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600" windowWidth="27225" windowHeight="11955" activeTab="1"/>
  </bookViews>
  <sheets>
    <sheet name="Rekapitulace stavby" sheetId="1" r:id="rId1"/>
    <sheet name="2020-02-01.1-LIB - SO 01 ..." sheetId="2" r:id="rId2"/>
    <sheet name="2020-02-01.2-LIB - SO 01 ..." sheetId="3" r:id="rId3"/>
    <sheet name="2020-02-02.1-LIB - SO 02 ..." sheetId="4" r:id="rId4"/>
    <sheet name="2020-02-02.2-LIB - SO 02 ..." sheetId="5" r:id="rId5"/>
    <sheet name="2020-02-03.1-LIB - SO 03 ..." sheetId="6" r:id="rId6"/>
    <sheet name="2020-02-03.2-LIB - SO 03 ..." sheetId="7" r:id="rId7"/>
    <sheet name="2020-02-04.1-LIB - SO 04 ..." sheetId="8" r:id="rId8"/>
    <sheet name="2020-02-04.2-LIB - SO 04 ..." sheetId="9" r:id="rId9"/>
    <sheet name="2020-02-05.1-LIB - SO 05 ..." sheetId="10" r:id="rId10"/>
    <sheet name="2020-02-05.2-LIB - SO 05 ..." sheetId="11" r:id="rId11"/>
    <sheet name="2020-02-06.1-LIB - SO 06 ..." sheetId="12" r:id="rId12"/>
    <sheet name="2020-02-06.2-LIB - SO 06 ..." sheetId="13" r:id="rId13"/>
    <sheet name="2020-02-07.1-LIB - SO 07 ..." sheetId="14" r:id="rId14"/>
    <sheet name="2020-02-07.2-LIB - SO 07 ..." sheetId="15" r:id="rId15"/>
    <sheet name="2020-02-08.1-LIB - SO 08 ..." sheetId="16" r:id="rId16"/>
    <sheet name="2020-02-08.2-LIB - SO 08 ..." sheetId="17" r:id="rId17"/>
    <sheet name="2020-02-09.1-LIB - SO 09 ..." sheetId="18" r:id="rId18"/>
    <sheet name="2020-02-09.2-LIB - SO 09 ..." sheetId="19" r:id="rId19"/>
    <sheet name="2020-02-10.1-LIB - SO 10 ..." sheetId="20" r:id="rId20"/>
    <sheet name="2020-02-10.2-LIB - SO 10 ..." sheetId="21" r:id="rId21"/>
    <sheet name="2020-02-11.1-LIB - SO 11 ..." sheetId="22" r:id="rId22"/>
    <sheet name="2020-02-11.2-LIB - SO 11 ..." sheetId="23" r:id="rId23"/>
  </sheets>
  <definedNames>
    <definedName name="_xlnm._FilterDatabase" localSheetId="1" hidden="1">'2020-02-01.1-LIB - SO 01 ...'!$C$126:$K$259</definedName>
    <definedName name="_xlnm._FilterDatabase" localSheetId="2" hidden="1">'2020-02-01.2-LIB - SO 01 ...'!$C$122:$K$134</definedName>
    <definedName name="_xlnm._FilterDatabase" localSheetId="3" hidden="1">'2020-02-02.1-LIB - SO 02 ...'!$C$125:$K$227</definedName>
    <definedName name="_xlnm._FilterDatabase" localSheetId="4" hidden="1">'2020-02-02.2-LIB - SO 02 ...'!$C$123:$K$139</definedName>
    <definedName name="_xlnm._FilterDatabase" localSheetId="5" hidden="1">'2020-02-03.1-LIB - SO 03 ...'!$C$130:$K$283</definedName>
    <definedName name="_xlnm._FilterDatabase" localSheetId="6" hidden="1">'2020-02-03.2-LIB - SO 03 ...'!$C$124:$K$140</definedName>
    <definedName name="_xlnm._FilterDatabase" localSheetId="7" hidden="1">'2020-02-04.1-LIB - SO 04 ...'!$C$125:$K$205</definedName>
    <definedName name="_xlnm._FilterDatabase" localSheetId="8" hidden="1">'2020-02-04.2-LIB - SO 04 ...'!$C$122:$K$134</definedName>
    <definedName name="_xlnm._FilterDatabase" localSheetId="9" hidden="1">'2020-02-05.1-LIB - SO 05 ...'!$C$126:$K$280</definedName>
    <definedName name="_xlnm._FilterDatabase" localSheetId="10" hidden="1">'2020-02-05.2-LIB - SO 05 ...'!$C$122:$K$133</definedName>
    <definedName name="_xlnm._FilterDatabase" localSheetId="11" hidden="1">'2020-02-06.1-LIB - SO 06 ...'!$C$125:$K$198</definedName>
    <definedName name="_xlnm._FilterDatabase" localSheetId="12" hidden="1">'2020-02-06.2-LIB - SO 06 ...'!$C$122:$K$134</definedName>
    <definedName name="_xlnm._FilterDatabase" localSheetId="13" hidden="1">'2020-02-07.1-LIB - SO 07 ...'!$C$126:$K$225</definedName>
    <definedName name="_xlnm._FilterDatabase" localSheetId="14" hidden="1">'2020-02-07.2-LIB - SO 07 ...'!$C$122:$K$134</definedName>
    <definedName name="_xlnm._FilterDatabase" localSheetId="15" hidden="1">'2020-02-08.1-LIB - SO 08 ...'!$C$126:$K$260</definedName>
    <definedName name="_xlnm._FilterDatabase" localSheetId="16" hidden="1">'2020-02-08.2-LIB - SO 08 ...'!$C$122:$K$134</definedName>
    <definedName name="_xlnm._FilterDatabase" localSheetId="17" hidden="1">'2020-02-09.1-LIB - SO 09 ...'!$C$129:$K$260</definedName>
    <definedName name="_xlnm._FilterDatabase" localSheetId="18" hidden="1">'2020-02-09.2-LIB - SO 09 ...'!$C$123:$K$138</definedName>
    <definedName name="_xlnm._FilterDatabase" localSheetId="19" hidden="1">'2020-02-10.1-LIB - SO 10 ...'!$C$127:$K$222</definedName>
    <definedName name="_xlnm._FilterDatabase" localSheetId="20" hidden="1">'2020-02-10.2-LIB - SO 10 ...'!$C$122:$K$134</definedName>
    <definedName name="_xlnm._FilterDatabase" localSheetId="21" hidden="1">'2020-02-11.1-LIB - SO 11 ...'!$C$127:$K$258</definedName>
    <definedName name="_xlnm._FilterDatabase" localSheetId="22" hidden="1">'2020-02-11.2-LIB - SO 11 ...'!$C$122:$K$134</definedName>
    <definedName name="_xlnm.Print_Titles" localSheetId="1">'2020-02-01.1-LIB - SO 01 ...'!$126:$126</definedName>
    <definedName name="_xlnm.Print_Titles" localSheetId="2">'2020-02-01.2-LIB - SO 01 ...'!$122:$122</definedName>
    <definedName name="_xlnm.Print_Titles" localSheetId="3">'2020-02-02.1-LIB - SO 02 ...'!$125:$125</definedName>
    <definedName name="_xlnm.Print_Titles" localSheetId="4">'2020-02-02.2-LIB - SO 02 ...'!$123:$123</definedName>
    <definedName name="_xlnm.Print_Titles" localSheetId="5">'2020-02-03.1-LIB - SO 03 ...'!$130:$130</definedName>
    <definedName name="_xlnm.Print_Titles" localSheetId="6">'2020-02-03.2-LIB - SO 03 ...'!$124:$124</definedName>
    <definedName name="_xlnm.Print_Titles" localSheetId="7">'2020-02-04.1-LIB - SO 04 ...'!$125:$125</definedName>
    <definedName name="_xlnm.Print_Titles" localSheetId="8">'2020-02-04.2-LIB - SO 04 ...'!$122:$122</definedName>
    <definedName name="_xlnm.Print_Titles" localSheetId="9">'2020-02-05.1-LIB - SO 05 ...'!$126:$126</definedName>
    <definedName name="_xlnm.Print_Titles" localSheetId="10">'2020-02-05.2-LIB - SO 05 ...'!$122:$122</definedName>
    <definedName name="_xlnm.Print_Titles" localSheetId="11">'2020-02-06.1-LIB - SO 06 ...'!$125:$125</definedName>
    <definedName name="_xlnm.Print_Titles" localSheetId="12">'2020-02-06.2-LIB - SO 06 ...'!$122:$122</definedName>
    <definedName name="_xlnm.Print_Titles" localSheetId="13">'2020-02-07.1-LIB - SO 07 ...'!$126:$126</definedName>
    <definedName name="_xlnm.Print_Titles" localSheetId="14">'2020-02-07.2-LIB - SO 07 ...'!$122:$122</definedName>
    <definedName name="_xlnm.Print_Titles" localSheetId="15">'2020-02-08.1-LIB - SO 08 ...'!$126:$126</definedName>
    <definedName name="_xlnm.Print_Titles" localSheetId="16">'2020-02-08.2-LIB - SO 08 ...'!$122:$122</definedName>
    <definedName name="_xlnm.Print_Titles" localSheetId="17">'2020-02-09.1-LIB - SO 09 ...'!$129:$129</definedName>
    <definedName name="_xlnm.Print_Titles" localSheetId="18">'2020-02-09.2-LIB - SO 09 ...'!$123:$123</definedName>
    <definedName name="_xlnm.Print_Titles" localSheetId="19">'2020-02-10.1-LIB - SO 10 ...'!$127:$127</definedName>
    <definedName name="_xlnm.Print_Titles" localSheetId="20">'2020-02-10.2-LIB - SO 10 ...'!$122:$122</definedName>
    <definedName name="_xlnm.Print_Titles" localSheetId="21">'2020-02-11.1-LIB - SO 11 ...'!$127:$127</definedName>
    <definedName name="_xlnm.Print_Titles" localSheetId="22">'2020-02-11.2-LIB - SO 11 ...'!$122:$122</definedName>
    <definedName name="_xlnm.Print_Titles" localSheetId="0">'Rekapitulace stavby'!$92:$92</definedName>
    <definedName name="_xlnm.Print_Area" localSheetId="1">'2020-02-01.1-LIB - SO 01 ...'!$C$4:$J$76,'2020-02-01.1-LIB - SO 01 ...'!$C$82:$J$106,'2020-02-01.1-LIB - SO 01 ...'!$C$112:$K$259</definedName>
    <definedName name="_xlnm.Print_Area" localSheetId="2">'2020-02-01.2-LIB - SO 01 ...'!$C$4:$J$76,'2020-02-01.2-LIB - SO 01 ...'!$C$82:$J$102,'2020-02-01.2-LIB - SO 01 ...'!$C$108:$K$134</definedName>
    <definedName name="_xlnm.Print_Area" localSheetId="3">'2020-02-02.1-LIB - SO 02 ...'!$C$4:$J$76,'2020-02-02.1-LIB - SO 02 ...'!$C$82:$J$105,'2020-02-02.1-LIB - SO 02 ...'!$C$111:$K$227</definedName>
    <definedName name="_xlnm.Print_Area" localSheetId="4">'2020-02-02.2-LIB - SO 02 ...'!$C$4:$J$76,'2020-02-02.2-LIB - SO 02 ...'!$C$82:$J$103,'2020-02-02.2-LIB - SO 02 ...'!$C$109:$K$139</definedName>
    <definedName name="_xlnm.Print_Area" localSheetId="5">'2020-02-03.1-LIB - SO 03 ...'!$C$4:$J$76,'2020-02-03.1-LIB - SO 03 ...'!$C$82:$J$110,'2020-02-03.1-LIB - SO 03 ...'!$C$116:$K$283</definedName>
    <definedName name="_xlnm.Print_Area" localSheetId="6">'2020-02-03.2-LIB - SO 03 ...'!$C$4:$J$76,'2020-02-03.2-LIB - SO 03 ...'!$C$82:$J$104,'2020-02-03.2-LIB - SO 03 ...'!$C$110:$K$140</definedName>
    <definedName name="_xlnm.Print_Area" localSheetId="7">'2020-02-04.1-LIB - SO 04 ...'!$C$4:$J$76,'2020-02-04.1-LIB - SO 04 ...'!$C$82:$J$105,'2020-02-04.1-LIB - SO 04 ...'!$C$111:$K$205</definedName>
    <definedName name="_xlnm.Print_Area" localSheetId="8">'2020-02-04.2-LIB - SO 04 ...'!$C$4:$J$76,'2020-02-04.2-LIB - SO 04 ...'!$C$82:$J$102,'2020-02-04.2-LIB - SO 04 ...'!$C$108:$K$134</definedName>
    <definedName name="_xlnm.Print_Area" localSheetId="9">'2020-02-05.1-LIB - SO 05 ...'!$C$4:$J$76,'2020-02-05.1-LIB - SO 05 ...'!$C$82:$J$106,'2020-02-05.1-LIB - SO 05 ...'!$C$112:$K$280</definedName>
    <definedName name="_xlnm.Print_Area" localSheetId="10">'2020-02-05.2-LIB - SO 05 ...'!$C$4:$J$76,'2020-02-05.2-LIB - SO 05 ...'!$C$82:$J$102,'2020-02-05.2-LIB - SO 05 ...'!$C$108:$K$133</definedName>
    <definedName name="_xlnm.Print_Area" localSheetId="11">'2020-02-06.1-LIB - SO 06 ...'!$C$4:$J$76,'2020-02-06.1-LIB - SO 06 ...'!$C$82:$J$105,'2020-02-06.1-LIB - SO 06 ...'!$C$111:$K$198</definedName>
    <definedName name="_xlnm.Print_Area" localSheetId="12">'2020-02-06.2-LIB - SO 06 ...'!$C$4:$J$76,'2020-02-06.2-LIB - SO 06 ...'!$C$82:$J$102,'2020-02-06.2-LIB - SO 06 ...'!$C$108:$K$134</definedName>
    <definedName name="_xlnm.Print_Area" localSheetId="13">'2020-02-07.1-LIB - SO 07 ...'!$C$4:$J$76,'2020-02-07.1-LIB - SO 07 ...'!$C$82:$J$106,'2020-02-07.1-LIB - SO 07 ...'!$C$112:$K$225</definedName>
    <definedName name="_xlnm.Print_Area" localSheetId="14">'2020-02-07.2-LIB - SO 07 ...'!$C$4:$J$76,'2020-02-07.2-LIB - SO 07 ...'!$C$82:$J$102,'2020-02-07.2-LIB - SO 07 ...'!$C$108:$K$134</definedName>
    <definedName name="_xlnm.Print_Area" localSheetId="15">'2020-02-08.1-LIB - SO 08 ...'!$C$4:$J$76,'2020-02-08.1-LIB - SO 08 ...'!$C$82:$J$106,'2020-02-08.1-LIB - SO 08 ...'!$C$112:$K$260</definedName>
    <definedName name="_xlnm.Print_Area" localSheetId="16">'2020-02-08.2-LIB - SO 08 ...'!$C$4:$J$76,'2020-02-08.2-LIB - SO 08 ...'!$C$82:$J$102,'2020-02-08.2-LIB - SO 08 ...'!$C$108:$K$134</definedName>
    <definedName name="_xlnm.Print_Area" localSheetId="17">'2020-02-09.1-LIB - SO 09 ...'!$C$4:$J$76,'2020-02-09.1-LIB - SO 09 ...'!$C$82:$J$109,'2020-02-09.1-LIB - SO 09 ...'!$C$115:$K$260</definedName>
    <definedName name="_xlnm.Print_Area" localSheetId="18">'2020-02-09.2-LIB - SO 09 ...'!$C$4:$J$76,'2020-02-09.2-LIB - SO 09 ...'!$C$82:$J$103,'2020-02-09.2-LIB - SO 09 ...'!$C$109:$K$138</definedName>
    <definedName name="_xlnm.Print_Area" localSheetId="19">'2020-02-10.1-LIB - SO 10 ...'!$C$4:$J$76,'2020-02-10.1-LIB - SO 10 ...'!$C$82:$J$107,'2020-02-10.1-LIB - SO 10 ...'!$C$113:$K$222</definedName>
    <definedName name="_xlnm.Print_Area" localSheetId="20">'2020-02-10.2-LIB - SO 10 ...'!$C$4:$J$76,'2020-02-10.2-LIB - SO 10 ...'!$C$82:$J$102,'2020-02-10.2-LIB - SO 10 ...'!$C$108:$K$134</definedName>
    <definedName name="_xlnm.Print_Area" localSheetId="21">'2020-02-11.1-LIB - SO 11 ...'!$C$4:$J$76,'2020-02-11.1-LIB - SO 11 ...'!$C$82:$J$107,'2020-02-11.1-LIB - SO 11 ...'!$C$113:$K$258</definedName>
    <definedName name="_xlnm.Print_Area" localSheetId="22">'2020-02-11.2-LIB - SO 11 ...'!$C$4:$J$76,'2020-02-11.2-LIB - SO 11 ...'!$C$82:$J$102,'2020-02-11.2-LIB - SO 11 ...'!$C$108:$K$134</definedName>
    <definedName name="_xlnm.Print_Area" localSheetId="0">'Rekapitulace stavby'!$D$4:$AO$76,'Rekapitulace stavby'!$C$82:$AQ$128</definedName>
  </definedNames>
  <calcPr calcId="145621"/>
</workbook>
</file>

<file path=xl/calcChain.xml><?xml version="1.0" encoding="utf-8"?>
<calcChain xmlns="http://schemas.openxmlformats.org/spreadsheetml/2006/main">
  <c r="J39" i="23" l="1"/>
  <c r="J38" i="23"/>
  <c r="AY127" i="1" s="1"/>
  <c r="J37" i="23"/>
  <c r="AX127" i="1" s="1"/>
  <c r="BI134" i="23"/>
  <c r="BH134" i="23"/>
  <c r="BG134" i="23"/>
  <c r="BF134" i="23"/>
  <c r="T134" i="23"/>
  <c r="R134" i="23"/>
  <c r="P134" i="23"/>
  <c r="BI133" i="23"/>
  <c r="BH133" i="23"/>
  <c r="BG133" i="23"/>
  <c r="BF133" i="23"/>
  <c r="T133" i="23"/>
  <c r="T132" i="23" s="1"/>
  <c r="R133" i="23"/>
  <c r="P133" i="23"/>
  <c r="BI131" i="23"/>
  <c r="BH131" i="23"/>
  <c r="BG131" i="23"/>
  <c r="BF131" i="23"/>
  <c r="T131" i="23"/>
  <c r="R131" i="23"/>
  <c r="P131" i="23"/>
  <c r="BI130" i="23"/>
  <c r="BH130" i="23"/>
  <c r="BG130" i="23"/>
  <c r="BF130" i="23"/>
  <c r="T130" i="23"/>
  <c r="R130" i="23"/>
  <c r="P130" i="23"/>
  <c r="BI129" i="23"/>
  <c r="BH129" i="23"/>
  <c r="BG129" i="23"/>
  <c r="BF129" i="23"/>
  <c r="T129" i="23"/>
  <c r="R129" i="23"/>
  <c r="P129" i="23"/>
  <c r="BI128" i="23"/>
  <c r="BH128" i="23"/>
  <c r="BG128" i="23"/>
  <c r="BF128" i="23"/>
  <c r="T128" i="23"/>
  <c r="R128" i="23"/>
  <c r="P128" i="23"/>
  <c r="BI127" i="23"/>
  <c r="BH127" i="23"/>
  <c r="BG127" i="23"/>
  <c r="BF127" i="23"/>
  <c r="T127" i="23"/>
  <c r="R127" i="23"/>
  <c r="P127" i="23"/>
  <c r="BI126" i="23"/>
  <c r="BH126" i="23"/>
  <c r="BG126" i="23"/>
  <c r="BF126" i="23"/>
  <c r="T126" i="23"/>
  <c r="R126" i="23"/>
  <c r="P126" i="23"/>
  <c r="F119" i="23"/>
  <c r="F117" i="23"/>
  <c r="E115" i="23"/>
  <c r="F93" i="23"/>
  <c r="F91" i="23"/>
  <c r="E89" i="23"/>
  <c r="J26" i="23"/>
  <c r="E26" i="23"/>
  <c r="J94" i="23" s="1"/>
  <c r="J25" i="23"/>
  <c r="J23" i="23"/>
  <c r="E23" i="23"/>
  <c r="J119" i="23" s="1"/>
  <c r="J22" i="23"/>
  <c r="J20" i="23"/>
  <c r="E20" i="23"/>
  <c r="F120" i="23" s="1"/>
  <c r="J19" i="23"/>
  <c r="J14" i="23"/>
  <c r="J91" i="23"/>
  <c r="E7" i="23"/>
  <c r="E111" i="23" s="1"/>
  <c r="J39" i="22"/>
  <c r="J38" i="22"/>
  <c r="AY126" i="1" s="1"/>
  <c r="J37" i="22"/>
  <c r="AX126" i="1"/>
  <c r="BI257" i="22"/>
  <c r="BH257" i="22"/>
  <c r="BG257" i="22"/>
  <c r="BF257" i="22"/>
  <c r="T257" i="22"/>
  <c r="R257" i="22"/>
  <c r="P257" i="22"/>
  <c r="BI256" i="22"/>
  <c r="BH256" i="22"/>
  <c r="BG256" i="22"/>
  <c r="BF256" i="22"/>
  <c r="T256" i="22"/>
  <c r="R256" i="22"/>
  <c r="P256" i="22"/>
  <c r="BI255" i="22"/>
  <c r="BH255" i="22"/>
  <c r="BG255" i="22"/>
  <c r="BF255" i="22"/>
  <c r="T255" i="22"/>
  <c r="R255" i="22"/>
  <c r="P255" i="22"/>
  <c r="BI254" i="22"/>
  <c r="BH254" i="22"/>
  <c r="BG254" i="22"/>
  <c r="BF254" i="22"/>
  <c r="T254" i="22"/>
  <c r="R254" i="22"/>
  <c r="P254" i="22"/>
  <c r="BI251" i="22"/>
  <c r="BH251" i="22"/>
  <c r="BG251" i="22"/>
  <c r="BF251" i="22"/>
  <c r="T251" i="22"/>
  <c r="R251" i="22"/>
  <c r="P251" i="22"/>
  <c r="BI250" i="22"/>
  <c r="BH250" i="22"/>
  <c r="BG250" i="22"/>
  <c r="BF250" i="22"/>
  <c r="T250" i="22"/>
  <c r="R250" i="22"/>
  <c r="P250" i="22"/>
  <c r="BI242" i="22"/>
  <c r="BH242" i="22"/>
  <c r="BG242" i="22"/>
  <c r="BF242" i="22"/>
  <c r="T242" i="22"/>
  <c r="R242" i="22"/>
  <c r="P242" i="22"/>
  <c r="BI239" i="22"/>
  <c r="BH239" i="22"/>
  <c r="BG239" i="22"/>
  <c r="BF239" i="22"/>
  <c r="T239" i="22"/>
  <c r="R239" i="22"/>
  <c r="P239" i="22"/>
  <c r="BI232" i="22"/>
  <c r="BH232" i="22"/>
  <c r="BG232" i="22"/>
  <c r="BF232" i="22"/>
  <c r="T232" i="22"/>
  <c r="R232" i="22"/>
  <c r="P232" i="22"/>
  <c r="BI230" i="22"/>
  <c r="BH230" i="22"/>
  <c r="BG230" i="22"/>
  <c r="BF230" i="22"/>
  <c r="T230" i="22"/>
  <c r="R230" i="22"/>
  <c r="P230" i="22"/>
  <c r="BI226" i="22"/>
  <c r="BH226" i="22"/>
  <c r="BG226" i="22"/>
  <c r="BF226" i="22"/>
  <c r="T226" i="22"/>
  <c r="R226" i="22"/>
  <c r="P226" i="22"/>
  <c r="BI225" i="22"/>
  <c r="BH225" i="22"/>
  <c r="BG225" i="22"/>
  <c r="BF225" i="22"/>
  <c r="T225" i="22"/>
  <c r="R225" i="22"/>
  <c r="P225" i="22"/>
  <c r="BI222" i="22"/>
  <c r="BH222" i="22"/>
  <c r="BG222" i="22"/>
  <c r="BF222" i="22"/>
  <c r="T222" i="22"/>
  <c r="R222" i="22"/>
  <c r="P222" i="22"/>
  <c r="BI217" i="22"/>
  <c r="BH217" i="22"/>
  <c r="BG217" i="22"/>
  <c r="BF217" i="22"/>
  <c r="T217" i="22"/>
  <c r="R217" i="22"/>
  <c r="P217" i="22"/>
  <c r="BI216" i="22"/>
  <c r="BH216" i="22"/>
  <c r="BG216" i="22"/>
  <c r="BF216" i="22"/>
  <c r="T216" i="22"/>
  <c r="R216" i="22"/>
  <c r="P216" i="22"/>
  <c r="BI213" i="22"/>
  <c r="BH213" i="22"/>
  <c r="BG213" i="22"/>
  <c r="BF213" i="22"/>
  <c r="T213" i="22"/>
  <c r="R213" i="22"/>
  <c r="P213" i="22"/>
  <c r="BI208" i="22"/>
  <c r="BH208" i="22"/>
  <c r="BG208" i="22"/>
  <c r="BF208" i="22"/>
  <c r="T208" i="22"/>
  <c r="R208" i="22"/>
  <c r="P208" i="22"/>
  <c r="BI203" i="22"/>
  <c r="BH203" i="22"/>
  <c r="BG203" i="22"/>
  <c r="BF203" i="22"/>
  <c r="T203" i="22"/>
  <c r="R203" i="22"/>
  <c r="P203" i="22"/>
  <c r="BI199" i="22"/>
  <c r="BH199" i="22"/>
  <c r="BG199" i="22"/>
  <c r="BF199" i="22"/>
  <c r="T199" i="22"/>
  <c r="R199" i="22"/>
  <c r="P199" i="22"/>
  <c r="BI195" i="22"/>
  <c r="BH195" i="22"/>
  <c r="BG195" i="22"/>
  <c r="BF195" i="22"/>
  <c r="T195" i="22"/>
  <c r="R195" i="22"/>
  <c r="P195" i="22"/>
  <c r="BI191" i="22"/>
  <c r="BH191" i="22"/>
  <c r="BG191" i="22"/>
  <c r="BF191" i="22"/>
  <c r="T191" i="22"/>
  <c r="R191" i="22"/>
  <c r="P191" i="22"/>
  <c r="BI189" i="22"/>
  <c r="BH189" i="22"/>
  <c r="BG189" i="22"/>
  <c r="BF189" i="22"/>
  <c r="T189" i="22"/>
  <c r="R189" i="22"/>
  <c r="P189" i="22"/>
  <c r="BI185" i="22"/>
  <c r="BH185" i="22"/>
  <c r="BG185" i="22"/>
  <c r="BF185" i="22"/>
  <c r="T185" i="22"/>
  <c r="R185" i="22"/>
  <c r="P185" i="22"/>
  <c r="BI183" i="22"/>
  <c r="BH183" i="22"/>
  <c r="BG183" i="22"/>
  <c r="BF183" i="22"/>
  <c r="T183" i="22"/>
  <c r="R183" i="22"/>
  <c r="P183" i="22"/>
  <c r="BI179" i="22"/>
  <c r="BH179" i="22"/>
  <c r="BG179" i="22"/>
  <c r="BF179" i="22"/>
  <c r="T179" i="22"/>
  <c r="T178" i="22" s="1"/>
  <c r="R179" i="22"/>
  <c r="R178" i="22" s="1"/>
  <c r="P179" i="22"/>
  <c r="P178" i="22" s="1"/>
  <c r="BI176" i="22"/>
  <c r="BH176" i="22"/>
  <c r="BG176" i="22"/>
  <c r="BF176" i="22"/>
  <c r="T176" i="22"/>
  <c r="T175" i="22" s="1"/>
  <c r="R176" i="22"/>
  <c r="R175" i="22" s="1"/>
  <c r="P176" i="22"/>
  <c r="P175" i="22" s="1"/>
  <c r="BI173" i="22"/>
  <c r="BH173" i="22"/>
  <c r="BG173" i="22"/>
  <c r="BF173" i="22"/>
  <c r="T173" i="22"/>
  <c r="R173" i="22"/>
  <c r="P173" i="22"/>
  <c r="BI170" i="22"/>
  <c r="BH170" i="22"/>
  <c r="BG170" i="22"/>
  <c r="BF170" i="22"/>
  <c r="T170" i="22"/>
  <c r="R170" i="22"/>
  <c r="P170" i="22"/>
  <c r="BI167" i="22"/>
  <c r="BH167" i="22"/>
  <c r="BG167" i="22"/>
  <c r="BF167" i="22"/>
  <c r="T167" i="22"/>
  <c r="R167" i="22"/>
  <c r="P167" i="22"/>
  <c r="BI163" i="22"/>
  <c r="BH163" i="22"/>
  <c r="BG163" i="22"/>
  <c r="BF163" i="22"/>
  <c r="T163" i="22"/>
  <c r="R163" i="22"/>
  <c r="P163" i="22"/>
  <c r="BI161" i="22"/>
  <c r="BH161" i="22"/>
  <c r="BG161" i="22"/>
  <c r="BF161" i="22"/>
  <c r="T161" i="22"/>
  <c r="R161" i="22"/>
  <c r="P161" i="22"/>
  <c r="BI159" i="22"/>
  <c r="BH159" i="22"/>
  <c r="BG159" i="22"/>
  <c r="BF159" i="22"/>
  <c r="T159" i="22"/>
  <c r="R159" i="22"/>
  <c r="P159" i="22"/>
  <c r="BI157" i="22"/>
  <c r="BH157" i="22"/>
  <c r="BG157" i="22"/>
  <c r="BF157" i="22"/>
  <c r="T157" i="22"/>
  <c r="R157" i="22"/>
  <c r="P157" i="22"/>
  <c r="BI154" i="22"/>
  <c r="BH154" i="22"/>
  <c r="BG154" i="22"/>
  <c r="BF154" i="22"/>
  <c r="T154" i="22"/>
  <c r="R154" i="22"/>
  <c r="P154" i="22"/>
  <c r="BI152" i="22"/>
  <c r="BH152" i="22"/>
  <c r="BG152" i="22"/>
  <c r="BF152" i="22"/>
  <c r="T152" i="22"/>
  <c r="R152" i="22"/>
  <c r="P152" i="22"/>
  <c r="BI151" i="22"/>
  <c r="BH151" i="22"/>
  <c r="BG151" i="22"/>
  <c r="BF151" i="22"/>
  <c r="T151" i="22"/>
  <c r="R151" i="22"/>
  <c r="P151" i="22"/>
  <c r="BI149" i="22"/>
  <c r="BH149" i="22"/>
  <c r="BG149" i="22"/>
  <c r="BF149" i="22"/>
  <c r="T149" i="22"/>
  <c r="R149" i="22"/>
  <c r="P149" i="22"/>
  <c r="BI148" i="22"/>
  <c r="BH148" i="22"/>
  <c r="BG148" i="22"/>
  <c r="BF148" i="22"/>
  <c r="T148" i="22"/>
  <c r="R148" i="22"/>
  <c r="P148" i="22"/>
  <c r="BI147" i="22"/>
  <c r="BH147" i="22"/>
  <c r="BG147" i="22"/>
  <c r="BF147" i="22"/>
  <c r="T147" i="22"/>
  <c r="R147" i="22"/>
  <c r="P147" i="22"/>
  <c r="BI145" i="22"/>
  <c r="BH145" i="22"/>
  <c r="BG145" i="22"/>
  <c r="BF145" i="22"/>
  <c r="T145" i="22"/>
  <c r="R145" i="22"/>
  <c r="P145" i="22"/>
  <c r="BI141" i="22"/>
  <c r="BH141" i="22"/>
  <c r="BG141" i="22"/>
  <c r="BF141" i="22"/>
  <c r="T141" i="22"/>
  <c r="R141" i="22"/>
  <c r="P141" i="22"/>
  <c r="BI140" i="22"/>
  <c r="BH140" i="22"/>
  <c r="BG140" i="22"/>
  <c r="BF140" i="22"/>
  <c r="T140" i="22"/>
  <c r="R140" i="22"/>
  <c r="P140" i="22"/>
  <c r="BI139" i="22"/>
  <c r="BH139" i="22"/>
  <c r="BG139" i="22"/>
  <c r="BF139" i="22"/>
  <c r="T139" i="22"/>
  <c r="R139" i="22"/>
  <c r="P139" i="22"/>
  <c r="BI137" i="22"/>
  <c r="BH137" i="22"/>
  <c r="BG137" i="22"/>
  <c r="BF137" i="22"/>
  <c r="T137" i="22"/>
  <c r="R137" i="22"/>
  <c r="P137" i="22"/>
  <c r="BI135" i="22"/>
  <c r="BH135" i="22"/>
  <c r="BG135" i="22"/>
  <c r="BF135" i="22"/>
  <c r="T135" i="22"/>
  <c r="R135" i="22"/>
  <c r="P135" i="22"/>
  <c r="BI133" i="22"/>
  <c r="BH133" i="22"/>
  <c r="BG133" i="22"/>
  <c r="BF133" i="22"/>
  <c r="T133" i="22"/>
  <c r="R133" i="22"/>
  <c r="P133" i="22"/>
  <c r="BI132" i="22"/>
  <c r="BH132" i="22"/>
  <c r="BG132" i="22"/>
  <c r="BF132" i="22"/>
  <c r="T132" i="22"/>
  <c r="R132" i="22"/>
  <c r="P132" i="22"/>
  <c r="BI131" i="22"/>
  <c r="BH131" i="22"/>
  <c r="BG131" i="22"/>
  <c r="BF131" i="22"/>
  <c r="T131" i="22"/>
  <c r="R131" i="22"/>
  <c r="P131" i="22"/>
  <c r="F124" i="22"/>
  <c r="F122" i="22"/>
  <c r="E120" i="22"/>
  <c r="F93" i="22"/>
  <c r="F91" i="22"/>
  <c r="E89" i="22"/>
  <c r="J26" i="22"/>
  <c r="E26" i="22"/>
  <c r="J125" i="22" s="1"/>
  <c r="J25" i="22"/>
  <c r="J23" i="22"/>
  <c r="E23" i="22"/>
  <c r="J93" i="22" s="1"/>
  <c r="J22" i="22"/>
  <c r="J20" i="22"/>
  <c r="E20" i="22"/>
  <c r="F94" i="22" s="1"/>
  <c r="J19" i="22"/>
  <c r="J14" i="22"/>
  <c r="J91" i="22" s="1"/>
  <c r="E7" i="22"/>
  <c r="E116" i="22" s="1"/>
  <c r="J39" i="21"/>
  <c r="J38" i="21"/>
  <c r="AY124" i="1" s="1"/>
  <c r="J37" i="21"/>
  <c r="AX124" i="1"/>
  <c r="BI134" i="21"/>
  <c r="BH134" i="21"/>
  <c r="BG134" i="21"/>
  <c r="BF134" i="21"/>
  <c r="T134" i="21"/>
  <c r="R134" i="21"/>
  <c r="P134" i="21"/>
  <c r="BI133" i="21"/>
  <c r="BH133" i="21"/>
  <c r="BG133" i="21"/>
  <c r="BF133" i="21"/>
  <c r="T133" i="21"/>
  <c r="R133" i="21"/>
  <c r="P133" i="21"/>
  <c r="BI131" i="21"/>
  <c r="BH131" i="21"/>
  <c r="BG131" i="21"/>
  <c r="BF131" i="21"/>
  <c r="T131" i="21"/>
  <c r="R131" i="21"/>
  <c r="P131" i="21"/>
  <c r="BI130" i="21"/>
  <c r="BH130" i="21"/>
  <c r="BG130" i="21"/>
  <c r="BF130" i="21"/>
  <c r="T130" i="21"/>
  <c r="R130" i="21"/>
  <c r="P130" i="21"/>
  <c r="BI129" i="21"/>
  <c r="BH129" i="21"/>
  <c r="BG129" i="21"/>
  <c r="BF129" i="21"/>
  <c r="T129" i="21"/>
  <c r="R129" i="21"/>
  <c r="P129" i="21"/>
  <c r="BI128" i="21"/>
  <c r="BH128" i="21"/>
  <c r="BG128" i="21"/>
  <c r="BF128" i="21"/>
  <c r="T128" i="21"/>
  <c r="R128" i="21"/>
  <c r="P128" i="21"/>
  <c r="BI127" i="21"/>
  <c r="BH127" i="21"/>
  <c r="BG127" i="21"/>
  <c r="BF127" i="21"/>
  <c r="T127" i="21"/>
  <c r="R127" i="21"/>
  <c r="P127" i="21"/>
  <c r="BI126" i="21"/>
  <c r="BH126" i="21"/>
  <c r="BG126" i="21"/>
  <c r="BF126" i="21"/>
  <c r="T126" i="21"/>
  <c r="R126" i="21"/>
  <c r="P126" i="21"/>
  <c r="F119" i="21"/>
  <c r="F117" i="21"/>
  <c r="E115" i="21"/>
  <c r="F93" i="21"/>
  <c r="F91" i="21"/>
  <c r="E89" i="21"/>
  <c r="J26" i="21"/>
  <c r="E26" i="21"/>
  <c r="J120" i="21" s="1"/>
  <c r="J25" i="21"/>
  <c r="J23" i="21"/>
  <c r="E23" i="21"/>
  <c r="J119" i="21" s="1"/>
  <c r="J22" i="21"/>
  <c r="J20" i="21"/>
  <c r="E20" i="21"/>
  <c r="F120" i="21" s="1"/>
  <c r="J19" i="21"/>
  <c r="J14" i="21"/>
  <c r="J91" i="21"/>
  <c r="E7" i="21"/>
  <c r="E111" i="21"/>
  <c r="J39" i="20"/>
  <c r="J38" i="20"/>
  <c r="AY123" i="1" s="1"/>
  <c r="J37" i="20"/>
  <c r="AX123" i="1" s="1"/>
  <c r="BI220" i="20"/>
  <c r="BH220" i="20"/>
  <c r="BG220" i="20"/>
  <c r="BF220" i="20"/>
  <c r="T220" i="20"/>
  <c r="R220" i="20"/>
  <c r="P220" i="20"/>
  <c r="BI219" i="20"/>
  <c r="BH219" i="20"/>
  <c r="BG219" i="20"/>
  <c r="BF219" i="20"/>
  <c r="T219" i="20"/>
  <c r="R219" i="20"/>
  <c r="P219" i="20"/>
  <c r="BI218" i="20"/>
  <c r="BH218" i="20"/>
  <c r="BG218" i="20"/>
  <c r="BF218" i="20"/>
  <c r="T218" i="20"/>
  <c r="R218" i="20"/>
  <c r="P218" i="20"/>
  <c r="BI215" i="20"/>
  <c r="BH215" i="20"/>
  <c r="BG215" i="20"/>
  <c r="BF215" i="20"/>
  <c r="T215" i="20"/>
  <c r="R215" i="20"/>
  <c r="P215" i="20"/>
  <c r="BI214" i="20"/>
  <c r="BH214" i="20"/>
  <c r="BG214" i="20"/>
  <c r="BF214" i="20"/>
  <c r="T214" i="20"/>
  <c r="R214" i="20"/>
  <c r="P214" i="20"/>
  <c r="BI213" i="20"/>
  <c r="BH213" i="20"/>
  <c r="BG213" i="20"/>
  <c r="BF213" i="20"/>
  <c r="T213" i="20"/>
  <c r="R213" i="20"/>
  <c r="P213" i="20"/>
  <c r="BI210" i="20"/>
  <c r="BH210" i="20"/>
  <c r="BG210" i="20"/>
  <c r="BF210" i="20"/>
  <c r="T210" i="20"/>
  <c r="R210" i="20"/>
  <c r="P210" i="20"/>
  <c r="BI208" i="20"/>
  <c r="BH208" i="20"/>
  <c r="BG208" i="20"/>
  <c r="BF208" i="20"/>
  <c r="T208" i="20"/>
  <c r="R208" i="20"/>
  <c r="P208" i="20"/>
  <c r="BI207" i="20"/>
  <c r="BH207" i="20"/>
  <c r="BG207" i="20"/>
  <c r="BF207" i="20"/>
  <c r="T207" i="20"/>
  <c r="R207" i="20"/>
  <c r="P207" i="20"/>
  <c r="BI205" i="20"/>
  <c r="BH205" i="20"/>
  <c r="BG205" i="20"/>
  <c r="BF205" i="20"/>
  <c r="T205" i="20"/>
  <c r="R205" i="20"/>
  <c r="P205" i="20"/>
  <c r="BI203" i="20"/>
  <c r="BH203" i="20"/>
  <c r="BG203" i="20"/>
  <c r="BF203" i="20"/>
  <c r="T203" i="20"/>
  <c r="R203" i="20"/>
  <c r="P203" i="20"/>
  <c r="BI199" i="20"/>
  <c r="BH199" i="20"/>
  <c r="BG199" i="20"/>
  <c r="BF199" i="20"/>
  <c r="T199" i="20"/>
  <c r="R199" i="20"/>
  <c r="P199" i="20"/>
  <c r="BI196" i="20"/>
  <c r="BH196" i="20"/>
  <c r="BG196" i="20"/>
  <c r="BF196" i="20"/>
  <c r="T196" i="20"/>
  <c r="R196" i="20"/>
  <c r="P196" i="20"/>
  <c r="BI192" i="20"/>
  <c r="BH192" i="20"/>
  <c r="BG192" i="20"/>
  <c r="BF192" i="20"/>
  <c r="T192" i="20"/>
  <c r="R192" i="20"/>
  <c r="P192" i="20"/>
  <c r="BI188" i="20"/>
  <c r="BH188" i="20"/>
  <c r="BG188" i="20"/>
  <c r="BF188" i="20"/>
  <c r="T188" i="20"/>
  <c r="R188" i="20"/>
  <c r="P188" i="20"/>
  <c r="BI185" i="20"/>
  <c r="BH185" i="20"/>
  <c r="BG185" i="20"/>
  <c r="BF185" i="20"/>
  <c r="T185" i="20"/>
  <c r="R185" i="20"/>
  <c r="P185" i="20"/>
  <c r="BI183" i="20"/>
  <c r="BH183" i="20"/>
  <c r="BG183" i="20"/>
  <c r="BF183" i="20"/>
  <c r="T183" i="20"/>
  <c r="R183" i="20"/>
  <c r="P183" i="20"/>
  <c r="BI178" i="20"/>
  <c r="BH178" i="20"/>
  <c r="BG178" i="20"/>
  <c r="BF178" i="20"/>
  <c r="T178" i="20"/>
  <c r="R178" i="20"/>
  <c r="P178" i="20"/>
  <c r="BI177" i="20"/>
  <c r="BH177" i="20"/>
  <c r="BG177" i="20"/>
  <c r="BF177" i="20"/>
  <c r="T177" i="20"/>
  <c r="R177" i="20"/>
  <c r="P177" i="20"/>
  <c r="BI176" i="20"/>
  <c r="BH176" i="20"/>
  <c r="BG176" i="20"/>
  <c r="BF176" i="20"/>
  <c r="T176" i="20"/>
  <c r="R176" i="20"/>
  <c r="P176" i="20"/>
  <c r="BI175" i="20"/>
  <c r="BH175" i="20"/>
  <c r="BG175" i="20"/>
  <c r="BF175" i="20"/>
  <c r="T175" i="20"/>
  <c r="R175" i="20"/>
  <c r="P175" i="20"/>
  <c r="BI170" i="20"/>
  <c r="BH170" i="20"/>
  <c r="BG170" i="20"/>
  <c r="BF170" i="20"/>
  <c r="T170" i="20"/>
  <c r="R170" i="20"/>
  <c r="P170" i="20"/>
  <c r="BI167" i="20"/>
  <c r="BH167" i="20"/>
  <c r="BG167" i="20"/>
  <c r="BF167" i="20"/>
  <c r="T167" i="20"/>
  <c r="R167" i="20"/>
  <c r="P167" i="20"/>
  <c r="BI163" i="20"/>
  <c r="BH163" i="20"/>
  <c r="BG163" i="20"/>
  <c r="BF163" i="20"/>
  <c r="T163" i="20"/>
  <c r="R163" i="20"/>
  <c r="P163" i="20"/>
  <c r="BI158" i="20"/>
  <c r="BH158" i="20"/>
  <c r="BG158" i="20"/>
  <c r="BF158" i="20"/>
  <c r="T158" i="20"/>
  <c r="R158" i="20"/>
  <c r="P158" i="20"/>
  <c r="BI157" i="20"/>
  <c r="BH157" i="20"/>
  <c r="BG157" i="20"/>
  <c r="BF157" i="20"/>
  <c r="T157" i="20"/>
  <c r="R157" i="20"/>
  <c r="P157" i="20"/>
  <c r="BI155" i="20"/>
  <c r="BH155" i="20"/>
  <c r="BG155" i="20"/>
  <c r="BF155" i="20"/>
  <c r="T155" i="20"/>
  <c r="R155" i="20"/>
  <c r="P155" i="20"/>
  <c r="BI151" i="20"/>
  <c r="BH151" i="20"/>
  <c r="BG151" i="20"/>
  <c r="BF151" i="20"/>
  <c r="T151" i="20"/>
  <c r="R151" i="20"/>
  <c r="P151" i="20"/>
  <c r="BI148" i="20"/>
  <c r="BH148" i="20"/>
  <c r="BG148" i="20"/>
  <c r="BF148" i="20"/>
  <c r="T148" i="20"/>
  <c r="R148" i="20"/>
  <c r="P148" i="20"/>
  <c r="BI147" i="20"/>
  <c r="BH147" i="20"/>
  <c r="BG147" i="20"/>
  <c r="BF147" i="20"/>
  <c r="T147" i="20"/>
  <c r="R147" i="20"/>
  <c r="P147" i="20"/>
  <c r="BI145" i="20"/>
  <c r="BH145" i="20"/>
  <c r="BG145" i="20"/>
  <c r="BF145" i="20"/>
  <c r="T145" i="20"/>
  <c r="R145" i="20"/>
  <c r="P145" i="20"/>
  <c r="BI144" i="20"/>
  <c r="BH144" i="20"/>
  <c r="BG144" i="20"/>
  <c r="BF144" i="20"/>
  <c r="T144" i="20"/>
  <c r="R144" i="20"/>
  <c r="P144" i="20"/>
  <c r="BI143" i="20"/>
  <c r="BH143" i="20"/>
  <c r="BG143" i="20"/>
  <c r="BF143" i="20"/>
  <c r="T143" i="20"/>
  <c r="R143" i="20"/>
  <c r="P143" i="20"/>
  <c r="BI139" i="20"/>
  <c r="BH139" i="20"/>
  <c r="BG139" i="20"/>
  <c r="BF139" i="20"/>
  <c r="T139" i="20"/>
  <c r="R139" i="20"/>
  <c r="P139" i="20"/>
  <c r="BI135" i="20"/>
  <c r="BH135" i="20"/>
  <c r="BG135" i="20"/>
  <c r="BF135" i="20"/>
  <c r="T135" i="20"/>
  <c r="R135" i="20"/>
  <c r="P135" i="20"/>
  <c r="BI134" i="20"/>
  <c r="BH134" i="20"/>
  <c r="BG134" i="20"/>
  <c r="BF134" i="20"/>
  <c r="T134" i="20"/>
  <c r="R134" i="20"/>
  <c r="P134" i="20"/>
  <c r="BI133" i="20"/>
  <c r="BH133" i="20"/>
  <c r="BG133" i="20"/>
  <c r="BF133" i="20"/>
  <c r="T133" i="20"/>
  <c r="R133" i="20"/>
  <c r="P133" i="20"/>
  <c r="BI132" i="20"/>
  <c r="BH132" i="20"/>
  <c r="BG132" i="20"/>
  <c r="BF132" i="20"/>
  <c r="T132" i="20"/>
  <c r="R132" i="20"/>
  <c r="P132" i="20"/>
  <c r="BI131" i="20"/>
  <c r="BH131" i="20"/>
  <c r="BG131" i="20"/>
  <c r="BF131" i="20"/>
  <c r="T131" i="20"/>
  <c r="R131" i="20"/>
  <c r="P131" i="20"/>
  <c r="F124" i="20"/>
  <c r="F122" i="20"/>
  <c r="E120" i="20"/>
  <c r="F93" i="20"/>
  <c r="F91" i="20"/>
  <c r="E89" i="20"/>
  <c r="J26" i="20"/>
  <c r="E26" i="20"/>
  <c r="J94" i="20" s="1"/>
  <c r="J25" i="20"/>
  <c r="J23" i="20"/>
  <c r="E23" i="20"/>
  <c r="J93" i="20" s="1"/>
  <c r="J22" i="20"/>
  <c r="J20" i="20"/>
  <c r="E20" i="20"/>
  <c r="F125" i="20" s="1"/>
  <c r="J19" i="20"/>
  <c r="J14" i="20"/>
  <c r="J122" i="20"/>
  <c r="E7" i="20"/>
  <c r="E85" i="20"/>
  <c r="J39" i="19"/>
  <c r="J38" i="19"/>
  <c r="AY121" i="1" s="1"/>
  <c r="J37" i="19"/>
  <c r="AX121" i="1" s="1"/>
  <c r="BI137" i="19"/>
  <c r="BH137" i="19"/>
  <c r="BG137" i="19"/>
  <c r="BF137" i="19"/>
  <c r="T137" i="19"/>
  <c r="T136" i="19" s="1"/>
  <c r="R137" i="19"/>
  <c r="R136" i="19" s="1"/>
  <c r="P137" i="19"/>
  <c r="P136" i="19" s="1"/>
  <c r="BI135" i="19"/>
  <c r="BH135" i="19"/>
  <c r="BG135" i="19"/>
  <c r="BF135" i="19"/>
  <c r="T135" i="19"/>
  <c r="R135" i="19"/>
  <c r="P135" i="19"/>
  <c r="BI134" i="19"/>
  <c r="BH134" i="19"/>
  <c r="BG134" i="19"/>
  <c r="BF134" i="19"/>
  <c r="T134" i="19"/>
  <c r="R134" i="19"/>
  <c r="P134" i="19"/>
  <c r="BI132" i="19"/>
  <c r="BH132" i="19"/>
  <c r="BG132" i="19"/>
  <c r="BF132" i="19"/>
  <c r="T132" i="19"/>
  <c r="R132" i="19"/>
  <c r="P132" i="19"/>
  <c r="BI131" i="19"/>
  <c r="BH131" i="19"/>
  <c r="BG131" i="19"/>
  <c r="BF131" i="19"/>
  <c r="T131" i="19"/>
  <c r="R131" i="19"/>
  <c r="P131" i="19"/>
  <c r="BI130" i="19"/>
  <c r="BH130" i="19"/>
  <c r="BG130" i="19"/>
  <c r="BF130" i="19"/>
  <c r="T130" i="19"/>
  <c r="R130" i="19"/>
  <c r="P130" i="19"/>
  <c r="BI129" i="19"/>
  <c r="BH129" i="19"/>
  <c r="BG129" i="19"/>
  <c r="BF129" i="19"/>
  <c r="T129" i="19"/>
  <c r="R129" i="19"/>
  <c r="P129" i="19"/>
  <c r="BI128" i="19"/>
  <c r="BH128" i="19"/>
  <c r="BG128" i="19"/>
  <c r="BF128" i="19"/>
  <c r="T128" i="19"/>
  <c r="R128" i="19"/>
  <c r="P128" i="19"/>
  <c r="BI127" i="19"/>
  <c r="BH127" i="19"/>
  <c r="BG127" i="19"/>
  <c r="BF127" i="19"/>
  <c r="T127" i="19"/>
  <c r="R127" i="19"/>
  <c r="P127" i="19"/>
  <c r="F120" i="19"/>
  <c r="F118" i="19"/>
  <c r="E116" i="19"/>
  <c r="F93" i="19"/>
  <c r="F91" i="19"/>
  <c r="E89" i="19"/>
  <c r="J26" i="19"/>
  <c r="E26" i="19"/>
  <c r="J94" i="19"/>
  <c r="J25" i="19"/>
  <c r="J23" i="19"/>
  <c r="E23" i="19"/>
  <c r="J93" i="19"/>
  <c r="J22" i="19"/>
  <c r="J20" i="19"/>
  <c r="E20" i="19"/>
  <c r="F121" i="19"/>
  <c r="J19" i="19"/>
  <c r="J14" i="19"/>
  <c r="J118" i="19" s="1"/>
  <c r="E7" i="19"/>
  <c r="E112" i="19" s="1"/>
  <c r="J39" i="18"/>
  <c r="J38" i="18"/>
  <c r="AY120" i="1"/>
  <c r="J37" i="18"/>
  <c r="AX120" i="1"/>
  <c r="BI259" i="18"/>
  <c r="BH259" i="18"/>
  <c r="BG259" i="18"/>
  <c r="BF259" i="18"/>
  <c r="T259" i="18"/>
  <c r="R259" i="18"/>
  <c r="P259" i="18"/>
  <c r="BI258" i="18"/>
  <c r="BH258" i="18"/>
  <c r="BG258" i="18"/>
  <c r="BF258" i="18"/>
  <c r="T258" i="18"/>
  <c r="R258" i="18"/>
  <c r="P258" i="18"/>
  <c r="BI255" i="18"/>
  <c r="BH255" i="18"/>
  <c r="BG255" i="18"/>
  <c r="BF255" i="18"/>
  <c r="T255" i="18"/>
  <c r="R255" i="18"/>
  <c r="P255" i="18"/>
  <c r="BI253" i="18"/>
  <c r="BH253" i="18"/>
  <c r="BG253" i="18"/>
  <c r="BF253" i="18"/>
  <c r="T253" i="18"/>
  <c r="R253" i="18"/>
  <c r="P253" i="18"/>
  <c r="BI251" i="18"/>
  <c r="BH251" i="18"/>
  <c r="BG251" i="18"/>
  <c r="BF251" i="18"/>
  <c r="T251" i="18"/>
  <c r="R251" i="18"/>
  <c r="P251" i="18"/>
  <c r="BI249" i="18"/>
  <c r="BH249" i="18"/>
  <c r="BG249" i="18"/>
  <c r="BF249" i="18"/>
  <c r="T249" i="18"/>
  <c r="R249" i="18"/>
  <c r="P249" i="18"/>
  <c r="BI248" i="18"/>
  <c r="BH248" i="18"/>
  <c r="BG248" i="18"/>
  <c r="BF248" i="18"/>
  <c r="T248" i="18"/>
  <c r="R248" i="18"/>
  <c r="P248" i="18"/>
  <c r="BI246" i="18"/>
  <c r="BH246" i="18"/>
  <c r="BG246" i="18"/>
  <c r="BF246" i="18"/>
  <c r="T246" i="18"/>
  <c r="R246" i="18"/>
  <c r="P246" i="18"/>
  <c r="BI245" i="18"/>
  <c r="BH245" i="18"/>
  <c r="BG245" i="18"/>
  <c r="BF245" i="18"/>
  <c r="T245" i="18"/>
  <c r="R245" i="18"/>
  <c r="P245" i="18"/>
  <c r="BI243" i="18"/>
  <c r="BH243" i="18"/>
  <c r="BG243" i="18"/>
  <c r="BF243" i="18"/>
  <c r="T243" i="18"/>
  <c r="R243" i="18"/>
  <c r="P243" i="18"/>
  <c r="BI242" i="18"/>
  <c r="BH242" i="18"/>
  <c r="BG242" i="18"/>
  <c r="BF242" i="18"/>
  <c r="T242" i="18"/>
  <c r="R242" i="18"/>
  <c r="P242" i="18"/>
  <c r="BI239" i="18"/>
  <c r="BH239" i="18"/>
  <c r="BG239" i="18"/>
  <c r="BF239" i="18"/>
  <c r="T239" i="18"/>
  <c r="R239" i="18"/>
  <c r="P239" i="18"/>
  <c r="BI233" i="18"/>
  <c r="BH233" i="18"/>
  <c r="BG233" i="18"/>
  <c r="BF233" i="18"/>
  <c r="T233" i="18"/>
  <c r="R233" i="18"/>
  <c r="P233" i="18"/>
  <c r="BI231" i="18"/>
  <c r="BH231" i="18"/>
  <c r="BG231" i="18"/>
  <c r="BF231" i="18"/>
  <c r="T231" i="18"/>
  <c r="R231" i="18"/>
  <c r="P231" i="18"/>
  <c r="BI229" i="18"/>
  <c r="BH229" i="18"/>
  <c r="BG229" i="18"/>
  <c r="BF229" i="18"/>
  <c r="T229" i="18"/>
  <c r="R229" i="18"/>
  <c r="P229" i="18"/>
  <c r="BI225" i="18"/>
  <c r="BH225" i="18"/>
  <c r="BG225" i="18"/>
  <c r="BF225" i="18"/>
  <c r="T225" i="18"/>
  <c r="R225" i="18"/>
  <c r="P225" i="18"/>
  <c r="BI223" i="18"/>
  <c r="BH223" i="18"/>
  <c r="BG223" i="18"/>
  <c r="BF223" i="18"/>
  <c r="T223" i="18"/>
  <c r="R223" i="18"/>
  <c r="P223" i="18"/>
  <c r="BI220" i="18"/>
  <c r="BH220" i="18"/>
  <c r="BG220" i="18"/>
  <c r="BF220" i="18"/>
  <c r="T220" i="18"/>
  <c r="R220" i="18"/>
  <c r="P220" i="18"/>
  <c r="BI216" i="18"/>
  <c r="BH216" i="18"/>
  <c r="BG216" i="18"/>
  <c r="BF216" i="18"/>
  <c r="T216" i="18"/>
  <c r="R216" i="18"/>
  <c r="P216" i="18"/>
  <c r="BI215" i="18"/>
  <c r="BH215" i="18"/>
  <c r="BG215" i="18"/>
  <c r="BF215" i="18"/>
  <c r="T215" i="18"/>
  <c r="R215" i="18"/>
  <c r="P215" i="18"/>
  <c r="BI213" i="18"/>
  <c r="BH213" i="18"/>
  <c r="BG213" i="18"/>
  <c r="BF213" i="18"/>
  <c r="T213" i="18"/>
  <c r="R213" i="18"/>
  <c r="P213" i="18"/>
  <c r="BI211" i="18"/>
  <c r="BH211" i="18"/>
  <c r="BG211" i="18"/>
  <c r="BF211" i="18"/>
  <c r="T211" i="18"/>
  <c r="R211" i="18"/>
  <c r="P211" i="18"/>
  <c r="BI209" i="18"/>
  <c r="BH209" i="18"/>
  <c r="BG209" i="18"/>
  <c r="BF209" i="18"/>
  <c r="T209" i="18"/>
  <c r="R209" i="18"/>
  <c r="P209" i="18"/>
  <c r="BI206" i="18"/>
  <c r="BH206" i="18"/>
  <c r="BG206" i="18"/>
  <c r="BF206" i="18"/>
  <c r="T206" i="18"/>
  <c r="R206" i="18"/>
  <c r="P206" i="18"/>
  <c r="BI202" i="18"/>
  <c r="BH202" i="18"/>
  <c r="BG202" i="18"/>
  <c r="BF202" i="18"/>
  <c r="T202" i="18"/>
  <c r="R202" i="18"/>
  <c r="P202" i="18"/>
  <c r="BI197" i="18"/>
  <c r="BH197" i="18"/>
  <c r="BG197" i="18"/>
  <c r="BF197" i="18"/>
  <c r="T197" i="18"/>
  <c r="R197" i="18"/>
  <c r="P197" i="18"/>
  <c r="BI194" i="18"/>
  <c r="BH194" i="18"/>
  <c r="BG194" i="18"/>
  <c r="BF194" i="18"/>
  <c r="T194" i="18"/>
  <c r="R194" i="18"/>
  <c r="P194" i="18"/>
  <c r="BI192" i="18"/>
  <c r="BH192" i="18"/>
  <c r="BG192" i="18"/>
  <c r="BF192" i="18"/>
  <c r="T192" i="18"/>
  <c r="R192" i="18"/>
  <c r="P192" i="18"/>
  <c r="BI188" i="18"/>
  <c r="BH188" i="18"/>
  <c r="BG188" i="18"/>
  <c r="BF188" i="18"/>
  <c r="T188" i="18"/>
  <c r="R188" i="18"/>
  <c r="P188" i="18"/>
  <c r="BI184" i="18"/>
  <c r="BH184" i="18"/>
  <c r="BG184" i="18"/>
  <c r="BF184" i="18"/>
  <c r="T184" i="18"/>
  <c r="R184" i="18"/>
  <c r="P184" i="18"/>
  <c r="BI177" i="18"/>
  <c r="BH177" i="18"/>
  <c r="BG177" i="18"/>
  <c r="BF177" i="18"/>
  <c r="T177" i="18"/>
  <c r="R177" i="18"/>
  <c r="P177" i="18"/>
  <c r="BI173" i="18"/>
  <c r="BH173" i="18"/>
  <c r="BG173" i="18"/>
  <c r="BF173" i="18"/>
  <c r="T173" i="18"/>
  <c r="R173" i="18"/>
  <c r="P173" i="18"/>
  <c r="BI172" i="18"/>
  <c r="BH172" i="18"/>
  <c r="BG172" i="18"/>
  <c r="BF172" i="18"/>
  <c r="T172" i="18"/>
  <c r="R172" i="18"/>
  <c r="P172" i="18"/>
  <c r="BI171" i="18"/>
  <c r="BH171" i="18"/>
  <c r="BG171" i="18"/>
  <c r="BF171" i="18"/>
  <c r="T171" i="18"/>
  <c r="R171" i="18"/>
  <c r="P171" i="18"/>
  <c r="BI169" i="18"/>
  <c r="BH169" i="18"/>
  <c r="BG169" i="18"/>
  <c r="BF169" i="18"/>
  <c r="T169" i="18"/>
  <c r="R169" i="18"/>
  <c r="P169" i="18"/>
  <c r="BI165" i="18"/>
  <c r="BH165" i="18"/>
  <c r="BG165" i="18"/>
  <c r="BF165" i="18"/>
  <c r="T165" i="18"/>
  <c r="R165" i="18"/>
  <c r="P165" i="18"/>
  <c r="BI162" i="18"/>
  <c r="BH162" i="18"/>
  <c r="BG162" i="18"/>
  <c r="BF162" i="18"/>
  <c r="T162" i="18"/>
  <c r="R162" i="18"/>
  <c r="P162" i="18"/>
  <c r="BI159" i="18"/>
  <c r="BH159" i="18"/>
  <c r="BG159" i="18"/>
  <c r="BF159" i="18"/>
  <c r="T159" i="18"/>
  <c r="R159" i="18"/>
  <c r="P159" i="18"/>
  <c r="BI156" i="18"/>
  <c r="BH156" i="18"/>
  <c r="BG156" i="18"/>
  <c r="BF156" i="18"/>
  <c r="T156" i="18"/>
  <c r="R156" i="18"/>
  <c r="P156" i="18"/>
  <c r="BI154" i="18"/>
  <c r="BH154" i="18"/>
  <c r="BG154" i="18"/>
  <c r="BF154" i="18"/>
  <c r="T154" i="18"/>
  <c r="R154" i="18"/>
  <c r="P154" i="18"/>
  <c r="BI153" i="18"/>
  <c r="BH153" i="18"/>
  <c r="BG153" i="18"/>
  <c r="BF153" i="18"/>
  <c r="T153" i="18"/>
  <c r="R153" i="18"/>
  <c r="P153" i="18"/>
  <c r="BI152" i="18"/>
  <c r="BH152" i="18"/>
  <c r="BG152" i="18"/>
  <c r="BF152" i="18"/>
  <c r="T152" i="18"/>
  <c r="R152" i="18"/>
  <c r="P152" i="18"/>
  <c r="BI149" i="18"/>
  <c r="BH149" i="18"/>
  <c r="BG149" i="18"/>
  <c r="BF149" i="18"/>
  <c r="T149" i="18"/>
  <c r="R149" i="18"/>
  <c r="P149" i="18"/>
  <c r="BI147" i="18"/>
  <c r="BH147" i="18"/>
  <c r="BG147" i="18"/>
  <c r="BF147" i="18"/>
  <c r="T147" i="18"/>
  <c r="R147" i="18"/>
  <c r="P147" i="18"/>
  <c r="BI143" i="18"/>
  <c r="BH143" i="18"/>
  <c r="BG143" i="18"/>
  <c r="BF143" i="18"/>
  <c r="T143" i="18"/>
  <c r="R143" i="18"/>
  <c r="P143" i="18"/>
  <c r="BI141" i="18"/>
  <c r="BH141" i="18"/>
  <c r="BG141" i="18"/>
  <c r="BF141" i="18"/>
  <c r="T141" i="18"/>
  <c r="R141" i="18"/>
  <c r="P141" i="18"/>
  <c r="BI139" i="18"/>
  <c r="BH139" i="18"/>
  <c r="BG139" i="18"/>
  <c r="BF139" i="18"/>
  <c r="T139" i="18"/>
  <c r="R139" i="18"/>
  <c r="P139" i="18"/>
  <c r="BI136" i="18"/>
  <c r="BH136" i="18"/>
  <c r="BG136" i="18"/>
  <c r="BF136" i="18"/>
  <c r="T136" i="18"/>
  <c r="R136" i="18"/>
  <c r="P136" i="18"/>
  <c r="BI135" i="18"/>
  <c r="BH135" i="18"/>
  <c r="BG135" i="18"/>
  <c r="BF135" i="18"/>
  <c r="T135" i="18"/>
  <c r="R135" i="18"/>
  <c r="P135" i="18"/>
  <c r="BI134" i="18"/>
  <c r="BH134" i="18"/>
  <c r="BG134" i="18"/>
  <c r="BF134" i="18"/>
  <c r="T134" i="18"/>
  <c r="R134" i="18"/>
  <c r="P134" i="18"/>
  <c r="BI133" i="18"/>
  <c r="BH133" i="18"/>
  <c r="BG133" i="18"/>
  <c r="BF133" i="18"/>
  <c r="T133" i="18"/>
  <c r="R133" i="18"/>
  <c r="P133" i="18"/>
  <c r="F126" i="18"/>
  <c r="F124" i="18"/>
  <c r="E122" i="18"/>
  <c r="F93" i="18"/>
  <c r="F91" i="18"/>
  <c r="E89" i="18"/>
  <c r="J26" i="18"/>
  <c r="E26" i="18"/>
  <c r="J127" i="18" s="1"/>
  <c r="J25" i="18"/>
  <c r="J23" i="18"/>
  <c r="E23" i="18"/>
  <c r="J126" i="18" s="1"/>
  <c r="J22" i="18"/>
  <c r="J20" i="18"/>
  <c r="E20" i="18"/>
  <c r="F127" i="18" s="1"/>
  <c r="J19" i="18"/>
  <c r="J14" i="18"/>
  <c r="J124" i="18" s="1"/>
  <c r="E7" i="18"/>
  <c r="E85" i="18"/>
  <c r="J39" i="17"/>
  <c r="J38" i="17"/>
  <c r="AY118" i="1" s="1"/>
  <c r="J37" i="17"/>
  <c r="AX118" i="1" s="1"/>
  <c r="BI134" i="17"/>
  <c r="BH134" i="17"/>
  <c r="BG134" i="17"/>
  <c r="BF134" i="17"/>
  <c r="T134" i="17"/>
  <c r="R134" i="17"/>
  <c r="P134" i="17"/>
  <c r="BI133" i="17"/>
  <c r="BH133" i="17"/>
  <c r="BG133" i="17"/>
  <c r="BF133" i="17"/>
  <c r="T133" i="17"/>
  <c r="R133" i="17"/>
  <c r="P133" i="17"/>
  <c r="BI131" i="17"/>
  <c r="BH131" i="17"/>
  <c r="BG131" i="17"/>
  <c r="BF131" i="17"/>
  <c r="T131" i="17"/>
  <c r="R131" i="17"/>
  <c r="P131" i="17"/>
  <c r="BI130" i="17"/>
  <c r="BH130" i="17"/>
  <c r="BG130" i="17"/>
  <c r="BF130" i="17"/>
  <c r="T130" i="17"/>
  <c r="R130" i="17"/>
  <c r="P130" i="17"/>
  <c r="BI129" i="17"/>
  <c r="BH129" i="17"/>
  <c r="BG129" i="17"/>
  <c r="BF129" i="17"/>
  <c r="T129" i="17"/>
  <c r="R129" i="17"/>
  <c r="P129" i="17"/>
  <c r="BI128" i="17"/>
  <c r="BH128" i="17"/>
  <c r="BG128" i="17"/>
  <c r="BF128" i="17"/>
  <c r="T128" i="17"/>
  <c r="R128" i="17"/>
  <c r="P128" i="17"/>
  <c r="BI127" i="17"/>
  <c r="BH127" i="17"/>
  <c r="BG127" i="17"/>
  <c r="BF127" i="17"/>
  <c r="T127" i="17"/>
  <c r="R127" i="17"/>
  <c r="P127" i="17"/>
  <c r="BI126" i="17"/>
  <c r="BH126" i="17"/>
  <c r="BG126" i="17"/>
  <c r="BF126" i="17"/>
  <c r="T126" i="17"/>
  <c r="R126" i="17"/>
  <c r="P126" i="17"/>
  <c r="F119" i="17"/>
  <c r="F117" i="17"/>
  <c r="E115" i="17"/>
  <c r="F93" i="17"/>
  <c r="F91" i="17"/>
  <c r="E89" i="17"/>
  <c r="J26" i="17"/>
  <c r="E26" i="17"/>
  <c r="J120" i="17" s="1"/>
  <c r="J25" i="17"/>
  <c r="J23" i="17"/>
  <c r="E23" i="17"/>
  <c r="J119" i="17" s="1"/>
  <c r="J22" i="17"/>
  <c r="J20" i="17"/>
  <c r="E20" i="17"/>
  <c r="F120" i="17" s="1"/>
  <c r="J19" i="17"/>
  <c r="J14" i="17"/>
  <c r="J91" i="17"/>
  <c r="E7" i="17"/>
  <c r="E111" i="17"/>
  <c r="J39" i="16"/>
  <c r="J38" i="16"/>
  <c r="AY117" i="1" s="1"/>
  <c r="J37" i="16"/>
  <c r="AX117" i="1"/>
  <c r="BI258" i="16"/>
  <c r="BH258" i="16"/>
  <c r="BG258" i="16"/>
  <c r="BF258" i="16"/>
  <c r="T258" i="16"/>
  <c r="R258" i="16"/>
  <c r="P258" i="16"/>
  <c r="BI257" i="16"/>
  <c r="BH257" i="16"/>
  <c r="BG257" i="16"/>
  <c r="BF257" i="16"/>
  <c r="T257" i="16"/>
  <c r="R257" i="16"/>
  <c r="P257" i="16"/>
  <c r="BI256" i="16"/>
  <c r="BH256" i="16"/>
  <c r="BG256" i="16"/>
  <c r="BF256" i="16"/>
  <c r="T256" i="16"/>
  <c r="R256" i="16"/>
  <c r="P256" i="16"/>
  <c r="BI255" i="16"/>
  <c r="BH255" i="16"/>
  <c r="BG255" i="16"/>
  <c r="BF255" i="16"/>
  <c r="T255" i="16"/>
  <c r="R255" i="16"/>
  <c r="P255" i="16"/>
  <c r="BI252" i="16"/>
  <c r="BH252" i="16"/>
  <c r="BG252" i="16"/>
  <c r="BF252" i="16"/>
  <c r="T252" i="16"/>
  <c r="R252" i="16"/>
  <c r="P252" i="16"/>
  <c r="BI251" i="16"/>
  <c r="BH251" i="16"/>
  <c r="BG251" i="16"/>
  <c r="BF251" i="16"/>
  <c r="T251" i="16"/>
  <c r="R251" i="16"/>
  <c r="P251" i="16"/>
  <c r="BI239" i="16"/>
  <c r="BH239" i="16"/>
  <c r="BG239" i="16"/>
  <c r="BF239" i="16"/>
  <c r="T239" i="16"/>
  <c r="R239" i="16"/>
  <c r="P239" i="16"/>
  <c r="BI228" i="16"/>
  <c r="BH228" i="16"/>
  <c r="BG228" i="16"/>
  <c r="BF228" i="16"/>
  <c r="T228" i="16"/>
  <c r="R228" i="16"/>
  <c r="P228" i="16"/>
  <c r="BI220" i="16"/>
  <c r="BH220" i="16"/>
  <c r="BG220" i="16"/>
  <c r="BF220" i="16"/>
  <c r="T220" i="16"/>
  <c r="R220" i="16"/>
  <c r="P220" i="16"/>
  <c r="BI216" i="16"/>
  <c r="BH216" i="16"/>
  <c r="BG216" i="16"/>
  <c r="BF216" i="16"/>
  <c r="T216" i="16"/>
  <c r="R216" i="16"/>
  <c r="P216" i="16"/>
  <c r="BI212" i="16"/>
  <c r="BH212" i="16"/>
  <c r="BG212" i="16"/>
  <c r="BF212" i="16"/>
  <c r="T212" i="16"/>
  <c r="R212" i="16"/>
  <c r="P212" i="16"/>
  <c r="BI211" i="16"/>
  <c r="BH211" i="16"/>
  <c r="BG211" i="16"/>
  <c r="BF211" i="16"/>
  <c r="T211" i="16"/>
  <c r="R211" i="16"/>
  <c r="P211" i="16"/>
  <c r="BI208" i="16"/>
  <c r="BH208" i="16"/>
  <c r="BG208" i="16"/>
  <c r="BF208" i="16"/>
  <c r="T208" i="16"/>
  <c r="R208" i="16"/>
  <c r="P208" i="16"/>
  <c r="BI203" i="16"/>
  <c r="BH203" i="16"/>
  <c r="BG203" i="16"/>
  <c r="BF203" i="16"/>
  <c r="T203" i="16"/>
  <c r="R203" i="16"/>
  <c r="P203" i="16"/>
  <c r="BI202" i="16"/>
  <c r="BH202" i="16"/>
  <c r="BG202" i="16"/>
  <c r="BF202" i="16"/>
  <c r="T202" i="16"/>
  <c r="R202" i="16"/>
  <c r="P202" i="16"/>
  <c r="BI199" i="16"/>
  <c r="BH199" i="16"/>
  <c r="BG199" i="16"/>
  <c r="BF199" i="16"/>
  <c r="T199" i="16"/>
  <c r="R199" i="16"/>
  <c r="P199" i="16"/>
  <c r="BI194" i="16"/>
  <c r="BH194" i="16"/>
  <c r="BG194" i="16"/>
  <c r="BF194" i="16"/>
  <c r="T194" i="16"/>
  <c r="R194" i="16"/>
  <c r="P194" i="16"/>
  <c r="BI190" i="16"/>
  <c r="BH190" i="16"/>
  <c r="BG190" i="16"/>
  <c r="BF190" i="16"/>
  <c r="T190" i="16"/>
  <c r="R190" i="16"/>
  <c r="P190" i="16"/>
  <c r="BI185" i="16"/>
  <c r="BH185" i="16"/>
  <c r="BG185" i="16"/>
  <c r="BF185" i="16"/>
  <c r="T185" i="16"/>
  <c r="R185" i="16"/>
  <c r="P185" i="16"/>
  <c r="BI181" i="16"/>
  <c r="BH181" i="16"/>
  <c r="BG181" i="16"/>
  <c r="BF181" i="16"/>
  <c r="T181" i="16"/>
  <c r="R181" i="16"/>
  <c r="P181" i="16"/>
  <c r="BI177" i="16"/>
  <c r="BH177" i="16"/>
  <c r="BG177" i="16"/>
  <c r="BF177" i="16"/>
  <c r="T177" i="16"/>
  <c r="R177" i="16"/>
  <c r="P177" i="16"/>
  <c r="BI175" i="16"/>
  <c r="BH175" i="16"/>
  <c r="BG175" i="16"/>
  <c r="BF175" i="16"/>
  <c r="T175" i="16"/>
  <c r="R175" i="16"/>
  <c r="P175" i="16"/>
  <c r="BI171" i="16"/>
  <c r="BH171" i="16"/>
  <c r="BG171" i="16"/>
  <c r="BF171" i="16"/>
  <c r="T171" i="16"/>
  <c r="R171" i="16"/>
  <c r="P171" i="16"/>
  <c r="BI169" i="16"/>
  <c r="BH169" i="16"/>
  <c r="BG169" i="16"/>
  <c r="BF169" i="16"/>
  <c r="T169" i="16"/>
  <c r="R169" i="16"/>
  <c r="P169" i="16"/>
  <c r="BI163" i="16"/>
  <c r="BH163" i="16"/>
  <c r="BG163" i="16"/>
  <c r="BF163" i="16"/>
  <c r="T163" i="16"/>
  <c r="T162" i="16"/>
  <c r="R163" i="16"/>
  <c r="R162" i="16"/>
  <c r="P163" i="16"/>
  <c r="P162" i="16"/>
  <c r="BI158" i="16"/>
  <c r="BH158" i="16"/>
  <c r="BG158" i="16"/>
  <c r="BF158" i="16"/>
  <c r="T158" i="16"/>
  <c r="T157" i="16"/>
  <c r="R158" i="16"/>
  <c r="R157" i="16"/>
  <c r="P158" i="16"/>
  <c r="P157" i="16"/>
  <c r="BI156" i="16"/>
  <c r="BH156" i="16"/>
  <c r="BG156" i="16"/>
  <c r="BF156" i="16"/>
  <c r="T156" i="16"/>
  <c r="R156" i="16"/>
  <c r="P156" i="16"/>
  <c r="BI153" i="16"/>
  <c r="BH153" i="16"/>
  <c r="BG153" i="16"/>
  <c r="BF153" i="16"/>
  <c r="T153" i="16"/>
  <c r="R153" i="16"/>
  <c r="P153" i="16"/>
  <c r="BI149" i="16"/>
  <c r="BH149" i="16"/>
  <c r="BG149" i="16"/>
  <c r="BF149" i="16"/>
  <c r="T149" i="16"/>
  <c r="R149" i="16"/>
  <c r="P149" i="16"/>
  <c r="BI147" i="16"/>
  <c r="BH147" i="16"/>
  <c r="BG147" i="16"/>
  <c r="BF147" i="16"/>
  <c r="T147" i="16"/>
  <c r="R147" i="16"/>
  <c r="P147" i="16"/>
  <c r="BI144" i="16"/>
  <c r="BH144" i="16"/>
  <c r="BG144" i="16"/>
  <c r="BF144" i="16"/>
  <c r="T144" i="16"/>
  <c r="R144" i="16"/>
  <c r="P144" i="16"/>
  <c r="BI143" i="16"/>
  <c r="BH143" i="16"/>
  <c r="BG143" i="16"/>
  <c r="BF143" i="16"/>
  <c r="T143" i="16"/>
  <c r="R143" i="16"/>
  <c r="P143" i="16"/>
  <c r="BI140" i="16"/>
  <c r="BH140" i="16"/>
  <c r="BG140" i="16"/>
  <c r="BF140" i="16"/>
  <c r="T140" i="16"/>
  <c r="R140" i="16"/>
  <c r="P140" i="16"/>
  <c r="BI136" i="16"/>
  <c r="BH136" i="16"/>
  <c r="BG136" i="16"/>
  <c r="BF136" i="16"/>
  <c r="T136" i="16"/>
  <c r="R136" i="16"/>
  <c r="P136" i="16"/>
  <c r="BI135" i="16"/>
  <c r="BH135" i="16"/>
  <c r="BG135" i="16"/>
  <c r="BF135" i="16"/>
  <c r="T135" i="16"/>
  <c r="R135" i="16"/>
  <c r="P135" i="16"/>
  <c r="BI134" i="16"/>
  <c r="BH134" i="16"/>
  <c r="BG134" i="16"/>
  <c r="BF134" i="16"/>
  <c r="T134" i="16"/>
  <c r="R134" i="16"/>
  <c r="P134" i="16"/>
  <c r="BI130" i="16"/>
  <c r="BH130" i="16"/>
  <c r="BG130" i="16"/>
  <c r="BF130" i="16"/>
  <c r="T130" i="16"/>
  <c r="R130" i="16"/>
  <c r="P130" i="16"/>
  <c r="F123" i="16"/>
  <c r="F121" i="16"/>
  <c r="E119" i="16"/>
  <c r="F93" i="16"/>
  <c r="F91" i="16"/>
  <c r="E89" i="16"/>
  <c r="J26" i="16"/>
  <c r="E26" i="16"/>
  <c r="J124" i="16" s="1"/>
  <c r="J25" i="16"/>
  <c r="J23" i="16"/>
  <c r="E23" i="16"/>
  <c r="J93" i="16" s="1"/>
  <c r="J22" i="16"/>
  <c r="J20" i="16"/>
  <c r="E20" i="16"/>
  <c r="F124" i="16" s="1"/>
  <c r="J19" i="16"/>
  <c r="J14" i="16"/>
  <c r="J121" i="16"/>
  <c r="E7" i="16"/>
  <c r="E115" i="16"/>
  <c r="J39" i="15"/>
  <c r="J38" i="15"/>
  <c r="AY115" i="1" s="1"/>
  <c r="J37" i="15"/>
  <c r="AX115" i="1" s="1"/>
  <c r="BI134" i="15"/>
  <c r="BH134" i="15"/>
  <c r="BG134" i="15"/>
  <c r="BF134" i="15"/>
  <c r="T134" i="15"/>
  <c r="R134" i="15"/>
  <c r="P134" i="15"/>
  <c r="BI133" i="15"/>
  <c r="BH133" i="15"/>
  <c r="BG133" i="15"/>
  <c r="BF133" i="15"/>
  <c r="T133" i="15"/>
  <c r="R133" i="15"/>
  <c r="P133" i="15"/>
  <c r="BI131" i="15"/>
  <c r="BH131" i="15"/>
  <c r="BG131" i="15"/>
  <c r="BF131" i="15"/>
  <c r="T131" i="15"/>
  <c r="R131" i="15"/>
  <c r="P131" i="15"/>
  <c r="BI130" i="15"/>
  <c r="BH130" i="15"/>
  <c r="BG130" i="15"/>
  <c r="BF130" i="15"/>
  <c r="T130" i="15"/>
  <c r="R130" i="15"/>
  <c r="P130" i="15"/>
  <c r="BI129" i="15"/>
  <c r="BH129" i="15"/>
  <c r="BG129" i="15"/>
  <c r="BF129" i="15"/>
  <c r="T129" i="15"/>
  <c r="R129" i="15"/>
  <c r="P129" i="15"/>
  <c r="BI128" i="15"/>
  <c r="BH128" i="15"/>
  <c r="BG128" i="15"/>
  <c r="BF128" i="15"/>
  <c r="T128" i="15"/>
  <c r="R128" i="15"/>
  <c r="P128" i="15"/>
  <c r="BI127" i="15"/>
  <c r="BH127" i="15"/>
  <c r="BG127" i="15"/>
  <c r="BF127" i="15"/>
  <c r="T127" i="15"/>
  <c r="R127" i="15"/>
  <c r="P127" i="15"/>
  <c r="BI126" i="15"/>
  <c r="BH126" i="15"/>
  <c r="BG126" i="15"/>
  <c r="BF126" i="15"/>
  <c r="T126" i="15"/>
  <c r="R126" i="15"/>
  <c r="P126" i="15"/>
  <c r="F119" i="15"/>
  <c r="F117" i="15"/>
  <c r="E115" i="15"/>
  <c r="F93" i="15"/>
  <c r="F91" i="15"/>
  <c r="E89" i="15"/>
  <c r="J26" i="15"/>
  <c r="E26" i="15"/>
  <c r="J94" i="15" s="1"/>
  <c r="J25" i="15"/>
  <c r="J23" i="15"/>
  <c r="E23" i="15"/>
  <c r="J119" i="15" s="1"/>
  <c r="J22" i="15"/>
  <c r="J20" i="15"/>
  <c r="E20" i="15"/>
  <c r="F120" i="15" s="1"/>
  <c r="J19" i="15"/>
  <c r="J14" i="15"/>
  <c r="J91" i="15" s="1"/>
  <c r="E7" i="15"/>
  <c r="E111" i="15"/>
  <c r="J39" i="14"/>
  <c r="J38" i="14"/>
  <c r="AY114" i="1" s="1"/>
  <c r="J37" i="14"/>
  <c r="AX114" i="1" s="1"/>
  <c r="BI223" i="14"/>
  <c r="BH223" i="14"/>
  <c r="BG223" i="14"/>
  <c r="BF223" i="14"/>
  <c r="T223" i="14"/>
  <c r="R223" i="14"/>
  <c r="P223" i="14"/>
  <c r="BI222" i="14"/>
  <c r="BH222" i="14"/>
  <c r="BG222" i="14"/>
  <c r="BF222" i="14"/>
  <c r="T222" i="14"/>
  <c r="R222" i="14"/>
  <c r="P222" i="14"/>
  <c r="BI221" i="14"/>
  <c r="BH221" i="14"/>
  <c r="BG221" i="14"/>
  <c r="BF221" i="14"/>
  <c r="T221" i="14"/>
  <c r="R221" i="14"/>
  <c r="P221" i="14"/>
  <c r="BI220" i="14"/>
  <c r="BH220" i="14"/>
  <c r="BG220" i="14"/>
  <c r="BF220" i="14"/>
  <c r="T220" i="14"/>
  <c r="R220" i="14"/>
  <c r="P220" i="14"/>
  <c r="BI217" i="14"/>
  <c r="BH217" i="14"/>
  <c r="BG217" i="14"/>
  <c r="BF217" i="14"/>
  <c r="T217" i="14"/>
  <c r="R217" i="14"/>
  <c r="P217" i="14"/>
  <c r="BI216" i="14"/>
  <c r="BH216" i="14"/>
  <c r="BG216" i="14"/>
  <c r="BF216" i="14"/>
  <c r="T216" i="14"/>
  <c r="R216" i="14"/>
  <c r="P216" i="14"/>
  <c r="BI211" i="14"/>
  <c r="BH211" i="14"/>
  <c r="BG211" i="14"/>
  <c r="BF211" i="14"/>
  <c r="T211" i="14"/>
  <c r="R211" i="14"/>
  <c r="P211" i="14"/>
  <c r="BI207" i="14"/>
  <c r="BH207" i="14"/>
  <c r="BG207" i="14"/>
  <c r="BF207" i="14"/>
  <c r="T207" i="14"/>
  <c r="R207" i="14"/>
  <c r="P207" i="14"/>
  <c r="BI202" i="14"/>
  <c r="BH202" i="14"/>
  <c r="BG202" i="14"/>
  <c r="BF202" i="14"/>
  <c r="T202" i="14"/>
  <c r="R202" i="14"/>
  <c r="P202" i="14"/>
  <c r="BI201" i="14"/>
  <c r="BH201" i="14"/>
  <c r="BG201" i="14"/>
  <c r="BF201" i="14"/>
  <c r="T201" i="14"/>
  <c r="R201" i="14"/>
  <c r="P201" i="14"/>
  <c r="BI197" i="14"/>
  <c r="BH197" i="14"/>
  <c r="BG197" i="14"/>
  <c r="BF197" i="14"/>
  <c r="T197" i="14"/>
  <c r="R197" i="14"/>
  <c r="P197" i="14"/>
  <c r="BI195" i="14"/>
  <c r="BH195" i="14"/>
  <c r="BG195" i="14"/>
  <c r="BF195" i="14"/>
  <c r="T195" i="14"/>
  <c r="R195" i="14"/>
  <c r="P195" i="14"/>
  <c r="BI192" i="14"/>
  <c r="BH192" i="14"/>
  <c r="BG192" i="14"/>
  <c r="BF192" i="14"/>
  <c r="T192" i="14"/>
  <c r="R192" i="14"/>
  <c r="P192" i="14"/>
  <c r="BI189" i="14"/>
  <c r="BH189" i="14"/>
  <c r="BG189" i="14"/>
  <c r="BF189" i="14"/>
  <c r="T189" i="14"/>
  <c r="R189" i="14"/>
  <c r="P189" i="14"/>
  <c r="BI188" i="14"/>
  <c r="BH188" i="14"/>
  <c r="BG188" i="14"/>
  <c r="BF188" i="14"/>
  <c r="T188" i="14"/>
  <c r="R188" i="14"/>
  <c r="P188" i="14"/>
  <c r="BI186" i="14"/>
  <c r="BH186" i="14"/>
  <c r="BG186" i="14"/>
  <c r="BF186" i="14"/>
  <c r="T186" i="14"/>
  <c r="R186" i="14"/>
  <c r="P186" i="14"/>
  <c r="BI182" i="14"/>
  <c r="BH182" i="14"/>
  <c r="BG182" i="14"/>
  <c r="BF182" i="14"/>
  <c r="T182" i="14"/>
  <c r="T181" i="14"/>
  <c r="R182" i="14"/>
  <c r="R181" i="14" s="1"/>
  <c r="P182" i="14"/>
  <c r="P181" i="14"/>
  <c r="BI178" i="14"/>
  <c r="BH178" i="14"/>
  <c r="BG178" i="14"/>
  <c r="BF178" i="14"/>
  <c r="T178" i="14"/>
  <c r="R178" i="14"/>
  <c r="P178" i="14"/>
  <c r="BI176" i="14"/>
  <c r="BH176" i="14"/>
  <c r="BG176" i="14"/>
  <c r="BF176" i="14"/>
  <c r="T176" i="14"/>
  <c r="R176" i="14"/>
  <c r="P176" i="14"/>
  <c r="BI174" i="14"/>
  <c r="BH174" i="14"/>
  <c r="BG174" i="14"/>
  <c r="BF174" i="14"/>
  <c r="T174" i="14"/>
  <c r="R174" i="14"/>
  <c r="P174" i="14"/>
  <c r="BI171" i="14"/>
  <c r="BH171" i="14"/>
  <c r="BG171" i="14"/>
  <c r="BF171" i="14"/>
  <c r="T171" i="14"/>
  <c r="R171" i="14"/>
  <c r="P171" i="14"/>
  <c r="BI168" i="14"/>
  <c r="BH168" i="14"/>
  <c r="BG168" i="14"/>
  <c r="BF168" i="14"/>
  <c r="T168" i="14"/>
  <c r="R168" i="14"/>
  <c r="P168" i="14"/>
  <c r="BI167" i="14"/>
  <c r="BH167" i="14"/>
  <c r="BG167" i="14"/>
  <c r="BF167" i="14"/>
  <c r="T167" i="14"/>
  <c r="R167" i="14"/>
  <c r="P167" i="14"/>
  <c r="BI166" i="14"/>
  <c r="BH166" i="14"/>
  <c r="BG166" i="14"/>
  <c r="BF166" i="14"/>
  <c r="T166" i="14"/>
  <c r="R166" i="14"/>
  <c r="P166" i="14"/>
  <c r="BI164" i="14"/>
  <c r="BH164" i="14"/>
  <c r="BG164" i="14"/>
  <c r="BF164" i="14"/>
  <c r="T164" i="14"/>
  <c r="R164" i="14"/>
  <c r="P164" i="14"/>
  <c r="BI160" i="14"/>
  <c r="BH160" i="14"/>
  <c r="BG160" i="14"/>
  <c r="BF160" i="14"/>
  <c r="T160" i="14"/>
  <c r="R160" i="14"/>
  <c r="P160" i="14"/>
  <c r="BI155" i="14"/>
  <c r="BH155" i="14"/>
  <c r="BG155" i="14"/>
  <c r="BF155" i="14"/>
  <c r="T155" i="14"/>
  <c r="R155" i="14"/>
  <c r="P155" i="14"/>
  <c r="BI154" i="14"/>
  <c r="BH154" i="14"/>
  <c r="BG154" i="14"/>
  <c r="BF154" i="14"/>
  <c r="T154" i="14"/>
  <c r="R154" i="14"/>
  <c r="P154" i="14"/>
  <c r="BI152" i="14"/>
  <c r="BH152" i="14"/>
  <c r="BG152" i="14"/>
  <c r="BF152" i="14"/>
  <c r="T152" i="14"/>
  <c r="R152" i="14"/>
  <c r="P152" i="14"/>
  <c r="BI148" i="14"/>
  <c r="BH148" i="14"/>
  <c r="BG148" i="14"/>
  <c r="BF148" i="14"/>
  <c r="T148" i="14"/>
  <c r="R148" i="14"/>
  <c r="P148" i="14"/>
  <c r="BI145" i="14"/>
  <c r="BH145" i="14"/>
  <c r="BG145" i="14"/>
  <c r="BF145" i="14"/>
  <c r="T145" i="14"/>
  <c r="R145" i="14"/>
  <c r="P145" i="14"/>
  <c r="BI144" i="14"/>
  <c r="BH144" i="14"/>
  <c r="BG144" i="14"/>
  <c r="BF144" i="14"/>
  <c r="T144" i="14"/>
  <c r="R144" i="14"/>
  <c r="P144" i="14"/>
  <c r="BI143" i="14"/>
  <c r="BH143" i="14"/>
  <c r="BG143" i="14"/>
  <c r="BF143" i="14"/>
  <c r="T143" i="14"/>
  <c r="R143" i="14"/>
  <c r="P143" i="14"/>
  <c r="BI142" i="14"/>
  <c r="BH142" i="14"/>
  <c r="BG142" i="14"/>
  <c r="BF142" i="14"/>
  <c r="T142" i="14"/>
  <c r="R142" i="14"/>
  <c r="P142" i="14"/>
  <c r="BI140" i="14"/>
  <c r="BH140" i="14"/>
  <c r="BG140" i="14"/>
  <c r="BF140" i="14"/>
  <c r="T140" i="14"/>
  <c r="R140" i="14"/>
  <c r="P140" i="14"/>
  <c r="BI136" i="14"/>
  <c r="BH136" i="14"/>
  <c r="BG136" i="14"/>
  <c r="BF136" i="14"/>
  <c r="T136" i="14"/>
  <c r="R136" i="14"/>
  <c r="P136" i="14"/>
  <c r="BI135" i="14"/>
  <c r="BH135" i="14"/>
  <c r="BG135" i="14"/>
  <c r="BF135" i="14"/>
  <c r="T135" i="14"/>
  <c r="R135" i="14"/>
  <c r="P135" i="14"/>
  <c r="BI134" i="14"/>
  <c r="BH134" i="14"/>
  <c r="BG134" i="14"/>
  <c r="BF134" i="14"/>
  <c r="T134" i="14"/>
  <c r="R134" i="14"/>
  <c r="P134" i="14"/>
  <c r="BI133" i="14"/>
  <c r="BH133" i="14"/>
  <c r="BG133" i="14"/>
  <c r="BF133" i="14"/>
  <c r="T133" i="14"/>
  <c r="R133" i="14"/>
  <c r="P133" i="14"/>
  <c r="BI130" i="14"/>
  <c r="BH130" i="14"/>
  <c r="BG130" i="14"/>
  <c r="BF130" i="14"/>
  <c r="T130" i="14"/>
  <c r="R130" i="14"/>
  <c r="P130" i="14"/>
  <c r="F123" i="14"/>
  <c r="F121" i="14"/>
  <c r="E119" i="14"/>
  <c r="F93" i="14"/>
  <c r="F91" i="14"/>
  <c r="E89" i="14"/>
  <c r="J26" i="14"/>
  <c r="E26" i="14"/>
  <c r="J94" i="14" s="1"/>
  <c r="J25" i="14"/>
  <c r="J23" i="14"/>
  <c r="E23" i="14"/>
  <c r="J123" i="14" s="1"/>
  <c r="J22" i="14"/>
  <c r="J20" i="14"/>
  <c r="E20" i="14"/>
  <c r="F94" i="14" s="1"/>
  <c r="J19" i="14"/>
  <c r="J14" i="14"/>
  <c r="J121" i="14" s="1"/>
  <c r="E7" i="14"/>
  <c r="E115" i="14"/>
  <c r="J39" i="13"/>
  <c r="J38" i="13"/>
  <c r="AY112" i="1" s="1"/>
  <c r="J37" i="13"/>
  <c r="AX112" i="1" s="1"/>
  <c r="BI134" i="13"/>
  <c r="BH134" i="13"/>
  <c r="BG134" i="13"/>
  <c r="BF134" i="13"/>
  <c r="T134" i="13"/>
  <c r="R134" i="13"/>
  <c r="P134" i="13"/>
  <c r="BI133" i="13"/>
  <c r="BH133" i="13"/>
  <c r="BG133" i="13"/>
  <c r="BF133" i="13"/>
  <c r="T133" i="13"/>
  <c r="R133" i="13"/>
  <c r="P133" i="13"/>
  <c r="BI131" i="13"/>
  <c r="BH131" i="13"/>
  <c r="BG131" i="13"/>
  <c r="BF131" i="13"/>
  <c r="T131" i="13"/>
  <c r="R131" i="13"/>
  <c r="P131" i="13"/>
  <c r="BI130" i="13"/>
  <c r="BH130" i="13"/>
  <c r="BG130" i="13"/>
  <c r="BF130" i="13"/>
  <c r="T130" i="13"/>
  <c r="R130" i="13"/>
  <c r="P130" i="13"/>
  <c r="BI129" i="13"/>
  <c r="BH129" i="13"/>
  <c r="BG129" i="13"/>
  <c r="BF129" i="13"/>
  <c r="T129" i="13"/>
  <c r="R129" i="13"/>
  <c r="P129" i="13"/>
  <c r="BI128" i="13"/>
  <c r="BH128" i="13"/>
  <c r="BG128" i="13"/>
  <c r="BF128" i="13"/>
  <c r="T128" i="13"/>
  <c r="R128" i="13"/>
  <c r="P128" i="13"/>
  <c r="BI127" i="13"/>
  <c r="BH127" i="13"/>
  <c r="BG127" i="13"/>
  <c r="BF127" i="13"/>
  <c r="T127" i="13"/>
  <c r="R127" i="13"/>
  <c r="P127" i="13"/>
  <c r="BI126" i="13"/>
  <c r="BH126" i="13"/>
  <c r="BG126" i="13"/>
  <c r="BF126" i="13"/>
  <c r="T126" i="13"/>
  <c r="R126" i="13"/>
  <c r="P126" i="13"/>
  <c r="F119" i="13"/>
  <c r="F117" i="13"/>
  <c r="E115" i="13"/>
  <c r="F93" i="13"/>
  <c r="F91" i="13"/>
  <c r="E89" i="13"/>
  <c r="J26" i="13"/>
  <c r="E26" i="13"/>
  <c r="J94" i="13" s="1"/>
  <c r="J25" i="13"/>
  <c r="J23" i="13"/>
  <c r="E23" i="13"/>
  <c r="J119" i="13" s="1"/>
  <c r="J22" i="13"/>
  <c r="J20" i="13"/>
  <c r="E20" i="13"/>
  <c r="F94" i="13" s="1"/>
  <c r="J19" i="13"/>
  <c r="J14" i="13"/>
  <c r="J91" i="13"/>
  <c r="E7" i="13"/>
  <c r="E85" i="13" s="1"/>
  <c r="J154" i="12"/>
  <c r="J39" i="12"/>
  <c r="J38" i="12"/>
  <c r="AY111" i="1"/>
  <c r="J37" i="12"/>
  <c r="AX111" i="1"/>
  <c r="BI196" i="12"/>
  <c r="BH196" i="12"/>
  <c r="BG196" i="12"/>
  <c r="BF196" i="12"/>
  <c r="T196" i="12"/>
  <c r="R196" i="12"/>
  <c r="P196" i="12"/>
  <c r="BI195" i="12"/>
  <c r="BH195" i="12"/>
  <c r="BG195" i="12"/>
  <c r="BF195" i="12"/>
  <c r="T195" i="12"/>
  <c r="R195" i="12"/>
  <c r="P195" i="12"/>
  <c r="BI194" i="12"/>
  <c r="BH194" i="12"/>
  <c r="BG194" i="12"/>
  <c r="BF194" i="12"/>
  <c r="T194" i="12"/>
  <c r="R194" i="12"/>
  <c r="P194" i="12"/>
  <c r="BI193" i="12"/>
  <c r="BH193" i="12"/>
  <c r="BG193" i="12"/>
  <c r="BF193" i="12"/>
  <c r="T193" i="12"/>
  <c r="R193" i="12"/>
  <c r="P193" i="12"/>
  <c r="BI190" i="12"/>
  <c r="BH190" i="12"/>
  <c r="BG190" i="12"/>
  <c r="BF190" i="12"/>
  <c r="T190" i="12"/>
  <c r="R190" i="12"/>
  <c r="P190" i="12"/>
  <c r="BI189" i="12"/>
  <c r="BH189" i="12"/>
  <c r="BG189" i="12"/>
  <c r="BF189" i="12"/>
  <c r="T189" i="12"/>
  <c r="R189" i="12"/>
  <c r="P189" i="12"/>
  <c r="BI187" i="12"/>
  <c r="BH187" i="12"/>
  <c r="BG187" i="12"/>
  <c r="BF187" i="12"/>
  <c r="T187" i="12"/>
  <c r="R187" i="12"/>
  <c r="P187" i="12"/>
  <c r="BI180" i="12"/>
  <c r="BH180" i="12"/>
  <c r="BG180" i="12"/>
  <c r="BF180" i="12"/>
  <c r="T180" i="12"/>
  <c r="R180" i="12"/>
  <c r="P180" i="12"/>
  <c r="BI179" i="12"/>
  <c r="BH179" i="12"/>
  <c r="BG179" i="12"/>
  <c r="BF179" i="12"/>
  <c r="T179" i="12"/>
  <c r="R179" i="12"/>
  <c r="P179" i="12"/>
  <c r="BI173" i="12"/>
  <c r="BH173" i="12"/>
  <c r="BG173" i="12"/>
  <c r="BF173" i="12"/>
  <c r="T173" i="12"/>
  <c r="R173" i="12"/>
  <c r="P173" i="12"/>
  <c r="BI172" i="12"/>
  <c r="BH172" i="12"/>
  <c r="BG172" i="12"/>
  <c r="BF172" i="12"/>
  <c r="T172" i="12"/>
  <c r="R172" i="12"/>
  <c r="P172" i="12"/>
  <c r="BI169" i="12"/>
  <c r="BH169" i="12"/>
  <c r="BG169" i="12"/>
  <c r="BF169" i="12"/>
  <c r="T169" i="12"/>
  <c r="R169" i="12"/>
  <c r="P169" i="12"/>
  <c r="BI165" i="12"/>
  <c r="BH165" i="12"/>
  <c r="BG165" i="12"/>
  <c r="BF165" i="12"/>
  <c r="T165" i="12"/>
  <c r="R165" i="12"/>
  <c r="P165" i="12"/>
  <c r="BI162" i="12"/>
  <c r="BH162" i="12"/>
  <c r="BG162" i="12"/>
  <c r="BF162" i="12"/>
  <c r="T162" i="12"/>
  <c r="R162" i="12"/>
  <c r="P162" i="12"/>
  <c r="BI157" i="12"/>
  <c r="BH157" i="12"/>
  <c r="BG157" i="12"/>
  <c r="BF157" i="12"/>
  <c r="T157" i="12"/>
  <c r="R157" i="12"/>
  <c r="P157" i="12"/>
  <c r="BI156" i="12"/>
  <c r="BH156" i="12"/>
  <c r="BG156" i="12"/>
  <c r="BF156" i="12"/>
  <c r="T156" i="12"/>
  <c r="R156" i="12"/>
  <c r="P156" i="12"/>
  <c r="J102" i="12"/>
  <c r="BI152" i="12"/>
  <c r="BH152" i="12"/>
  <c r="BG152" i="12"/>
  <c r="BF152" i="12"/>
  <c r="T152" i="12"/>
  <c r="R152" i="12"/>
  <c r="P152" i="12"/>
  <c r="BI149" i="12"/>
  <c r="BH149" i="12"/>
  <c r="BG149" i="12"/>
  <c r="BF149" i="12"/>
  <c r="T149" i="12"/>
  <c r="R149" i="12"/>
  <c r="P149" i="12"/>
  <c r="BI147" i="12"/>
  <c r="BH147" i="12"/>
  <c r="BG147" i="12"/>
  <c r="BF147" i="12"/>
  <c r="T147" i="12"/>
  <c r="R147" i="12"/>
  <c r="P147" i="12"/>
  <c r="BI144" i="12"/>
  <c r="BH144" i="12"/>
  <c r="BG144" i="12"/>
  <c r="BF144" i="12"/>
  <c r="T144" i="12"/>
  <c r="R144" i="12"/>
  <c r="P144" i="12"/>
  <c r="BI143" i="12"/>
  <c r="BH143" i="12"/>
  <c r="BG143" i="12"/>
  <c r="BF143" i="12"/>
  <c r="T143" i="12"/>
  <c r="R143" i="12"/>
  <c r="P143" i="12"/>
  <c r="BI141" i="12"/>
  <c r="BH141" i="12"/>
  <c r="BG141" i="12"/>
  <c r="BF141" i="12"/>
  <c r="T141" i="12"/>
  <c r="R141" i="12"/>
  <c r="P141" i="12"/>
  <c r="BI140" i="12"/>
  <c r="BH140" i="12"/>
  <c r="BG140" i="12"/>
  <c r="BF140" i="12"/>
  <c r="T140" i="12"/>
  <c r="R140" i="12"/>
  <c r="P140" i="12"/>
  <c r="BI139" i="12"/>
  <c r="BH139" i="12"/>
  <c r="BG139" i="12"/>
  <c r="BF139" i="12"/>
  <c r="T139" i="12"/>
  <c r="R139" i="12"/>
  <c r="P139" i="12"/>
  <c r="BI137" i="12"/>
  <c r="BH137" i="12"/>
  <c r="BG137" i="12"/>
  <c r="BF137" i="12"/>
  <c r="T137" i="12"/>
  <c r="R137" i="12"/>
  <c r="P137" i="12"/>
  <c r="BI136" i="12"/>
  <c r="BH136" i="12"/>
  <c r="BG136" i="12"/>
  <c r="BF136" i="12"/>
  <c r="T136" i="12"/>
  <c r="R136" i="12"/>
  <c r="P136" i="12"/>
  <c r="BI135" i="12"/>
  <c r="BH135" i="12"/>
  <c r="BG135" i="12"/>
  <c r="BF135" i="12"/>
  <c r="T135" i="12"/>
  <c r="R135" i="12"/>
  <c r="P135" i="12"/>
  <c r="BI133" i="12"/>
  <c r="BH133" i="12"/>
  <c r="BG133" i="12"/>
  <c r="BF133" i="12"/>
  <c r="T133" i="12"/>
  <c r="R133" i="12"/>
  <c r="P133" i="12"/>
  <c r="BI132" i="12"/>
  <c r="BH132" i="12"/>
  <c r="BG132" i="12"/>
  <c r="BF132" i="12"/>
  <c r="T132" i="12"/>
  <c r="R132" i="12"/>
  <c r="P132" i="12"/>
  <c r="BI131" i="12"/>
  <c r="BH131" i="12"/>
  <c r="BG131" i="12"/>
  <c r="BF131" i="12"/>
  <c r="T131" i="12"/>
  <c r="R131" i="12"/>
  <c r="P131" i="12"/>
  <c r="BI129" i="12"/>
  <c r="BH129" i="12"/>
  <c r="BG129" i="12"/>
  <c r="BF129" i="12"/>
  <c r="T129" i="12"/>
  <c r="R129" i="12"/>
  <c r="P129" i="12"/>
  <c r="F122" i="12"/>
  <c r="F120" i="12"/>
  <c r="E118" i="12"/>
  <c r="F93" i="12"/>
  <c r="F91" i="12"/>
  <c r="E89" i="12"/>
  <c r="J26" i="12"/>
  <c r="E26" i="12"/>
  <c r="J123" i="12" s="1"/>
  <c r="J25" i="12"/>
  <c r="J23" i="12"/>
  <c r="E23" i="12"/>
  <c r="J93" i="12" s="1"/>
  <c r="J22" i="12"/>
  <c r="J20" i="12"/>
  <c r="E20" i="12"/>
  <c r="F94" i="12" s="1"/>
  <c r="J19" i="12"/>
  <c r="J14" i="12"/>
  <c r="J91" i="12" s="1"/>
  <c r="E7" i="12"/>
  <c r="E114" i="12"/>
  <c r="J39" i="11"/>
  <c r="J38" i="11"/>
  <c r="AY109" i="1" s="1"/>
  <c r="J37" i="11"/>
  <c r="AX109" i="1" s="1"/>
  <c r="BI133" i="11"/>
  <c r="BH133" i="11"/>
  <c r="BG133" i="11"/>
  <c r="BF133" i="11"/>
  <c r="T133" i="11"/>
  <c r="R133" i="11"/>
  <c r="P133" i="11"/>
  <c r="BI132" i="11"/>
  <c r="BH132" i="11"/>
  <c r="BG132" i="11"/>
  <c r="BF132" i="11"/>
  <c r="T132" i="11"/>
  <c r="R132" i="11"/>
  <c r="P132" i="11"/>
  <c r="BI130" i="11"/>
  <c r="BH130" i="11"/>
  <c r="BG130" i="11"/>
  <c r="BF130" i="11"/>
  <c r="T130" i="11"/>
  <c r="R130" i="11"/>
  <c r="P130" i="11"/>
  <c r="BI129" i="11"/>
  <c r="BH129" i="11"/>
  <c r="BG129" i="11"/>
  <c r="BF129" i="11"/>
  <c r="T129" i="11"/>
  <c r="R129" i="11"/>
  <c r="P129" i="11"/>
  <c r="BI128" i="11"/>
  <c r="BH128" i="11"/>
  <c r="BG128" i="11"/>
  <c r="BF128" i="11"/>
  <c r="T128" i="11"/>
  <c r="R128" i="11"/>
  <c r="P128" i="11"/>
  <c r="BI127" i="11"/>
  <c r="BH127" i="11"/>
  <c r="BG127" i="11"/>
  <c r="BF127" i="11"/>
  <c r="T127" i="11"/>
  <c r="R127" i="11"/>
  <c r="P127" i="11"/>
  <c r="BI126" i="11"/>
  <c r="BH126" i="11"/>
  <c r="BG126" i="11"/>
  <c r="BF126" i="11"/>
  <c r="T126" i="11"/>
  <c r="R126" i="11"/>
  <c r="P126" i="11"/>
  <c r="F119" i="11"/>
  <c r="F117" i="11"/>
  <c r="E115" i="11"/>
  <c r="F93" i="11"/>
  <c r="F91" i="11"/>
  <c r="E89" i="11"/>
  <c r="J26" i="11"/>
  <c r="E26" i="11"/>
  <c r="J120" i="11" s="1"/>
  <c r="J25" i="11"/>
  <c r="J23" i="11"/>
  <c r="E23" i="11"/>
  <c r="J119" i="11" s="1"/>
  <c r="J22" i="11"/>
  <c r="J20" i="11"/>
  <c r="E20" i="11"/>
  <c r="F94" i="11" s="1"/>
  <c r="J19" i="11"/>
  <c r="J14" i="11"/>
  <c r="J117" i="11"/>
  <c r="E7" i="11"/>
  <c r="E85" i="11"/>
  <c r="J39" i="10"/>
  <c r="J38" i="10"/>
  <c r="AY108" i="1" s="1"/>
  <c r="J37" i="10"/>
  <c r="AX108" i="1" s="1"/>
  <c r="BI278" i="10"/>
  <c r="BH278" i="10"/>
  <c r="BG278" i="10"/>
  <c r="BF278" i="10"/>
  <c r="T278" i="10"/>
  <c r="R278" i="10"/>
  <c r="P278" i="10"/>
  <c r="BI277" i="10"/>
  <c r="BH277" i="10"/>
  <c r="BG277" i="10"/>
  <c r="BF277" i="10"/>
  <c r="T277" i="10"/>
  <c r="R277" i="10"/>
  <c r="P277" i="10"/>
  <c r="BI276" i="10"/>
  <c r="BH276" i="10"/>
  <c r="BG276" i="10"/>
  <c r="BF276" i="10"/>
  <c r="T276" i="10"/>
  <c r="R276" i="10"/>
  <c r="P276" i="10"/>
  <c r="BI275" i="10"/>
  <c r="BH275" i="10"/>
  <c r="BG275" i="10"/>
  <c r="BF275" i="10"/>
  <c r="T275" i="10"/>
  <c r="R275" i="10"/>
  <c r="P275" i="10"/>
  <c r="BI272" i="10"/>
  <c r="BH272" i="10"/>
  <c r="BG272" i="10"/>
  <c r="BF272" i="10"/>
  <c r="T272" i="10"/>
  <c r="R272" i="10"/>
  <c r="P272" i="10"/>
  <c r="BI271" i="10"/>
  <c r="BH271" i="10"/>
  <c r="BG271" i="10"/>
  <c r="BF271" i="10"/>
  <c r="T271" i="10"/>
  <c r="R271" i="10"/>
  <c r="P271" i="10"/>
  <c r="BI266" i="10"/>
  <c r="BH266" i="10"/>
  <c r="BG266" i="10"/>
  <c r="BF266" i="10"/>
  <c r="T266" i="10"/>
  <c r="R266" i="10"/>
  <c r="P266" i="10"/>
  <c r="BI262" i="10"/>
  <c r="BH262" i="10"/>
  <c r="BG262" i="10"/>
  <c r="BF262" i="10"/>
  <c r="T262" i="10"/>
  <c r="R262" i="10"/>
  <c r="P262" i="10"/>
  <c r="BI257" i="10"/>
  <c r="BH257" i="10"/>
  <c r="BG257" i="10"/>
  <c r="BF257" i="10"/>
  <c r="T257" i="10"/>
  <c r="R257" i="10"/>
  <c r="P257" i="10"/>
  <c r="BI251" i="10"/>
  <c r="BH251" i="10"/>
  <c r="BG251" i="10"/>
  <c r="BF251" i="10"/>
  <c r="T251" i="10"/>
  <c r="R251" i="10"/>
  <c r="P251" i="10"/>
  <c r="BI247" i="10"/>
  <c r="BH247" i="10"/>
  <c r="BG247" i="10"/>
  <c r="BF247" i="10"/>
  <c r="T247" i="10"/>
  <c r="R247" i="10"/>
  <c r="P247" i="10"/>
  <c r="BI245" i="10"/>
  <c r="BH245" i="10"/>
  <c r="BG245" i="10"/>
  <c r="BF245" i="10"/>
  <c r="T245" i="10"/>
  <c r="R245" i="10"/>
  <c r="P245" i="10"/>
  <c r="BI241" i="10"/>
  <c r="BH241" i="10"/>
  <c r="BG241" i="10"/>
  <c r="BF241" i="10"/>
  <c r="T241" i="10"/>
  <c r="R241" i="10"/>
  <c r="P241" i="10"/>
  <c r="BI240" i="10"/>
  <c r="BH240" i="10"/>
  <c r="BG240" i="10"/>
  <c r="BF240" i="10"/>
  <c r="T240" i="10"/>
  <c r="R240" i="10"/>
  <c r="P240" i="10"/>
  <c r="BI238" i="10"/>
  <c r="BH238" i="10"/>
  <c r="BG238" i="10"/>
  <c r="BF238" i="10"/>
  <c r="T238" i="10"/>
  <c r="R238" i="10"/>
  <c r="P238" i="10"/>
  <c r="BI235" i="10"/>
  <c r="BH235" i="10"/>
  <c r="BG235" i="10"/>
  <c r="BF235" i="10"/>
  <c r="T235" i="10"/>
  <c r="R235" i="10"/>
  <c r="P235" i="10"/>
  <c r="BI228" i="10"/>
  <c r="BH228" i="10"/>
  <c r="BG228" i="10"/>
  <c r="BF228" i="10"/>
  <c r="T228" i="10"/>
  <c r="R228" i="10"/>
  <c r="P228" i="10"/>
  <c r="BI222" i="10"/>
  <c r="BH222" i="10"/>
  <c r="BG222" i="10"/>
  <c r="BF222" i="10"/>
  <c r="T222" i="10"/>
  <c r="R222" i="10"/>
  <c r="P222" i="10"/>
  <c r="BI215" i="10"/>
  <c r="BH215" i="10"/>
  <c r="BG215" i="10"/>
  <c r="BF215" i="10"/>
  <c r="T215" i="10"/>
  <c r="R215" i="10"/>
  <c r="P215" i="10"/>
  <c r="BI211" i="10"/>
  <c r="BH211" i="10"/>
  <c r="BG211" i="10"/>
  <c r="BF211" i="10"/>
  <c r="T211" i="10"/>
  <c r="R211" i="10"/>
  <c r="P211" i="10"/>
  <c r="BI207" i="10"/>
  <c r="BH207" i="10"/>
  <c r="BG207" i="10"/>
  <c r="BF207" i="10"/>
  <c r="T207" i="10"/>
  <c r="R207" i="10"/>
  <c r="P207" i="10"/>
  <c r="BI206" i="10"/>
  <c r="BH206" i="10"/>
  <c r="BG206" i="10"/>
  <c r="BF206" i="10"/>
  <c r="T206" i="10"/>
  <c r="R206" i="10"/>
  <c r="P206" i="10"/>
  <c r="BI203" i="10"/>
  <c r="BH203" i="10"/>
  <c r="BG203" i="10"/>
  <c r="BF203" i="10"/>
  <c r="T203" i="10"/>
  <c r="R203" i="10"/>
  <c r="P203" i="10"/>
  <c r="BI198" i="10"/>
  <c r="BH198" i="10"/>
  <c r="BG198" i="10"/>
  <c r="BF198" i="10"/>
  <c r="T198" i="10"/>
  <c r="R198" i="10"/>
  <c r="P198" i="10"/>
  <c r="BI197" i="10"/>
  <c r="BH197" i="10"/>
  <c r="BG197" i="10"/>
  <c r="BF197" i="10"/>
  <c r="T197" i="10"/>
  <c r="R197" i="10"/>
  <c r="P197" i="10"/>
  <c r="BI194" i="10"/>
  <c r="BH194" i="10"/>
  <c r="BG194" i="10"/>
  <c r="BF194" i="10"/>
  <c r="T194" i="10"/>
  <c r="R194" i="10"/>
  <c r="P194" i="10"/>
  <c r="BI189" i="10"/>
  <c r="BH189" i="10"/>
  <c r="BG189" i="10"/>
  <c r="BF189" i="10"/>
  <c r="T189" i="10"/>
  <c r="R189" i="10"/>
  <c r="P189" i="10"/>
  <c r="BI184" i="10"/>
  <c r="BH184" i="10"/>
  <c r="BG184" i="10"/>
  <c r="BF184" i="10"/>
  <c r="T184" i="10"/>
  <c r="R184" i="10"/>
  <c r="P184" i="10"/>
  <c r="BI180" i="10"/>
  <c r="BH180" i="10"/>
  <c r="BG180" i="10"/>
  <c r="BF180" i="10"/>
  <c r="T180" i="10"/>
  <c r="R180" i="10"/>
  <c r="P180" i="10"/>
  <c r="BI178" i="10"/>
  <c r="BH178" i="10"/>
  <c r="BG178" i="10"/>
  <c r="BF178" i="10"/>
  <c r="T178" i="10"/>
  <c r="R178" i="10"/>
  <c r="P178" i="10"/>
  <c r="BI176" i="10"/>
  <c r="BH176" i="10"/>
  <c r="BG176" i="10"/>
  <c r="BF176" i="10"/>
  <c r="T176" i="10"/>
  <c r="R176" i="10"/>
  <c r="P176" i="10"/>
  <c r="BI174" i="10"/>
  <c r="BH174" i="10"/>
  <c r="BG174" i="10"/>
  <c r="BF174" i="10"/>
  <c r="T174" i="10"/>
  <c r="R174" i="10"/>
  <c r="P174" i="10"/>
  <c r="BI173" i="10"/>
  <c r="BH173" i="10"/>
  <c r="BG173" i="10"/>
  <c r="BF173" i="10"/>
  <c r="T173" i="10"/>
  <c r="R173" i="10"/>
  <c r="P173" i="10"/>
  <c r="BI172" i="10"/>
  <c r="BH172" i="10"/>
  <c r="BG172" i="10"/>
  <c r="BF172" i="10"/>
  <c r="T172" i="10"/>
  <c r="R172" i="10"/>
  <c r="P172" i="10"/>
  <c r="BI170" i="10"/>
  <c r="BH170" i="10"/>
  <c r="BG170" i="10"/>
  <c r="BF170" i="10"/>
  <c r="T170" i="10"/>
  <c r="R170" i="10"/>
  <c r="P170" i="10"/>
  <c r="BI167" i="10"/>
  <c r="BH167" i="10"/>
  <c r="BG167" i="10"/>
  <c r="BF167" i="10"/>
  <c r="T167" i="10"/>
  <c r="T166" i="10" s="1"/>
  <c r="R167" i="10"/>
  <c r="R166" i="10" s="1"/>
  <c r="P167" i="10"/>
  <c r="P166" i="10" s="1"/>
  <c r="BI163" i="10"/>
  <c r="BH163" i="10"/>
  <c r="BG163" i="10"/>
  <c r="BF163" i="10"/>
  <c r="T163" i="10"/>
  <c r="R163" i="10"/>
  <c r="P163" i="10"/>
  <c r="BI161" i="10"/>
  <c r="BH161" i="10"/>
  <c r="BG161" i="10"/>
  <c r="BF161" i="10"/>
  <c r="T161" i="10"/>
  <c r="R161" i="10"/>
  <c r="P161" i="10"/>
  <c r="BI156" i="10"/>
  <c r="BH156" i="10"/>
  <c r="BG156" i="10"/>
  <c r="BF156" i="10"/>
  <c r="T156" i="10"/>
  <c r="R156" i="10"/>
  <c r="P156" i="10"/>
  <c r="BI155" i="10"/>
  <c r="BH155" i="10"/>
  <c r="BG155" i="10"/>
  <c r="BF155" i="10"/>
  <c r="T155" i="10"/>
  <c r="R155" i="10"/>
  <c r="P155" i="10"/>
  <c r="BI154" i="10"/>
  <c r="BH154" i="10"/>
  <c r="BG154" i="10"/>
  <c r="BF154" i="10"/>
  <c r="T154" i="10"/>
  <c r="R154" i="10"/>
  <c r="P154" i="10"/>
  <c r="BI152" i="10"/>
  <c r="BH152" i="10"/>
  <c r="BG152" i="10"/>
  <c r="BF152" i="10"/>
  <c r="T152" i="10"/>
  <c r="R152" i="10"/>
  <c r="P152" i="10"/>
  <c r="BI147" i="10"/>
  <c r="BH147" i="10"/>
  <c r="BG147" i="10"/>
  <c r="BF147" i="10"/>
  <c r="T147" i="10"/>
  <c r="R147" i="10"/>
  <c r="P147" i="10"/>
  <c r="BI143" i="10"/>
  <c r="BH143" i="10"/>
  <c r="BG143" i="10"/>
  <c r="BF143" i="10"/>
  <c r="T143" i="10"/>
  <c r="R143" i="10"/>
  <c r="P143" i="10"/>
  <c r="BI140" i="10"/>
  <c r="BH140" i="10"/>
  <c r="BG140" i="10"/>
  <c r="BF140" i="10"/>
  <c r="T140" i="10"/>
  <c r="R140" i="10"/>
  <c r="P140" i="10"/>
  <c r="BI138" i="10"/>
  <c r="BH138" i="10"/>
  <c r="BG138" i="10"/>
  <c r="BF138" i="10"/>
  <c r="T138" i="10"/>
  <c r="R138" i="10"/>
  <c r="P138" i="10"/>
  <c r="BI135" i="10"/>
  <c r="BH135" i="10"/>
  <c r="BG135" i="10"/>
  <c r="BF135" i="10"/>
  <c r="T135" i="10"/>
  <c r="R135" i="10"/>
  <c r="P135" i="10"/>
  <c r="BI133" i="10"/>
  <c r="BH133" i="10"/>
  <c r="BG133" i="10"/>
  <c r="BF133" i="10"/>
  <c r="T133" i="10"/>
  <c r="R133" i="10"/>
  <c r="P133" i="10"/>
  <c r="BI132" i="10"/>
  <c r="BH132" i="10"/>
  <c r="BG132" i="10"/>
  <c r="BF132" i="10"/>
  <c r="T132" i="10"/>
  <c r="R132" i="10"/>
  <c r="P132" i="10"/>
  <c r="BI131" i="10"/>
  <c r="BH131" i="10"/>
  <c r="BG131" i="10"/>
  <c r="BF131" i="10"/>
  <c r="T131" i="10"/>
  <c r="R131" i="10"/>
  <c r="P131" i="10"/>
  <c r="BI130" i="10"/>
  <c r="BH130" i="10"/>
  <c r="BG130" i="10"/>
  <c r="BF130" i="10"/>
  <c r="T130" i="10"/>
  <c r="R130" i="10"/>
  <c r="P130" i="10"/>
  <c r="F123" i="10"/>
  <c r="F121" i="10"/>
  <c r="E119" i="10"/>
  <c r="F93" i="10"/>
  <c r="F91" i="10"/>
  <c r="E89" i="10"/>
  <c r="J26" i="10"/>
  <c r="E26" i="10"/>
  <c r="J94" i="10" s="1"/>
  <c r="J25" i="10"/>
  <c r="J23" i="10"/>
  <c r="E23" i="10"/>
  <c r="J123" i="10" s="1"/>
  <c r="J22" i="10"/>
  <c r="J20" i="10"/>
  <c r="E20" i="10"/>
  <c r="F124" i="10" s="1"/>
  <c r="J19" i="10"/>
  <c r="J14" i="10"/>
  <c r="J91" i="10"/>
  <c r="E7" i="10"/>
  <c r="E85" i="10"/>
  <c r="J39" i="9"/>
  <c r="J38" i="9"/>
  <c r="AY106" i="1" s="1"/>
  <c r="J37" i="9"/>
  <c r="AX106" i="1" s="1"/>
  <c r="BI134" i="9"/>
  <c r="BH134" i="9"/>
  <c r="BG134" i="9"/>
  <c r="BF134" i="9"/>
  <c r="T134" i="9"/>
  <c r="R134" i="9"/>
  <c r="P134" i="9"/>
  <c r="BI133" i="9"/>
  <c r="BH133" i="9"/>
  <c r="BG133" i="9"/>
  <c r="BF133" i="9"/>
  <c r="T133" i="9"/>
  <c r="R133" i="9"/>
  <c r="P133" i="9"/>
  <c r="BI131" i="9"/>
  <c r="BH131" i="9"/>
  <c r="BG131" i="9"/>
  <c r="BF131" i="9"/>
  <c r="T131" i="9"/>
  <c r="R131" i="9"/>
  <c r="P131" i="9"/>
  <c r="BI130" i="9"/>
  <c r="BH130" i="9"/>
  <c r="BG130" i="9"/>
  <c r="BF130" i="9"/>
  <c r="T130" i="9"/>
  <c r="R130" i="9"/>
  <c r="P130" i="9"/>
  <c r="BI129" i="9"/>
  <c r="BH129" i="9"/>
  <c r="BG129" i="9"/>
  <c r="BF129" i="9"/>
  <c r="T129" i="9"/>
  <c r="R129" i="9"/>
  <c r="P129" i="9"/>
  <c r="BI128" i="9"/>
  <c r="BH128" i="9"/>
  <c r="BG128" i="9"/>
  <c r="BF128" i="9"/>
  <c r="T128" i="9"/>
  <c r="R128" i="9"/>
  <c r="P128" i="9"/>
  <c r="BI127" i="9"/>
  <c r="BH127" i="9"/>
  <c r="BG127" i="9"/>
  <c r="BF127" i="9"/>
  <c r="T127" i="9"/>
  <c r="R127" i="9"/>
  <c r="P127" i="9"/>
  <c r="BI126" i="9"/>
  <c r="BH126" i="9"/>
  <c r="BG126" i="9"/>
  <c r="BF126" i="9"/>
  <c r="T126" i="9"/>
  <c r="R126" i="9"/>
  <c r="P126" i="9"/>
  <c r="F119" i="9"/>
  <c r="F117" i="9"/>
  <c r="E115" i="9"/>
  <c r="F93" i="9"/>
  <c r="F91" i="9"/>
  <c r="E89" i="9"/>
  <c r="J26" i="9"/>
  <c r="E26" i="9"/>
  <c r="J120" i="9"/>
  <c r="J25" i="9"/>
  <c r="J23" i="9"/>
  <c r="E23" i="9"/>
  <c r="J119" i="9" s="1"/>
  <c r="J22" i="9"/>
  <c r="J20" i="9"/>
  <c r="E20" i="9"/>
  <c r="F94" i="9" s="1"/>
  <c r="J19" i="9"/>
  <c r="J14" i="9"/>
  <c r="J91" i="9" s="1"/>
  <c r="E7" i="9"/>
  <c r="E111" i="9" s="1"/>
  <c r="J39" i="8"/>
  <c r="J38" i="8"/>
  <c r="AY105" i="1"/>
  <c r="J37" i="8"/>
  <c r="AX105" i="1"/>
  <c r="BI204" i="8"/>
  <c r="BH204" i="8"/>
  <c r="BG204" i="8"/>
  <c r="BF204" i="8"/>
  <c r="T204" i="8"/>
  <c r="R204" i="8"/>
  <c r="P204" i="8"/>
  <c r="BI203" i="8"/>
  <c r="BH203" i="8"/>
  <c r="BG203" i="8"/>
  <c r="BF203" i="8"/>
  <c r="T203" i="8"/>
  <c r="R203" i="8"/>
  <c r="P203" i="8"/>
  <c r="BI202" i="8"/>
  <c r="BH202" i="8"/>
  <c r="BG202" i="8"/>
  <c r="BF202" i="8"/>
  <c r="T202" i="8"/>
  <c r="R202" i="8"/>
  <c r="P202" i="8"/>
  <c r="BI201" i="8"/>
  <c r="BH201" i="8"/>
  <c r="BG201" i="8"/>
  <c r="BF201" i="8"/>
  <c r="T201" i="8"/>
  <c r="R201" i="8"/>
  <c r="P201" i="8"/>
  <c r="BI198" i="8"/>
  <c r="BH198" i="8"/>
  <c r="BG198" i="8"/>
  <c r="BF198" i="8"/>
  <c r="T198" i="8"/>
  <c r="R198" i="8"/>
  <c r="P198" i="8"/>
  <c r="BI197" i="8"/>
  <c r="BH197" i="8"/>
  <c r="BG197" i="8"/>
  <c r="BF197" i="8"/>
  <c r="T197" i="8"/>
  <c r="R197" i="8"/>
  <c r="P197" i="8"/>
  <c r="BI193" i="8"/>
  <c r="BH193" i="8"/>
  <c r="BG193" i="8"/>
  <c r="BF193" i="8"/>
  <c r="T193" i="8"/>
  <c r="R193" i="8"/>
  <c r="P193" i="8"/>
  <c r="BI192" i="8"/>
  <c r="BH192" i="8"/>
  <c r="BG192" i="8"/>
  <c r="BF192" i="8"/>
  <c r="T192" i="8"/>
  <c r="R192" i="8"/>
  <c r="P192" i="8"/>
  <c r="BI190" i="8"/>
  <c r="BH190" i="8"/>
  <c r="BG190" i="8"/>
  <c r="BF190" i="8"/>
  <c r="T190" i="8"/>
  <c r="R190" i="8"/>
  <c r="P190" i="8"/>
  <c r="BI189" i="8"/>
  <c r="BH189" i="8"/>
  <c r="BG189" i="8"/>
  <c r="BF189" i="8"/>
  <c r="T189" i="8"/>
  <c r="R189" i="8"/>
  <c r="P189" i="8"/>
  <c r="BI184" i="8"/>
  <c r="BH184" i="8"/>
  <c r="BG184" i="8"/>
  <c r="BF184" i="8"/>
  <c r="T184" i="8"/>
  <c r="R184" i="8"/>
  <c r="P184" i="8"/>
  <c r="BI183" i="8"/>
  <c r="BH183" i="8"/>
  <c r="BG183" i="8"/>
  <c r="BF183" i="8"/>
  <c r="T183" i="8"/>
  <c r="R183" i="8"/>
  <c r="P183" i="8"/>
  <c r="BI180" i="8"/>
  <c r="BH180" i="8"/>
  <c r="BG180" i="8"/>
  <c r="BF180" i="8"/>
  <c r="T180" i="8"/>
  <c r="R180" i="8"/>
  <c r="P180" i="8"/>
  <c r="BI176" i="8"/>
  <c r="BH176" i="8"/>
  <c r="BG176" i="8"/>
  <c r="BF176" i="8"/>
  <c r="T176" i="8"/>
  <c r="R176" i="8"/>
  <c r="P176" i="8"/>
  <c r="BI170" i="8"/>
  <c r="BH170" i="8"/>
  <c r="BG170" i="8"/>
  <c r="BF170" i="8"/>
  <c r="T170" i="8"/>
  <c r="R170" i="8"/>
  <c r="P170" i="8"/>
  <c r="BI166" i="8"/>
  <c r="BH166" i="8"/>
  <c r="BG166" i="8"/>
  <c r="BF166" i="8"/>
  <c r="T166" i="8"/>
  <c r="R166" i="8"/>
  <c r="P166" i="8"/>
  <c r="BI163" i="8"/>
  <c r="BH163" i="8"/>
  <c r="BG163" i="8"/>
  <c r="BF163" i="8"/>
  <c r="T163" i="8"/>
  <c r="R163" i="8"/>
  <c r="P163" i="8"/>
  <c r="BI159" i="8"/>
  <c r="BH159" i="8"/>
  <c r="BG159" i="8"/>
  <c r="BF159" i="8"/>
  <c r="T159" i="8"/>
  <c r="R159" i="8"/>
  <c r="P159" i="8"/>
  <c r="BI158" i="8"/>
  <c r="BH158" i="8"/>
  <c r="BG158" i="8"/>
  <c r="BF158" i="8"/>
  <c r="T158" i="8"/>
  <c r="R158" i="8"/>
  <c r="P158" i="8"/>
  <c r="BI155" i="8"/>
  <c r="BH155" i="8"/>
  <c r="BG155" i="8"/>
  <c r="BF155" i="8"/>
  <c r="T155" i="8"/>
  <c r="T154" i="8" s="1"/>
  <c r="R155" i="8"/>
  <c r="R154" i="8"/>
  <c r="P155" i="8"/>
  <c r="P154" i="8" s="1"/>
  <c r="BI150" i="8"/>
  <c r="BH150" i="8"/>
  <c r="BG150" i="8"/>
  <c r="BF150" i="8"/>
  <c r="T150" i="8"/>
  <c r="R150" i="8"/>
  <c r="P150" i="8"/>
  <c r="BI146" i="8"/>
  <c r="BH146" i="8"/>
  <c r="BG146" i="8"/>
  <c r="BF146" i="8"/>
  <c r="T146" i="8"/>
  <c r="R146" i="8"/>
  <c r="P146" i="8"/>
  <c r="BI143" i="8"/>
  <c r="BH143" i="8"/>
  <c r="BG143" i="8"/>
  <c r="BF143" i="8"/>
  <c r="T143" i="8"/>
  <c r="R143" i="8"/>
  <c r="P143" i="8"/>
  <c r="BI142" i="8"/>
  <c r="BH142" i="8"/>
  <c r="BG142" i="8"/>
  <c r="BF142" i="8"/>
  <c r="T142" i="8"/>
  <c r="R142" i="8"/>
  <c r="P142" i="8"/>
  <c r="BI140" i="8"/>
  <c r="BH140" i="8"/>
  <c r="BG140" i="8"/>
  <c r="BF140" i="8"/>
  <c r="T140" i="8"/>
  <c r="R140" i="8"/>
  <c r="P140" i="8"/>
  <c r="BI139" i="8"/>
  <c r="BH139" i="8"/>
  <c r="BG139" i="8"/>
  <c r="BF139" i="8"/>
  <c r="T139" i="8"/>
  <c r="R139" i="8"/>
  <c r="P139" i="8"/>
  <c r="BI138" i="8"/>
  <c r="BH138" i="8"/>
  <c r="BG138" i="8"/>
  <c r="BF138" i="8"/>
  <c r="T138" i="8"/>
  <c r="R138" i="8"/>
  <c r="P138" i="8"/>
  <c r="BI136" i="8"/>
  <c r="BH136" i="8"/>
  <c r="BG136" i="8"/>
  <c r="BF136" i="8"/>
  <c r="T136" i="8"/>
  <c r="R136" i="8"/>
  <c r="P136" i="8"/>
  <c r="BI132" i="8"/>
  <c r="BH132" i="8"/>
  <c r="BG132" i="8"/>
  <c r="BF132" i="8"/>
  <c r="T132" i="8"/>
  <c r="R132" i="8"/>
  <c r="P132" i="8"/>
  <c r="BI131" i="8"/>
  <c r="BH131" i="8"/>
  <c r="BG131" i="8"/>
  <c r="BF131" i="8"/>
  <c r="T131" i="8"/>
  <c r="R131" i="8"/>
  <c r="P131" i="8"/>
  <c r="BI129" i="8"/>
  <c r="BH129" i="8"/>
  <c r="BG129" i="8"/>
  <c r="BF129" i="8"/>
  <c r="T129" i="8"/>
  <c r="R129" i="8"/>
  <c r="P129" i="8"/>
  <c r="F122" i="8"/>
  <c r="F120" i="8"/>
  <c r="E118" i="8"/>
  <c r="F93" i="8"/>
  <c r="F91" i="8"/>
  <c r="E89" i="8"/>
  <c r="J26" i="8"/>
  <c r="E26" i="8"/>
  <c r="J94" i="8" s="1"/>
  <c r="J25" i="8"/>
  <c r="J23" i="8"/>
  <c r="E23" i="8"/>
  <c r="J93" i="8" s="1"/>
  <c r="J22" i="8"/>
  <c r="J20" i="8"/>
  <c r="E20" i="8"/>
  <c r="F123" i="8" s="1"/>
  <c r="J19" i="8"/>
  <c r="J14" i="8"/>
  <c r="J120" i="8"/>
  <c r="E7" i="8"/>
  <c r="E114" i="8"/>
  <c r="J138" i="7"/>
  <c r="J39" i="7"/>
  <c r="J38" i="7"/>
  <c r="AY103" i="1"/>
  <c r="J37" i="7"/>
  <c r="AX103" i="1"/>
  <c r="BI140" i="7"/>
  <c r="BH140" i="7"/>
  <c r="BG140" i="7"/>
  <c r="BF140" i="7"/>
  <c r="T140" i="7"/>
  <c r="T139" i="7"/>
  <c r="R140" i="7"/>
  <c r="R139" i="7"/>
  <c r="P140" i="7"/>
  <c r="P139" i="7"/>
  <c r="J102" i="7"/>
  <c r="BI137" i="7"/>
  <c r="BH137" i="7"/>
  <c r="BG137" i="7"/>
  <c r="BF137" i="7"/>
  <c r="T137" i="7"/>
  <c r="R137" i="7"/>
  <c r="P137" i="7"/>
  <c r="BI135" i="7"/>
  <c r="BH135" i="7"/>
  <c r="BG135" i="7"/>
  <c r="BF135" i="7"/>
  <c r="T135" i="7"/>
  <c r="T134" i="7"/>
  <c r="R135" i="7"/>
  <c r="R134" i="7"/>
  <c r="P135" i="7"/>
  <c r="P134" i="7"/>
  <c r="BI133" i="7"/>
  <c r="BH133" i="7"/>
  <c r="BG133" i="7"/>
  <c r="BF133" i="7"/>
  <c r="T133" i="7"/>
  <c r="R133" i="7"/>
  <c r="P133" i="7"/>
  <c r="BI132" i="7"/>
  <c r="BH132" i="7"/>
  <c r="BG132" i="7"/>
  <c r="BF132" i="7"/>
  <c r="T132" i="7"/>
  <c r="R132" i="7"/>
  <c r="P132" i="7"/>
  <c r="BI131" i="7"/>
  <c r="BH131" i="7"/>
  <c r="BG131" i="7"/>
  <c r="BF131" i="7"/>
  <c r="T131" i="7"/>
  <c r="R131" i="7"/>
  <c r="P131" i="7"/>
  <c r="BI130" i="7"/>
  <c r="BH130" i="7"/>
  <c r="BG130" i="7"/>
  <c r="BF130" i="7"/>
  <c r="T130" i="7"/>
  <c r="R130" i="7"/>
  <c r="P130" i="7"/>
  <c r="BI129" i="7"/>
  <c r="BH129" i="7"/>
  <c r="BG129" i="7"/>
  <c r="BF129" i="7"/>
  <c r="T129" i="7"/>
  <c r="R129" i="7"/>
  <c r="P129" i="7"/>
  <c r="BI128" i="7"/>
  <c r="BH128" i="7"/>
  <c r="BG128" i="7"/>
  <c r="BF128" i="7"/>
  <c r="T128" i="7"/>
  <c r="R128" i="7"/>
  <c r="P128" i="7"/>
  <c r="F121" i="7"/>
  <c r="F119" i="7"/>
  <c r="E117" i="7"/>
  <c r="F93" i="7"/>
  <c r="F91" i="7"/>
  <c r="E89" i="7"/>
  <c r="J26" i="7"/>
  <c r="E26" i="7"/>
  <c r="J94" i="7" s="1"/>
  <c r="J25" i="7"/>
  <c r="J23" i="7"/>
  <c r="E23" i="7"/>
  <c r="J93" i="7" s="1"/>
  <c r="J22" i="7"/>
  <c r="J20" i="7"/>
  <c r="E20" i="7"/>
  <c r="F122" i="7" s="1"/>
  <c r="J19" i="7"/>
  <c r="J14" i="7"/>
  <c r="J91" i="7"/>
  <c r="E7" i="7"/>
  <c r="E113" i="7"/>
  <c r="J273" i="6"/>
  <c r="J39" i="6"/>
  <c r="J38" i="6"/>
  <c r="AY102" i="1"/>
  <c r="J37" i="6"/>
  <c r="AX102" i="1"/>
  <c r="BI282" i="6"/>
  <c r="BH282" i="6"/>
  <c r="BG282" i="6"/>
  <c r="BF282" i="6"/>
  <c r="T282" i="6"/>
  <c r="R282" i="6"/>
  <c r="P282" i="6"/>
  <c r="BI280" i="6"/>
  <c r="BH280" i="6"/>
  <c r="BG280" i="6"/>
  <c r="BF280" i="6"/>
  <c r="T280" i="6"/>
  <c r="R280" i="6"/>
  <c r="P280" i="6"/>
  <c r="BI276" i="6"/>
  <c r="BH276" i="6"/>
  <c r="BG276" i="6"/>
  <c r="BF276" i="6"/>
  <c r="T276" i="6"/>
  <c r="R276" i="6"/>
  <c r="P276" i="6"/>
  <c r="J107" i="6"/>
  <c r="BI270" i="6"/>
  <c r="BH270" i="6"/>
  <c r="BG270" i="6"/>
  <c r="BF270" i="6"/>
  <c r="T270" i="6"/>
  <c r="R270" i="6"/>
  <c r="P270" i="6"/>
  <c r="BI269" i="6"/>
  <c r="BH269" i="6"/>
  <c r="BG269" i="6"/>
  <c r="BF269" i="6"/>
  <c r="T269" i="6"/>
  <c r="R269" i="6"/>
  <c r="P269" i="6"/>
  <c r="BI268" i="6"/>
  <c r="BH268" i="6"/>
  <c r="BG268" i="6"/>
  <c r="BF268" i="6"/>
  <c r="T268" i="6"/>
  <c r="R268" i="6"/>
  <c r="P268" i="6"/>
  <c r="BI267" i="6"/>
  <c r="BH267" i="6"/>
  <c r="BG267" i="6"/>
  <c r="BF267" i="6"/>
  <c r="T267" i="6"/>
  <c r="R267" i="6"/>
  <c r="P267" i="6"/>
  <c r="BI264" i="6"/>
  <c r="BH264" i="6"/>
  <c r="BG264" i="6"/>
  <c r="BF264" i="6"/>
  <c r="T264" i="6"/>
  <c r="R264" i="6"/>
  <c r="P264" i="6"/>
  <c r="BI263" i="6"/>
  <c r="BH263" i="6"/>
  <c r="BG263" i="6"/>
  <c r="BF263" i="6"/>
  <c r="T263" i="6"/>
  <c r="R263" i="6"/>
  <c r="P263" i="6"/>
  <c r="BI258" i="6"/>
  <c r="BH258" i="6"/>
  <c r="BG258" i="6"/>
  <c r="BF258" i="6"/>
  <c r="T258" i="6"/>
  <c r="R258" i="6"/>
  <c r="P258" i="6"/>
  <c r="BI254" i="6"/>
  <c r="BH254" i="6"/>
  <c r="BG254" i="6"/>
  <c r="BF254" i="6"/>
  <c r="T254" i="6"/>
  <c r="R254" i="6"/>
  <c r="P254" i="6"/>
  <c r="BI250" i="6"/>
  <c r="BH250" i="6"/>
  <c r="BG250" i="6"/>
  <c r="BF250" i="6"/>
  <c r="T250" i="6"/>
  <c r="R250" i="6"/>
  <c r="P250" i="6"/>
  <c r="BI242" i="6"/>
  <c r="BH242" i="6"/>
  <c r="BG242" i="6"/>
  <c r="BF242" i="6"/>
  <c r="T242" i="6"/>
  <c r="R242" i="6"/>
  <c r="P242" i="6"/>
  <c r="BI239" i="6"/>
  <c r="BH239" i="6"/>
  <c r="BG239" i="6"/>
  <c r="BF239" i="6"/>
  <c r="T239" i="6"/>
  <c r="R239" i="6"/>
  <c r="P239" i="6"/>
  <c r="BI235" i="6"/>
  <c r="BH235" i="6"/>
  <c r="BG235" i="6"/>
  <c r="BF235" i="6"/>
  <c r="T235" i="6"/>
  <c r="R235" i="6"/>
  <c r="P235" i="6"/>
  <c r="BI228" i="6"/>
  <c r="BH228" i="6"/>
  <c r="BG228" i="6"/>
  <c r="BF228" i="6"/>
  <c r="T228" i="6"/>
  <c r="R228" i="6"/>
  <c r="P228" i="6"/>
  <c r="BI224" i="6"/>
  <c r="BH224" i="6"/>
  <c r="BG224" i="6"/>
  <c r="BF224" i="6"/>
  <c r="T224" i="6"/>
  <c r="R224" i="6"/>
  <c r="P224" i="6"/>
  <c r="BI220" i="6"/>
  <c r="BH220" i="6"/>
  <c r="BG220" i="6"/>
  <c r="BF220" i="6"/>
  <c r="T220" i="6"/>
  <c r="R220" i="6"/>
  <c r="P220" i="6"/>
  <c r="BI219" i="6"/>
  <c r="BH219" i="6"/>
  <c r="BG219" i="6"/>
  <c r="BF219" i="6"/>
  <c r="T219" i="6"/>
  <c r="R219" i="6"/>
  <c r="P219" i="6"/>
  <c r="BI216" i="6"/>
  <c r="BH216" i="6"/>
  <c r="BG216" i="6"/>
  <c r="BF216" i="6"/>
  <c r="T216" i="6"/>
  <c r="R216" i="6"/>
  <c r="P216" i="6"/>
  <c r="BI212" i="6"/>
  <c r="BH212" i="6"/>
  <c r="BG212" i="6"/>
  <c r="BF212" i="6"/>
  <c r="T212" i="6"/>
  <c r="R212" i="6"/>
  <c r="P212" i="6"/>
  <c r="BI211" i="6"/>
  <c r="BH211" i="6"/>
  <c r="BG211" i="6"/>
  <c r="BF211" i="6"/>
  <c r="T211" i="6"/>
  <c r="R211" i="6"/>
  <c r="P211" i="6"/>
  <c r="BI208" i="6"/>
  <c r="BH208" i="6"/>
  <c r="BG208" i="6"/>
  <c r="BF208" i="6"/>
  <c r="T208" i="6"/>
  <c r="R208" i="6"/>
  <c r="P208" i="6"/>
  <c r="BI204" i="6"/>
  <c r="BH204" i="6"/>
  <c r="BG204" i="6"/>
  <c r="BF204" i="6"/>
  <c r="T204" i="6"/>
  <c r="R204" i="6"/>
  <c r="P204" i="6"/>
  <c r="BI199" i="6"/>
  <c r="BH199" i="6"/>
  <c r="BG199" i="6"/>
  <c r="BF199" i="6"/>
  <c r="T199" i="6"/>
  <c r="R199" i="6"/>
  <c r="P199" i="6"/>
  <c r="BI197" i="6"/>
  <c r="BH197" i="6"/>
  <c r="BG197" i="6"/>
  <c r="BF197" i="6"/>
  <c r="T197" i="6"/>
  <c r="R197" i="6"/>
  <c r="P197" i="6"/>
  <c r="BI195" i="6"/>
  <c r="BH195" i="6"/>
  <c r="BG195" i="6"/>
  <c r="BF195" i="6"/>
  <c r="T195" i="6"/>
  <c r="R195" i="6"/>
  <c r="P195" i="6"/>
  <c r="BI193" i="6"/>
  <c r="BH193" i="6"/>
  <c r="BG193" i="6"/>
  <c r="BF193" i="6"/>
  <c r="T193" i="6"/>
  <c r="R193" i="6"/>
  <c r="P193" i="6"/>
  <c r="BI191" i="6"/>
  <c r="BH191" i="6"/>
  <c r="BG191" i="6"/>
  <c r="BF191" i="6"/>
  <c r="T191" i="6"/>
  <c r="R191" i="6"/>
  <c r="P191" i="6"/>
  <c r="BI188" i="6"/>
  <c r="BH188" i="6"/>
  <c r="BG188" i="6"/>
  <c r="BF188" i="6"/>
  <c r="T188" i="6"/>
  <c r="R188" i="6"/>
  <c r="P188" i="6"/>
  <c r="BI187" i="6"/>
  <c r="BH187" i="6"/>
  <c r="BG187" i="6"/>
  <c r="BF187" i="6"/>
  <c r="T187" i="6"/>
  <c r="R187" i="6"/>
  <c r="P187" i="6"/>
  <c r="BI185" i="6"/>
  <c r="BH185" i="6"/>
  <c r="BG185" i="6"/>
  <c r="BF185" i="6"/>
  <c r="T185" i="6"/>
  <c r="R185" i="6"/>
  <c r="P185" i="6"/>
  <c r="BI181" i="6"/>
  <c r="BH181" i="6"/>
  <c r="BG181" i="6"/>
  <c r="BF181" i="6"/>
  <c r="T181" i="6"/>
  <c r="T180" i="6" s="1"/>
  <c r="R181" i="6"/>
  <c r="R180" i="6" s="1"/>
  <c r="P181" i="6"/>
  <c r="P180" i="6" s="1"/>
  <c r="BI177" i="6"/>
  <c r="BH177" i="6"/>
  <c r="BG177" i="6"/>
  <c r="BF177" i="6"/>
  <c r="T177" i="6"/>
  <c r="R177" i="6"/>
  <c r="P177" i="6"/>
  <c r="BI175" i="6"/>
  <c r="BH175" i="6"/>
  <c r="BG175" i="6"/>
  <c r="BF175" i="6"/>
  <c r="T175" i="6"/>
  <c r="R175" i="6"/>
  <c r="P175" i="6"/>
  <c r="BI170" i="6"/>
  <c r="BH170" i="6"/>
  <c r="BG170" i="6"/>
  <c r="BF170" i="6"/>
  <c r="T170" i="6"/>
  <c r="R170" i="6"/>
  <c r="P170" i="6"/>
  <c r="BI169" i="6"/>
  <c r="BH169" i="6"/>
  <c r="BG169" i="6"/>
  <c r="BF169" i="6"/>
  <c r="T169" i="6"/>
  <c r="R169" i="6"/>
  <c r="P169" i="6"/>
  <c r="BI168" i="6"/>
  <c r="BH168" i="6"/>
  <c r="BG168" i="6"/>
  <c r="BF168" i="6"/>
  <c r="T168" i="6"/>
  <c r="R168" i="6"/>
  <c r="P168" i="6"/>
  <c r="BI166" i="6"/>
  <c r="BH166" i="6"/>
  <c r="BG166" i="6"/>
  <c r="BF166" i="6"/>
  <c r="T166" i="6"/>
  <c r="R166" i="6"/>
  <c r="P166" i="6"/>
  <c r="BI164" i="6"/>
  <c r="BH164" i="6"/>
  <c r="BG164" i="6"/>
  <c r="BF164" i="6"/>
  <c r="T164" i="6"/>
  <c r="R164" i="6"/>
  <c r="P164" i="6"/>
  <c r="BI161" i="6"/>
  <c r="BH161" i="6"/>
  <c r="BG161" i="6"/>
  <c r="BF161" i="6"/>
  <c r="T161" i="6"/>
  <c r="R161" i="6"/>
  <c r="P161" i="6"/>
  <c r="BI157" i="6"/>
  <c r="BH157" i="6"/>
  <c r="BG157" i="6"/>
  <c r="BF157" i="6"/>
  <c r="T157" i="6"/>
  <c r="R157" i="6"/>
  <c r="P157" i="6"/>
  <c r="BI155" i="6"/>
  <c r="BH155" i="6"/>
  <c r="BG155" i="6"/>
  <c r="BF155" i="6"/>
  <c r="T155" i="6"/>
  <c r="R155" i="6"/>
  <c r="P155" i="6"/>
  <c r="BI153" i="6"/>
  <c r="BH153" i="6"/>
  <c r="BG153" i="6"/>
  <c r="BF153" i="6"/>
  <c r="T153" i="6"/>
  <c r="R153" i="6"/>
  <c r="P153" i="6"/>
  <c r="BI151" i="6"/>
  <c r="BH151" i="6"/>
  <c r="BG151" i="6"/>
  <c r="BF151" i="6"/>
  <c r="T151" i="6"/>
  <c r="R151" i="6"/>
  <c r="P151" i="6"/>
  <c r="BI150" i="6"/>
  <c r="BH150" i="6"/>
  <c r="BG150" i="6"/>
  <c r="BF150" i="6"/>
  <c r="T150" i="6"/>
  <c r="R150" i="6"/>
  <c r="P150" i="6"/>
  <c r="BI148" i="6"/>
  <c r="BH148" i="6"/>
  <c r="BG148" i="6"/>
  <c r="BF148" i="6"/>
  <c r="T148" i="6"/>
  <c r="R148" i="6"/>
  <c r="P148" i="6"/>
  <c r="BI146" i="6"/>
  <c r="BH146" i="6"/>
  <c r="BG146" i="6"/>
  <c r="BF146" i="6"/>
  <c r="T146" i="6"/>
  <c r="R146" i="6"/>
  <c r="P146" i="6"/>
  <c r="BI144" i="6"/>
  <c r="BH144" i="6"/>
  <c r="BG144" i="6"/>
  <c r="BF144" i="6"/>
  <c r="T144" i="6"/>
  <c r="R144" i="6"/>
  <c r="P144" i="6"/>
  <c r="BI142" i="6"/>
  <c r="BH142" i="6"/>
  <c r="BG142" i="6"/>
  <c r="BF142" i="6"/>
  <c r="T142" i="6"/>
  <c r="R142" i="6"/>
  <c r="P142" i="6"/>
  <c r="BI140" i="6"/>
  <c r="BH140" i="6"/>
  <c r="BG140" i="6"/>
  <c r="BF140" i="6"/>
  <c r="T140" i="6"/>
  <c r="R140" i="6"/>
  <c r="P140" i="6"/>
  <c r="BI138" i="6"/>
  <c r="BH138" i="6"/>
  <c r="BG138" i="6"/>
  <c r="BF138" i="6"/>
  <c r="T138" i="6"/>
  <c r="R138" i="6"/>
  <c r="P138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F127" i="6"/>
  <c r="F125" i="6"/>
  <c r="E123" i="6"/>
  <c r="F93" i="6"/>
  <c r="F91" i="6"/>
  <c r="E89" i="6"/>
  <c r="J26" i="6"/>
  <c r="E26" i="6"/>
  <c r="J94" i="6" s="1"/>
  <c r="J25" i="6"/>
  <c r="J23" i="6"/>
  <c r="E23" i="6"/>
  <c r="J93" i="6" s="1"/>
  <c r="J22" i="6"/>
  <c r="J20" i="6"/>
  <c r="E20" i="6"/>
  <c r="F128" i="6" s="1"/>
  <c r="J19" i="6"/>
  <c r="J14" i="6"/>
  <c r="J125" i="6"/>
  <c r="E7" i="6"/>
  <c r="E85" i="6"/>
  <c r="J39" i="5"/>
  <c r="J38" i="5"/>
  <c r="AY100" i="1" s="1"/>
  <c r="J37" i="5"/>
  <c r="AX100" i="1" s="1"/>
  <c r="BI138" i="5"/>
  <c r="BH138" i="5"/>
  <c r="BG138" i="5"/>
  <c r="BF138" i="5"/>
  <c r="T138" i="5"/>
  <c r="T137" i="5" s="1"/>
  <c r="R138" i="5"/>
  <c r="R137" i="5" s="1"/>
  <c r="P138" i="5"/>
  <c r="P137" i="5" s="1"/>
  <c r="BI136" i="5"/>
  <c r="BH136" i="5"/>
  <c r="BG136" i="5"/>
  <c r="BF136" i="5"/>
  <c r="T136" i="5"/>
  <c r="R136" i="5"/>
  <c r="P136" i="5"/>
  <c r="BI134" i="5"/>
  <c r="BH134" i="5"/>
  <c r="BG134" i="5"/>
  <c r="BF134" i="5"/>
  <c r="T134" i="5"/>
  <c r="R134" i="5"/>
  <c r="P134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F120" i="5"/>
  <c r="F118" i="5"/>
  <c r="E116" i="5"/>
  <c r="F93" i="5"/>
  <c r="F91" i="5"/>
  <c r="E89" i="5"/>
  <c r="J26" i="5"/>
  <c r="E26" i="5"/>
  <c r="J94" i="5" s="1"/>
  <c r="J25" i="5"/>
  <c r="J23" i="5"/>
  <c r="E23" i="5"/>
  <c r="J93" i="5" s="1"/>
  <c r="J22" i="5"/>
  <c r="J20" i="5"/>
  <c r="E20" i="5"/>
  <c r="F121" i="5" s="1"/>
  <c r="J19" i="5"/>
  <c r="J14" i="5"/>
  <c r="J118" i="5" s="1"/>
  <c r="E7" i="5"/>
  <c r="E85" i="5"/>
  <c r="J39" i="4"/>
  <c r="J38" i="4"/>
  <c r="AY99" i="1" s="1"/>
  <c r="J37" i="4"/>
  <c r="AX99" i="1"/>
  <c r="BI227" i="4"/>
  <c r="BH227" i="4"/>
  <c r="BG227" i="4"/>
  <c r="BF227" i="4"/>
  <c r="T227" i="4"/>
  <c r="R227" i="4"/>
  <c r="P227" i="4"/>
  <c r="BI226" i="4"/>
  <c r="BH226" i="4"/>
  <c r="BG226" i="4"/>
  <c r="BF226" i="4"/>
  <c r="T226" i="4"/>
  <c r="R226" i="4"/>
  <c r="P226" i="4"/>
  <c r="BI225" i="4"/>
  <c r="BH225" i="4"/>
  <c r="BG225" i="4"/>
  <c r="BF225" i="4"/>
  <c r="T225" i="4"/>
  <c r="R225" i="4"/>
  <c r="P225" i="4"/>
  <c r="BI224" i="4"/>
  <c r="BH224" i="4"/>
  <c r="BG224" i="4"/>
  <c r="BF224" i="4"/>
  <c r="T224" i="4"/>
  <c r="R224" i="4"/>
  <c r="P224" i="4"/>
  <c r="BI223" i="4"/>
  <c r="BH223" i="4"/>
  <c r="BG223" i="4"/>
  <c r="BF223" i="4"/>
  <c r="T223" i="4"/>
  <c r="R223" i="4"/>
  <c r="P223" i="4"/>
  <c r="BI220" i="4"/>
  <c r="BH220" i="4"/>
  <c r="BG220" i="4"/>
  <c r="BF220" i="4"/>
  <c r="T220" i="4"/>
  <c r="R220" i="4"/>
  <c r="P220" i="4"/>
  <c r="BI218" i="4"/>
  <c r="BH218" i="4"/>
  <c r="BG218" i="4"/>
  <c r="BF218" i="4"/>
  <c r="T218" i="4"/>
  <c r="R218" i="4"/>
  <c r="P218" i="4"/>
  <c r="BI213" i="4"/>
  <c r="BH213" i="4"/>
  <c r="BG213" i="4"/>
  <c r="BF213" i="4"/>
  <c r="T213" i="4"/>
  <c r="R213" i="4"/>
  <c r="P213" i="4"/>
  <c r="BI209" i="4"/>
  <c r="BH209" i="4"/>
  <c r="BG209" i="4"/>
  <c r="BF209" i="4"/>
  <c r="T209" i="4"/>
  <c r="R209" i="4"/>
  <c r="P209" i="4"/>
  <c r="BI208" i="4"/>
  <c r="BH208" i="4"/>
  <c r="BG208" i="4"/>
  <c r="BF208" i="4"/>
  <c r="T208" i="4"/>
  <c r="R208" i="4"/>
  <c r="P208" i="4"/>
  <c r="BI204" i="4"/>
  <c r="BH204" i="4"/>
  <c r="BG204" i="4"/>
  <c r="BF204" i="4"/>
  <c r="T204" i="4"/>
  <c r="R204" i="4"/>
  <c r="P204" i="4"/>
  <c r="BI196" i="4"/>
  <c r="BH196" i="4"/>
  <c r="BG196" i="4"/>
  <c r="BF196" i="4"/>
  <c r="T196" i="4"/>
  <c r="R196" i="4"/>
  <c r="P196" i="4"/>
  <c r="BI194" i="4"/>
  <c r="BH194" i="4"/>
  <c r="BG194" i="4"/>
  <c r="BF194" i="4"/>
  <c r="T194" i="4"/>
  <c r="R194" i="4"/>
  <c r="P194" i="4"/>
  <c r="BI186" i="4"/>
  <c r="BH186" i="4"/>
  <c r="BG186" i="4"/>
  <c r="BF186" i="4"/>
  <c r="T186" i="4"/>
  <c r="R186" i="4"/>
  <c r="P186" i="4"/>
  <c r="BI185" i="4"/>
  <c r="BH185" i="4"/>
  <c r="BG185" i="4"/>
  <c r="BF185" i="4"/>
  <c r="T185" i="4"/>
  <c r="R185" i="4"/>
  <c r="P185" i="4"/>
  <c r="BI182" i="4"/>
  <c r="BH182" i="4"/>
  <c r="BG182" i="4"/>
  <c r="BF182" i="4"/>
  <c r="T182" i="4"/>
  <c r="R182" i="4"/>
  <c r="P182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3" i="4"/>
  <c r="BH173" i="4"/>
  <c r="BG173" i="4"/>
  <c r="BF173" i="4"/>
  <c r="T173" i="4"/>
  <c r="R173" i="4"/>
  <c r="P173" i="4"/>
  <c r="BI168" i="4"/>
  <c r="BH168" i="4"/>
  <c r="BG168" i="4"/>
  <c r="BF168" i="4"/>
  <c r="T168" i="4"/>
  <c r="R168" i="4"/>
  <c r="P168" i="4"/>
  <c r="BI163" i="4"/>
  <c r="BH163" i="4"/>
  <c r="BG163" i="4"/>
  <c r="BF163" i="4"/>
  <c r="T163" i="4"/>
  <c r="R163" i="4"/>
  <c r="P163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3" i="4"/>
  <c r="BH153" i="4"/>
  <c r="BG153" i="4"/>
  <c r="BF153" i="4"/>
  <c r="T153" i="4"/>
  <c r="R153" i="4"/>
  <c r="P153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3" i="4"/>
  <c r="BH143" i="4"/>
  <c r="BG143" i="4"/>
  <c r="BF143" i="4"/>
  <c r="T143" i="4"/>
  <c r="T142" i="4" s="1"/>
  <c r="R143" i="4"/>
  <c r="R142" i="4" s="1"/>
  <c r="P143" i="4"/>
  <c r="P142" i="4" s="1"/>
  <c r="BI140" i="4"/>
  <c r="BH140" i="4"/>
  <c r="BG140" i="4"/>
  <c r="BF140" i="4"/>
  <c r="T140" i="4"/>
  <c r="R140" i="4"/>
  <c r="P140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29" i="4"/>
  <c r="BH129" i="4"/>
  <c r="BG129" i="4"/>
  <c r="BF129" i="4"/>
  <c r="T129" i="4"/>
  <c r="R129" i="4"/>
  <c r="P129" i="4"/>
  <c r="F122" i="4"/>
  <c r="F120" i="4"/>
  <c r="E118" i="4"/>
  <c r="F93" i="4"/>
  <c r="F91" i="4"/>
  <c r="E89" i="4"/>
  <c r="J26" i="4"/>
  <c r="E26" i="4"/>
  <c r="J123" i="4" s="1"/>
  <c r="J25" i="4"/>
  <c r="J23" i="4"/>
  <c r="E23" i="4"/>
  <c r="J122" i="4" s="1"/>
  <c r="J22" i="4"/>
  <c r="J20" i="4"/>
  <c r="E20" i="4"/>
  <c r="F94" i="4" s="1"/>
  <c r="J19" i="4"/>
  <c r="J14" i="4"/>
  <c r="J91" i="4"/>
  <c r="E7" i="4"/>
  <c r="E85" i="4" s="1"/>
  <c r="J39" i="3"/>
  <c r="J38" i="3"/>
  <c r="AY97" i="1" s="1"/>
  <c r="J37" i="3"/>
  <c r="AX97" i="1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F119" i="3"/>
  <c r="F117" i="3"/>
  <c r="E115" i="3"/>
  <c r="F93" i="3"/>
  <c r="F91" i="3"/>
  <c r="E89" i="3"/>
  <c r="J26" i="3"/>
  <c r="E26" i="3"/>
  <c r="J120" i="3"/>
  <c r="J25" i="3"/>
  <c r="J23" i="3"/>
  <c r="E23" i="3"/>
  <c r="J93" i="3" s="1"/>
  <c r="J22" i="3"/>
  <c r="J20" i="3"/>
  <c r="E20" i="3"/>
  <c r="F120" i="3" s="1"/>
  <c r="J19" i="3"/>
  <c r="J14" i="3"/>
  <c r="J91" i="3" s="1"/>
  <c r="E7" i="3"/>
  <c r="E111" i="3"/>
  <c r="J39" i="2"/>
  <c r="J38" i="2"/>
  <c r="AY96" i="1"/>
  <c r="J37" i="2"/>
  <c r="AX96" i="1" s="1"/>
  <c r="BI257" i="2"/>
  <c r="BH257" i="2"/>
  <c r="BG257" i="2"/>
  <c r="BF257" i="2"/>
  <c r="T257" i="2"/>
  <c r="T256" i="2"/>
  <c r="R257" i="2"/>
  <c r="R256" i="2" s="1"/>
  <c r="P257" i="2"/>
  <c r="P256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4" i="2"/>
  <c r="BH244" i="2"/>
  <c r="BG244" i="2"/>
  <c r="BF244" i="2"/>
  <c r="T244" i="2"/>
  <c r="R244" i="2"/>
  <c r="P244" i="2"/>
  <c r="BI239" i="2"/>
  <c r="BH239" i="2"/>
  <c r="BG239" i="2"/>
  <c r="BF239" i="2"/>
  <c r="T239" i="2"/>
  <c r="R239" i="2"/>
  <c r="P239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2" i="2"/>
  <c r="BH222" i="2"/>
  <c r="BG222" i="2"/>
  <c r="BF222" i="2"/>
  <c r="T222" i="2"/>
  <c r="R222" i="2"/>
  <c r="P222" i="2"/>
  <c r="BI219" i="2"/>
  <c r="BH219" i="2"/>
  <c r="BG219" i="2"/>
  <c r="BF219" i="2"/>
  <c r="T219" i="2"/>
  <c r="R219" i="2"/>
  <c r="P219" i="2"/>
  <c r="BI212" i="2"/>
  <c r="BH212" i="2"/>
  <c r="BG212" i="2"/>
  <c r="BF212" i="2"/>
  <c r="T212" i="2"/>
  <c r="R212" i="2"/>
  <c r="P212" i="2"/>
  <c r="BI204" i="2"/>
  <c r="BH204" i="2"/>
  <c r="BG204" i="2"/>
  <c r="BF204" i="2"/>
  <c r="T204" i="2"/>
  <c r="R204" i="2"/>
  <c r="P204" i="2"/>
  <c r="BI200" i="2"/>
  <c r="BH200" i="2"/>
  <c r="BG200" i="2"/>
  <c r="BF200" i="2"/>
  <c r="T200" i="2"/>
  <c r="R200" i="2"/>
  <c r="P200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4" i="2"/>
  <c r="BH164" i="2"/>
  <c r="BG164" i="2"/>
  <c r="BF164" i="2"/>
  <c r="T164" i="2"/>
  <c r="R164" i="2"/>
  <c r="P164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2" i="2"/>
  <c r="BH142" i="2"/>
  <c r="BG142" i="2"/>
  <c r="BF142" i="2"/>
  <c r="T142" i="2"/>
  <c r="T141" i="2"/>
  <c r="R142" i="2"/>
  <c r="R141" i="2" s="1"/>
  <c r="P142" i="2"/>
  <c r="P141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F123" i="2"/>
  <c r="F121" i="2"/>
  <c r="E119" i="2"/>
  <c r="F93" i="2"/>
  <c r="F91" i="2"/>
  <c r="E89" i="2"/>
  <c r="J26" i="2"/>
  <c r="E26" i="2"/>
  <c r="J94" i="2" s="1"/>
  <c r="J25" i="2"/>
  <c r="J23" i="2"/>
  <c r="E23" i="2"/>
  <c r="J123" i="2" s="1"/>
  <c r="J22" i="2"/>
  <c r="J20" i="2"/>
  <c r="E20" i="2"/>
  <c r="F94" i="2" s="1"/>
  <c r="J19" i="2"/>
  <c r="J14" i="2"/>
  <c r="J91" i="2"/>
  <c r="E7" i="2"/>
  <c r="E115" i="2"/>
  <c r="L90" i="1"/>
  <c r="AM90" i="1"/>
  <c r="AM89" i="1"/>
  <c r="L89" i="1"/>
  <c r="AM87" i="1"/>
  <c r="L87" i="1"/>
  <c r="L85" i="1"/>
  <c r="L84" i="1"/>
  <c r="J131" i="23"/>
  <c r="BK130" i="23"/>
  <c r="J129" i="23"/>
  <c r="BK128" i="23"/>
  <c r="J127" i="23"/>
  <c r="J126" i="23"/>
  <c r="BK254" i="22"/>
  <c r="J251" i="22"/>
  <c r="BK250" i="22"/>
  <c r="J239" i="22"/>
  <c r="BK232" i="22"/>
  <c r="BK230" i="22"/>
  <c r="J225" i="22"/>
  <c r="J222" i="22"/>
  <c r="BK208" i="22"/>
  <c r="BK203" i="22"/>
  <c r="BK195" i="22"/>
  <c r="BK183" i="22"/>
  <c r="J176" i="22"/>
  <c r="BK167" i="22"/>
  <c r="J163" i="22"/>
  <c r="J161" i="22"/>
  <c r="J159" i="22"/>
  <c r="J157" i="22"/>
  <c r="J152" i="22"/>
  <c r="J151" i="22"/>
  <c r="BK148" i="22"/>
  <c r="BK145" i="22"/>
  <c r="BK141" i="22"/>
  <c r="J140" i="22"/>
  <c r="BK139" i="22"/>
  <c r="J137" i="22"/>
  <c r="J135" i="22"/>
  <c r="J133" i="22"/>
  <c r="BK132" i="22"/>
  <c r="BK131" i="22"/>
  <c r="BK134" i="21"/>
  <c r="BK131" i="21"/>
  <c r="J130" i="21"/>
  <c r="BK129" i="21"/>
  <c r="BK128" i="21"/>
  <c r="J127" i="21"/>
  <c r="BK218" i="20"/>
  <c r="BK215" i="20"/>
  <c r="BK210" i="20"/>
  <c r="J208" i="20"/>
  <c r="J207" i="20"/>
  <c r="J203" i="20"/>
  <c r="J199" i="20"/>
  <c r="J185" i="20"/>
  <c r="J183" i="20"/>
  <c r="BK178" i="20"/>
  <c r="BK177" i="20"/>
  <c r="J176" i="20"/>
  <c r="J175" i="20"/>
  <c r="J163" i="20"/>
  <c r="J158" i="20"/>
  <c r="J157" i="20"/>
  <c r="BK155" i="20"/>
  <c r="J151" i="20"/>
  <c r="J144" i="20"/>
  <c r="J143" i="20"/>
  <c r="BK139" i="20"/>
  <c r="BK134" i="20"/>
  <c r="J132" i="20"/>
  <c r="BK131" i="20"/>
  <c r="BK137" i="19"/>
  <c r="BK130" i="19"/>
  <c r="J129" i="19"/>
  <c r="BK128" i="19"/>
  <c r="BK127" i="19"/>
  <c r="J259" i="18"/>
  <c r="J258" i="18"/>
  <c r="BK255" i="18"/>
  <c r="BK253" i="18"/>
  <c r="J251" i="18"/>
  <c r="BK248" i="18"/>
  <c r="BK245" i="18"/>
  <c r="BK243" i="18"/>
  <c r="BK242" i="18"/>
  <c r="BK239" i="18"/>
  <c r="J233" i="18"/>
  <c r="BK231" i="18"/>
  <c r="J229" i="18"/>
  <c r="BK223" i="18"/>
  <c r="BK220" i="18"/>
  <c r="J216" i="18"/>
  <c r="J215" i="18"/>
  <c r="BK213" i="18"/>
  <c r="BK211" i="18"/>
  <c r="J209" i="18"/>
  <c r="BK197" i="18"/>
  <c r="BK194" i="18"/>
  <c r="BK188" i="18"/>
  <c r="BK184" i="18"/>
  <c r="J177" i="18"/>
  <c r="BK173" i="18"/>
  <c r="BK171" i="18"/>
  <c r="J169" i="18"/>
  <c r="J165" i="18"/>
  <c r="BK162" i="18"/>
  <c r="J156" i="18"/>
  <c r="J154" i="18"/>
  <c r="J153" i="18"/>
  <c r="BK152" i="18"/>
  <c r="J149" i="18"/>
  <c r="BK139" i="18"/>
  <c r="J135" i="18"/>
  <c r="J134" i="18"/>
  <c r="J134" i="17"/>
  <c r="J131" i="17"/>
  <c r="J130" i="17"/>
  <c r="J128" i="17"/>
  <c r="J126" i="17"/>
  <c r="BK257" i="16"/>
  <c r="J256" i="16"/>
  <c r="J251" i="16"/>
  <c r="J212" i="16"/>
  <c r="J211" i="16"/>
  <c r="BK194" i="16"/>
  <c r="BK190" i="16"/>
  <c r="J175" i="16"/>
  <c r="BK163" i="16"/>
  <c r="BK158" i="16"/>
  <c r="BK153" i="16"/>
  <c r="BK143" i="16"/>
  <c r="J140" i="16"/>
  <c r="BK135" i="16"/>
  <c r="J134" i="16"/>
  <c r="BK130" i="16"/>
  <c r="J133" i="15"/>
  <c r="BK129" i="15"/>
  <c r="BK223" i="14"/>
  <c r="BK221" i="14"/>
  <c r="BK217" i="14"/>
  <c r="BK216" i="14"/>
  <c r="BK211" i="14"/>
  <c r="J201" i="14"/>
  <c r="J195" i="14"/>
  <c r="J192" i="14"/>
  <c r="BK189" i="14"/>
  <c r="J188" i="14"/>
  <c r="BK178" i="14"/>
  <c r="J176" i="14"/>
  <c r="J174" i="14"/>
  <c r="BK168" i="14"/>
  <c r="BK164" i="14"/>
  <c r="BK155" i="14"/>
  <c r="BK154" i="14"/>
  <c r="J145" i="14"/>
  <c r="BK140" i="14"/>
  <c r="BK136" i="14"/>
  <c r="BK134" i="14"/>
  <c r="J133" i="14"/>
  <c r="BK133" i="13"/>
  <c r="BK130" i="13"/>
  <c r="J129" i="13"/>
  <c r="J128" i="13"/>
  <c r="J127" i="13"/>
  <c r="BK126" i="13"/>
  <c r="BK195" i="12"/>
  <c r="BK193" i="12"/>
  <c r="BK190" i="12"/>
  <c r="BK187" i="12"/>
  <c r="J180" i="12"/>
  <c r="J179" i="12"/>
  <c r="J173" i="12"/>
  <c r="BK162" i="12"/>
  <c r="J156" i="12"/>
  <c r="BK149" i="12"/>
  <c r="BK147" i="12"/>
  <c r="BK143" i="12"/>
  <c r="J139" i="12"/>
  <c r="J133" i="12"/>
  <c r="J132" i="12"/>
  <c r="J131" i="12"/>
  <c r="BK132" i="11"/>
  <c r="J129" i="11"/>
  <c r="J126" i="11"/>
  <c r="BK278" i="10"/>
  <c r="BK277" i="10"/>
  <c r="BK276" i="10"/>
  <c r="J275" i="10"/>
  <c r="J272" i="10"/>
  <c r="BK271" i="10"/>
  <c r="BK266" i="10"/>
  <c r="J262" i="10"/>
  <c r="J257" i="10"/>
  <c r="J247" i="10"/>
  <c r="J245" i="10"/>
  <c r="J241" i="10"/>
  <c r="J238" i="10"/>
  <c r="J228" i="10"/>
  <c r="J203" i="10"/>
  <c r="BK197" i="10"/>
  <c r="J194" i="10"/>
  <c r="BK189" i="10"/>
  <c r="J180" i="10"/>
  <c r="J176" i="10"/>
  <c r="J174" i="10"/>
  <c r="BK173" i="10"/>
  <c r="BK172" i="10"/>
  <c r="J152" i="10"/>
  <c r="J147" i="10"/>
  <c r="BK143" i="10"/>
  <c r="J138" i="10"/>
  <c r="BK132" i="10"/>
  <c r="J134" i="9"/>
  <c r="BK133" i="9"/>
  <c r="BK131" i="9"/>
  <c r="J126" i="9"/>
  <c r="J204" i="8"/>
  <c r="J203" i="8"/>
  <c r="J201" i="8"/>
  <c r="BK193" i="8"/>
  <c r="J192" i="8"/>
  <c r="J189" i="8"/>
  <c r="J183" i="8"/>
  <c r="J180" i="8"/>
  <c r="J166" i="8"/>
  <c r="BK155" i="8"/>
  <c r="J143" i="8"/>
  <c r="J142" i="8"/>
  <c r="J136" i="8"/>
  <c r="J131" i="8"/>
  <c r="BK137" i="7"/>
  <c r="J135" i="7"/>
  <c r="BK133" i="7"/>
  <c r="BK129" i="7"/>
  <c r="J280" i="6"/>
  <c r="J276" i="6"/>
  <c r="BK267" i="6"/>
  <c r="BK264" i="6"/>
  <c r="J263" i="6"/>
  <c r="BK235" i="6"/>
  <c r="J228" i="6"/>
  <c r="BK224" i="6"/>
  <c r="BK220" i="6"/>
  <c r="BK211" i="6"/>
  <c r="J208" i="6"/>
  <c r="J199" i="6"/>
  <c r="J191" i="6"/>
  <c r="J177" i="6"/>
  <c r="BK175" i="6"/>
  <c r="J168" i="6"/>
  <c r="J166" i="6"/>
  <c r="BK157" i="6"/>
  <c r="J155" i="6"/>
  <c r="J153" i="6"/>
  <c r="J151" i="6"/>
  <c r="J150" i="6"/>
  <c r="BK148" i="6"/>
  <c r="J146" i="6"/>
  <c r="J144" i="6"/>
  <c r="BK138" i="6"/>
  <c r="J136" i="5"/>
  <c r="J134" i="5"/>
  <c r="BK130" i="5"/>
  <c r="J129" i="5"/>
  <c r="BK226" i="4"/>
  <c r="J225" i="4"/>
  <c r="J224" i="4"/>
  <c r="J223" i="4"/>
  <c r="J218" i="4"/>
  <c r="BK208" i="4"/>
  <c r="J204" i="4"/>
  <c r="J194" i="4"/>
  <c r="J182" i="4"/>
  <c r="J177" i="4"/>
  <c r="J168" i="4"/>
  <c r="BK158" i="4"/>
  <c r="J156" i="4"/>
  <c r="BK153" i="4"/>
  <c r="BK150" i="4"/>
  <c r="J140" i="4"/>
  <c r="J137" i="4"/>
  <c r="J133" i="4"/>
  <c r="J129" i="4"/>
  <c r="J134" i="3"/>
  <c r="J131" i="3"/>
  <c r="BK127" i="3"/>
  <c r="BK254" i="2"/>
  <c r="BK252" i="2"/>
  <c r="BK250" i="2"/>
  <c r="J247" i="2"/>
  <c r="J244" i="2"/>
  <c r="BK233" i="2"/>
  <c r="J229" i="2"/>
  <c r="BK225" i="2"/>
  <c r="J222" i="2"/>
  <c r="BK219" i="2"/>
  <c r="BK212" i="2"/>
  <c r="J192" i="2"/>
  <c r="J182" i="2"/>
  <c r="J173" i="2"/>
  <c r="BK172" i="2"/>
  <c r="J164" i="2"/>
  <c r="J156" i="2"/>
  <c r="J152" i="2"/>
  <c r="J142" i="2"/>
  <c r="J139" i="2"/>
  <c r="BK136" i="2"/>
  <c r="AS116" i="1"/>
  <c r="AS98" i="1"/>
  <c r="AS95" i="1"/>
  <c r="BK134" i="23"/>
  <c r="J134" i="23"/>
  <c r="BK133" i="23"/>
  <c r="J133" i="23"/>
  <c r="BK131" i="23"/>
  <c r="J130" i="23"/>
  <c r="BK129" i="23"/>
  <c r="J128" i="23"/>
  <c r="BK127" i="23"/>
  <c r="BK126" i="23"/>
  <c r="J256" i="22"/>
  <c r="BK255" i="22"/>
  <c r="BK239" i="22"/>
  <c r="J226" i="22"/>
  <c r="J217" i="22"/>
  <c r="J216" i="22"/>
  <c r="BK213" i="22"/>
  <c r="J208" i="22"/>
  <c r="J203" i="22"/>
  <c r="J185" i="22"/>
  <c r="BK179" i="22"/>
  <c r="J173" i="22"/>
  <c r="J170" i="22"/>
  <c r="J167" i="22"/>
  <c r="BK163" i="22"/>
  <c r="BK161" i="22"/>
  <c r="BK157" i="22"/>
  <c r="BK154" i="22"/>
  <c r="BK149" i="22"/>
  <c r="J148" i="22"/>
  <c r="J147" i="22"/>
  <c r="J141" i="22"/>
  <c r="BK140" i="22"/>
  <c r="BK137" i="22"/>
  <c r="J132" i="22"/>
  <c r="J131" i="22"/>
  <c r="J134" i="21"/>
  <c r="J133" i="21"/>
  <c r="J131" i="21"/>
  <c r="J129" i="21"/>
  <c r="BK127" i="21"/>
  <c r="J126" i="21"/>
  <c r="BK220" i="20"/>
  <c r="J219" i="20"/>
  <c r="J218" i="20"/>
  <c r="J215" i="20"/>
  <c r="J214" i="20"/>
  <c r="BK213" i="20"/>
  <c r="J213" i="20"/>
  <c r="BK208" i="20"/>
  <c r="BK207" i="20"/>
  <c r="J205" i="20"/>
  <c r="BK199" i="20"/>
  <c r="J196" i="20"/>
  <c r="J192" i="20"/>
  <c r="J188" i="20"/>
  <c r="BK185" i="20"/>
  <c r="J177" i="20"/>
  <c r="BK170" i="20"/>
  <c r="BK167" i="20"/>
  <c r="BK163" i="20"/>
  <c r="BK158" i="20"/>
  <c r="BK157" i="20"/>
  <c r="BK151" i="20"/>
  <c r="BK148" i="20"/>
  <c r="J147" i="20"/>
  <c r="BK145" i="20"/>
  <c r="BK144" i="20"/>
  <c r="BK143" i="20"/>
  <c r="J139" i="20"/>
  <c r="BK135" i="20"/>
  <c r="J134" i="20"/>
  <c r="J133" i="20"/>
  <c r="J137" i="19"/>
  <c r="BK135" i="19"/>
  <c r="BK134" i="19"/>
  <c r="BK132" i="19"/>
  <c r="J131" i="19"/>
  <c r="J127" i="19"/>
  <c r="BK251" i="18"/>
  <c r="J249" i="18"/>
  <c r="J246" i="18"/>
  <c r="J245" i="18"/>
  <c r="J243" i="18"/>
  <c r="J239" i="18"/>
  <c r="BK233" i="18"/>
  <c r="BK229" i="18"/>
  <c r="J225" i="18"/>
  <c r="J223" i="18"/>
  <c r="J220" i="18"/>
  <c r="J211" i="18"/>
  <c r="BK209" i="18"/>
  <c r="BK206" i="18"/>
  <c r="BK202" i="18"/>
  <c r="J197" i="18"/>
  <c r="J194" i="18"/>
  <c r="J192" i="18"/>
  <c r="BK177" i="18"/>
  <c r="J173" i="18"/>
  <c r="BK172" i="18"/>
  <c r="BK169" i="18"/>
  <c r="BK159" i="18"/>
  <c r="BK156" i="18"/>
  <c r="BK154" i="18"/>
  <c r="BK153" i="18"/>
  <c r="J152" i="18"/>
  <c r="J143" i="18"/>
  <c r="J141" i="18"/>
  <c r="BK134" i="17"/>
  <c r="J133" i="17"/>
  <c r="BK131" i="17"/>
  <c r="BK127" i="17"/>
  <c r="BK126" i="17"/>
  <c r="BK256" i="16"/>
  <c r="J239" i="16"/>
  <c r="BK228" i="16"/>
  <c r="J220" i="16"/>
  <c r="BK211" i="16"/>
  <c r="BK208" i="16"/>
  <c r="BK203" i="16"/>
  <c r="J202" i="16"/>
  <c r="J199" i="16"/>
  <c r="J181" i="16"/>
  <c r="J177" i="16"/>
  <c r="BK175" i="16"/>
  <c r="BK171" i="16"/>
  <c r="BK169" i="16"/>
  <c r="J149" i="16"/>
  <c r="BK147" i="16"/>
  <c r="J136" i="16"/>
  <c r="J135" i="16"/>
  <c r="BK131" i="15"/>
  <c r="J130" i="15"/>
  <c r="BK128" i="15"/>
  <c r="J223" i="14"/>
  <c r="J222" i="14"/>
  <c r="J220" i="14"/>
  <c r="J217" i="14"/>
  <c r="J211" i="14"/>
  <c r="BK207" i="14"/>
  <c r="BK202" i="14"/>
  <c r="BK201" i="14"/>
  <c r="J197" i="14"/>
  <c r="BK195" i="14"/>
  <c r="J189" i="14"/>
  <c r="BK188" i="14"/>
  <c r="BK186" i="14"/>
  <c r="J182" i="14"/>
  <c r="BK176" i="14"/>
  <c r="BK174" i="14"/>
  <c r="BK171" i="14"/>
  <c r="BK167" i="14"/>
  <c r="J164" i="14"/>
  <c r="J154" i="14"/>
  <c r="J152" i="14"/>
  <c r="BK144" i="14"/>
  <c r="J140" i="14"/>
  <c r="BK135" i="14"/>
  <c r="J130" i="14"/>
  <c r="J131" i="13"/>
  <c r="BK129" i="13"/>
  <c r="J196" i="12"/>
  <c r="J193" i="12"/>
  <c r="J187" i="12"/>
  <c r="BK173" i="12"/>
  <c r="J169" i="12"/>
  <c r="BK165" i="12"/>
  <c r="BK156" i="12"/>
  <c r="J147" i="12"/>
  <c r="BK144" i="12"/>
  <c r="J143" i="12"/>
  <c r="J140" i="12"/>
  <c r="BK139" i="12"/>
  <c r="BK135" i="12"/>
  <c r="BK131" i="12"/>
  <c r="BK129" i="12"/>
  <c r="J133" i="11"/>
  <c r="J130" i="11"/>
  <c r="BK129" i="11"/>
  <c r="BK126" i="11"/>
  <c r="BK235" i="10"/>
  <c r="BK228" i="10"/>
  <c r="BK211" i="10"/>
  <c r="J207" i="10"/>
  <c r="BK198" i="10"/>
  <c r="J189" i="10"/>
  <c r="BK184" i="10"/>
  <c r="BK180" i="10"/>
  <c r="BK178" i="10"/>
  <c r="BK167" i="10"/>
  <c r="J161" i="10"/>
  <c r="BK154" i="10"/>
  <c r="BK147" i="10"/>
  <c r="BK140" i="10"/>
  <c r="BK133" i="10"/>
  <c r="J132" i="10"/>
  <c r="BK131" i="10"/>
  <c r="J130" i="9"/>
  <c r="J128" i="9"/>
  <c r="BK127" i="9"/>
  <c r="J202" i="8"/>
  <c r="BK201" i="8"/>
  <c r="BK198" i="8"/>
  <c r="BK197" i="8"/>
  <c r="BK184" i="8"/>
  <c r="BK183" i="8"/>
  <c r="J176" i="8"/>
  <c r="BK170" i="8"/>
  <c r="J163" i="8"/>
  <c r="J159" i="8"/>
  <c r="J146" i="8"/>
  <c r="J140" i="8"/>
  <c r="J139" i="8"/>
  <c r="J138" i="8"/>
  <c r="J132" i="8"/>
  <c r="BK131" i="8"/>
  <c r="BK140" i="7"/>
  <c r="BK135" i="7"/>
  <c r="J132" i="7"/>
  <c r="BK130" i="7"/>
  <c r="J129" i="7"/>
  <c r="BK128" i="7"/>
  <c r="BK282" i="6"/>
  <c r="J282" i="6"/>
  <c r="BK270" i="6"/>
  <c r="J269" i="6"/>
  <c r="J267" i="6"/>
  <c r="BK263" i="6"/>
  <c r="J239" i="6"/>
  <c r="J235" i="6"/>
  <c r="J224" i="6"/>
  <c r="J219" i="6"/>
  <c r="J216" i="6"/>
  <c r="J212" i="6"/>
  <c r="J211" i="6"/>
  <c r="BK197" i="6"/>
  <c r="J193" i="6"/>
  <c r="BK185" i="6"/>
  <c r="BK177" i="6"/>
  <c r="J175" i="6"/>
  <c r="J169" i="6"/>
  <c r="BK168" i="6"/>
  <c r="BK166" i="6"/>
  <c r="J164" i="6"/>
  <c r="BK153" i="6"/>
  <c r="BK150" i="6"/>
  <c r="BK140" i="6"/>
  <c r="J138" i="6"/>
  <c r="BK135" i="6"/>
  <c r="BK138" i="5"/>
  <c r="BK134" i="5"/>
  <c r="J131" i="5"/>
  <c r="J130" i="5"/>
  <c r="BK129" i="5"/>
  <c r="BK128" i="5"/>
  <c r="BK227" i="4"/>
  <c r="J227" i="4"/>
  <c r="BK224" i="4"/>
  <c r="BK218" i="4"/>
  <c r="J213" i="4"/>
  <c r="BK209" i="4"/>
  <c r="J185" i="4"/>
  <c r="BK173" i="4"/>
  <c r="BK168" i="4"/>
  <c r="J158" i="4"/>
  <c r="BK156" i="4"/>
  <c r="J149" i="4"/>
  <c r="BK135" i="4"/>
  <c r="J132" i="4"/>
  <c r="BK134" i="3"/>
  <c r="J129" i="3"/>
  <c r="J128" i="3"/>
  <c r="J127" i="3"/>
  <c r="BK126" i="3"/>
  <c r="BK253" i="2"/>
  <c r="J252" i="2"/>
  <c r="J251" i="2"/>
  <c r="BK244" i="2"/>
  <c r="BK229" i="2"/>
  <c r="BK222" i="2"/>
  <c r="J219" i="2"/>
  <c r="BK204" i="2"/>
  <c r="J200" i="2"/>
  <c r="BK190" i="2"/>
  <c r="J181" i="2"/>
  <c r="J178" i="2"/>
  <c r="BK173" i="2"/>
  <c r="BK164" i="2"/>
  <c r="BK156" i="2"/>
  <c r="BK154" i="2"/>
  <c r="J150" i="2"/>
  <c r="J132" i="2"/>
  <c r="J131" i="2"/>
  <c r="J130" i="2"/>
  <c r="AS119" i="1"/>
  <c r="AS101" i="1"/>
  <c r="J257" i="22"/>
  <c r="BK251" i="22"/>
  <c r="BK242" i="22"/>
  <c r="J232" i="22"/>
  <c r="J230" i="22"/>
  <c r="BK226" i="22"/>
  <c r="BK217" i="22"/>
  <c r="J213" i="22"/>
  <c r="BK199" i="22"/>
  <c r="J195" i="22"/>
  <c r="BK191" i="22"/>
  <c r="BK189" i="22"/>
  <c r="BK185" i="22"/>
  <c r="J183" i="22"/>
  <c r="BK165" i="18"/>
  <c r="J159" i="18"/>
  <c r="BK149" i="18"/>
  <c r="BK147" i="18"/>
  <c r="BK143" i="18"/>
  <c r="J136" i="18"/>
  <c r="BK135" i="18"/>
  <c r="BK134" i="18"/>
  <c r="BK133" i="17"/>
  <c r="J129" i="17"/>
  <c r="BK128" i="17"/>
  <c r="BK255" i="16"/>
  <c r="J252" i="16"/>
  <c r="BK251" i="16"/>
  <c r="BK239" i="16"/>
  <c r="J228" i="16"/>
  <c r="J216" i="16"/>
  <c r="J208" i="16"/>
  <c r="J203" i="16"/>
  <c r="BK202" i="16"/>
  <c r="BK199" i="16"/>
  <c r="J190" i="16"/>
  <c r="J185" i="16"/>
  <c r="BK181" i="16"/>
  <c r="J171" i="16"/>
  <c r="J163" i="16"/>
  <c r="J158" i="16"/>
  <c r="BK156" i="16"/>
  <c r="BK149" i="16"/>
  <c r="J144" i="16"/>
  <c r="BK140" i="16"/>
  <c r="BK136" i="16"/>
  <c r="BK134" i="15"/>
  <c r="BK133" i="15"/>
  <c r="J131" i="15"/>
  <c r="J129" i="15"/>
  <c r="J128" i="15"/>
  <c r="J127" i="15"/>
  <c r="BK126" i="15"/>
  <c r="J221" i="14"/>
  <c r="J216" i="14"/>
  <c r="J202" i="14"/>
  <c r="BK197" i="14"/>
  <c r="BK192" i="14"/>
  <c r="J186" i="14"/>
  <c r="BK182" i="14"/>
  <c r="J178" i="14"/>
  <c r="BK166" i="14"/>
  <c r="BK160" i="14"/>
  <c r="BK152" i="14"/>
  <c r="BK148" i="14"/>
  <c r="J144" i="14"/>
  <c r="J143" i="14"/>
  <c r="J142" i="14"/>
  <c r="J135" i="14"/>
  <c r="BK133" i="14"/>
  <c r="BK130" i="14"/>
  <c r="BK134" i="13"/>
  <c r="BK128" i="13"/>
  <c r="BK127" i="13"/>
  <c r="BK196" i="12"/>
  <c r="BK194" i="12"/>
  <c r="J189" i="12"/>
  <c r="BK179" i="12"/>
  <c r="J172" i="12"/>
  <c r="BK169" i="12"/>
  <c r="J165" i="12"/>
  <c r="J162" i="12"/>
  <c r="BK157" i="12"/>
  <c r="J152" i="12"/>
  <c r="J144" i="12"/>
  <c r="BK141" i="12"/>
  <c r="BK140" i="12"/>
  <c r="J137" i="12"/>
  <c r="BK136" i="12"/>
  <c r="J129" i="12"/>
  <c r="BK133" i="11"/>
  <c r="J132" i="11"/>
  <c r="BK130" i="11"/>
  <c r="J128" i="11"/>
  <c r="J127" i="11"/>
  <c r="J276" i="10"/>
  <c r="J271" i="10"/>
  <c r="J266" i="10"/>
  <c r="BK262" i="10"/>
  <c r="J251" i="10"/>
  <c r="BK247" i="10"/>
  <c r="BK245" i="10"/>
  <c r="BK241" i="10"/>
  <c r="J240" i="10"/>
  <c r="BK238" i="10"/>
  <c r="BK222" i="10"/>
  <c r="J215" i="10"/>
  <c r="J206" i="10"/>
  <c r="BK203" i="10"/>
  <c r="J197" i="10"/>
  <c r="J184" i="10"/>
  <c r="BK174" i="10"/>
  <c r="J170" i="10"/>
  <c r="J167" i="10"/>
  <c r="J163" i="10"/>
  <c r="BK161" i="10"/>
  <c r="J156" i="10"/>
  <c r="J155" i="10"/>
  <c r="BK135" i="10"/>
  <c r="J133" i="10"/>
  <c r="J131" i="10"/>
  <c r="BK130" i="10"/>
  <c r="BK129" i="9"/>
  <c r="BK128" i="9"/>
  <c r="J127" i="9"/>
  <c r="BK204" i="8"/>
  <c r="BK203" i="8"/>
  <c r="J193" i="8"/>
  <c r="BK190" i="8"/>
  <c r="BK189" i="8"/>
  <c r="BK180" i="8"/>
  <c r="J158" i="8"/>
  <c r="J155" i="8"/>
  <c r="BK150" i="8"/>
  <c r="BK143" i="8"/>
  <c r="BK139" i="8"/>
  <c r="BK138" i="8"/>
  <c r="BK136" i="8"/>
  <c r="BK132" i="8"/>
  <c r="J129" i="8"/>
  <c r="J133" i="7"/>
  <c r="J131" i="7"/>
  <c r="BK280" i="6"/>
  <c r="BK276" i="6"/>
  <c r="BK269" i="6"/>
  <c r="J268" i="6"/>
  <c r="J258" i="6"/>
  <c r="BK254" i="6"/>
  <c r="J250" i="6"/>
  <c r="J242" i="6"/>
  <c r="BK239" i="6"/>
  <c r="BK219" i="6"/>
  <c r="BK216" i="6"/>
  <c r="BK212" i="6"/>
  <c r="BK208" i="6"/>
  <c r="J204" i="6"/>
  <c r="J195" i="6"/>
  <c r="BK191" i="6"/>
  <c r="J188" i="6"/>
  <c r="J187" i="6"/>
  <c r="J181" i="6"/>
  <c r="BK170" i="6"/>
  <c r="BK169" i="6"/>
  <c r="J161" i="6"/>
  <c r="J157" i="6"/>
  <c r="BK155" i="6"/>
  <c r="BK151" i="6"/>
  <c r="BK146" i="6"/>
  <c r="BK142" i="6"/>
  <c r="J140" i="6"/>
  <c r="BK134" i="6"/>
  <c r="J138" i="5"/>
  <c r="J132" i="5"/>
  <c r="BK131" i="5"/>
  <c r="BK127" i="5"/>
  <c r="BK220" i="4"/>
  <c r="J208" i="4"/>
  <c r="BK204" i="4"/>
  <c r="J196" i="4"/>
  <c r="BK194" i="4"/>
  <c r="J186" i="4"/>
  <c r="BK182" i="4"/>
  <c r="J176" i="4"/>
  <c r="J163" i="4"/>
  <c r="BK149" i="4"/>
  <c r="J147" i="4"/>
  <c r="BK143" i="4"/>
  <c r="BK133" i="3"/>
  <c r="J130" i="3"/>
  <c r="BK129" i="3"/>
  <c r="BK128" i="3"/>
  <c r="J126" i="3"/>
  <c r="J254" i="2"/>
  <c r="J253" i="2"/>
  <c r="J250" i="2"/>
  <c r="BK239" i="2"/>
  <c r="BK235" i="2"/>
  <c r="J233" i="2"/>
  <c r="BK228" i="2"/>
  <c r="J212" i="2"/>
  <c r="J204" i="2"/>
  <c r="BK192" i="2"/>
  <c r="J184" i="2"/>
  <c r="BK182" i="2"/>
  <c r="BK181" i="2"/>
  <c r="J169" i="2"/>
  <c r="J154" i="2"/>
  <c r="BK148" i="2"/>
  <c r="J146" i="2"/>
  <c r="BK139" i="2"/>
  <c r="J136" i="2"/>
  <c r="BK134" i="2"/>
  <c r="BK132" i="2"/>
  <c r="BK130" i="2"/>
  <c r="AS113" i="1"/>
  <c r="AS107" i="1"/>
  <c r="BK257" i="22"/>
  <c r="BK256" i="22"/>
  <c r="J255" i="22"/>
  <c r="J254" i="22"/>
  <c r="J250" i="22"/>
  <c r="J242" i="22"/>
  <c r="BK225" i="22"/>
  <c r="BK222" i="22"/>
  <c r="BK216" i="22"/>
  <c r="J199" i="22"/>
  <c r="J191" i="22"/>
  <c r="J189" i="22"/>
  <c r="J179" i="22"/>
  <c r="BK176" i="22"/>
  <c r="BK173" i="22"/>
  <c r="BK170" i="22"/>
  <c r="BK159" i="22"/>
  <c r="J154" i="22"/>
  <c r="BK152" i="22"/>
  <c r="BK151" i="22"/>
  <c r="J149" i="22"/>
  <c r="BK147" i="22"/>
  <c r="J145" i="22"/>
  <c r="J139" i="22"/>
  <c r="BK135" i="22"/>
  <c r="BK133" i="22"/>
  <c r="BK133" i="21"/>
  <c r="BK130" i="21"/>
  <c r="J128" i="21"/>
  <c r="BK126" i="21"/>
  <c r="J220" i="20"/>
  <c r="BK219" i="20"/>
  <c r="BK214" i="20"/>
  <c r="J210" i="20"/>
  <c r="BK205" i="20"/>
  <c r="BK203" i="20"/>
  <c r="BK196" i="20"/>
  <c r="BK192" i="20"/>
  <c r="BK188" i="20"/>
  <c r="BK183" i="20"/>
  <c r="J178" i="20"/>
  <c r="BK176" i="20"/>
  <c r="BK175" i="20"/>
  <c r="J170" i="20"/>
  <c r="J167" i="20"/>
  <c r="J155" i="20"/>
  <c r="J148" i="20"/>
  <c r="BK147" i="20"/>
  <c r="J145" i="20"/>
  <c r="J135" i="20"/>
  <c r="BK133" i="20"/>
  <c r="BK132" i="20"/>
  <c r="J131" i="20"/>
  <c r="J135" i="19"/>
  <c r="J134" i="19"/>
  <c r="J132" i="19"/>
  <c r="BK131" i="19"/>
  <c r="J130" i="19"/>
  <c r="BK129" i="19"/>
  <c r="J128" i="19"/>
  <c r="BK259" i="18"/>
  <c r="BK258" i="18"/>
  <c r="J255" i="18"/>
  <c r="J253" i="18"/>
  <c r="BK249" i="18"/>
  <c r="J248" i="18"/>
  <c r="BK246" i="18"/>
  <c r="J242" i="18"/>
  <c r="J231" i="18"/>
  <c r="BK225" i="18"/>
  <c r="BK216" i="18"/>
  <c r="BK215" i="18"/>
  <c r="J213" i="18"/>
  <c r="J206" i="18"/>
  <c r="J202" i="18"/>
  <c r="BK192" i="18"/>
  <c r="J188" i="18"/>
  <c r="J184" i="18"/>
  <c r="J172" i="18"/>
  <c r="J171" i="18"/>
  <c r="J162" i="18"/>
  <c r="J147" i="18"/>
  <c r="BK141" i="18"/>
  <c r="J139" i="18"/>
  <c r="BK136" i="18"/>
  <c r="BK133" i="18"/>
  <c r="J133" i="18"/>
  <c r="BK130" i="17"/>
  <c r="BK129" i="17"/>
  <c r="J127" i="17"/>
  <c r="BK258" i="16"/>
  <c r="J258" i="16"/>
  <c r="J257" i="16"/>
  <c r="J255" i="16"/>
  <c r="BK252" i="16"/>
  <c r="BK220" i="16"/>
  <c r="BK216" i="16"/>
  <c r="BK212" i="16"/>
  <c r="J194" i="16"/>
  <c r="BK185" i="16"/>
  <c r="BK177" i="16"/>
  <c r="J169" i="16"/>
  <c r="J156" i="16"/>
  <c r="J153" i="16"/>
  <c r="J147" i="16"/>
  <c r="BK144" i="16"/>
  <c r="J143" i="16"/>
  <c r="BK134" i="16"/>
  <c r="J130" i="16"/>
  <c r="J134" i="15"/>
  <c r="BK130" i="15"/>
  <c r="BK127" i="15"/>
  <c r="J126" i="15"/>
  <c r="BK222" i="14"/>
  <c r="BK220" i="14"/>
  <c r="J207" i="14"/>
  <c r="J171" i="14"/>
  <c r="J168" i="14"/>
  <c r="J167" i="14"/>
  <c r="J166" i="14"/>
  <c r="J160" i="14"/>
  <c r="J155" i="14"/>
  <c r="J148" i="14"/>
  <c r="BK145" i="14"/>
  <c r="BK143" i="14"/>
  <c r="BK142" i="14"/>
  <c r="J136" i="14"/>
  <c r="J134" i="14"/>
  <c r="J134" i="13"/>
  <c r="J133" i="13"/>
  <c r="BK131" i="13"/>
  <c r="J130" i="13"/>
  <c r="J126" i="13"/>
  <c r="J195" i="12"/>
  <c r="J194" i="12"/>
  <c r="J190" i="12"/>
  <c r="BK189" i="12"/>
  <c r="BK180" i="12"/>
  <c r="BK172" i="12"/>
  <c r="J157" i="12"/>
  <c r="BK152" i="12"/>
  <c r="J149" i="12"/>
  <c r="J141" i="12"/>
  <c r="BK137" i="12"/>
  <c r="J136" i="12"/>
  <c r="J135" i="12"/>
  <c r="BK133" i="12"/>
  <c r="BK132" i="12"/>
  <c r="BK128" i="11"/>
  <c r="BK127" i="11"/>
  <c r="J278" i="10"/>
  <c r="J277" i="10"/>
  <c r="BK275" i="10"/>
  <c r="BK272" i="10"/>
  <c r="BK257" i="10"/>
  <c r="BK251" i="10"/>
  <c r="BK240" i="10"/>
  <c r="J235" i="10"/>
  <c r="J222" i="10"/>
  <c r="BK215" i="10"/>
  <c r="J211" i="10"/>
  <c r="BK207" i="10"/>
  <c r="BK206" i="10"/>
  <c r="J198" i="10"/>
  <c r="BK194" i="10"/>
  <c r="J178" i="10"/>
  <c r="BK176" i="10"/>
  <c r="J173" i="10"/>
  <c r="J172" i="10"/>
  <c r="BK170" i="10"/>
  <c r="BK163" i="10"/>
  <c r="BK156" i="10"/>
  <c r="BK155" i="10"/>
  <c r="J154" i="10"/>
  <c r="BK152" i="10"/>
  <c r="J143" i="10"/>
  <c r="J140" i="10"/>
  <c r="BK138" i="10"/>
  <c r="J135" i="10"/>
  <c r="J130" i="10"/>
  <c r="BK134" i="9"/>
  <c r="J133" i="9"/>
  <c r="J131" i="9"/>
  <c r="BK130" i="9"/>
  <c r="J129" i="9"/>
  <c r="BK126" i="9"/>
  <c r="BK202" i="8"/>
  <c r="J198" i="8"/>
  <c r="J197" i="8"/>
  <c r="BK192" i="8"/>
  <c r="J190" i="8"/>
  <c r="J184" i="8"/>
  <c r="BK176" i="8"/>
  <c r="J170" i="8"/>
  <c r="BK166" i="8"/>
  <c r="BK163" i="8"/>
  <c r="BK159" i="8"/>
  <c r="BK158" i="8"/>
  <c r="J150" i="8"/>
  <c r="BK146" i="8"/>
  <c r="BK142" i="8"/>
  <c r="BK140" i="8"/>
  <c r="BK129" i="8"/>
  <c r="J140" i="7"/>
  <c r="J137" i="7"/>
  <c r="BK132" i="7"/>
  <c r="BK131" i="7"/>
  <c r="J130" i="7"/>
  <c r="J128" i="7"/>
  <c r="J270" i="6"/>
  <c r="BK268" i="6"/>
  <c r="J264" i="6"/>
  <c r="BK258" i="6"/>
  <c r="J254" i="6"/>
  <c r="BK250" i="6"/>
  <c r="BK242" i="6"/>
  <c r="BK228" i="6"/>
  <c r="J220" i="6"/>
  <c r="BK204" i="6"/>
  <c r="BK199" i="6"/>
  <c r="J197" i="6"/>
  <c r="BK195" i="6"/>
  <c r="BK193" i="6"/>
  <c r="BK188" i="6"/>
  <c r="BK187" i="6"/>
  <c r="J185" i="6"/>
  <c r="BK181" i="6"/>
  <c r="J170" i="6"/>
  <c r="BK164" i="6"/>
  <c r="BK161" i="6"/>
  <c r="J148" i="6"/>
  <c r="BK144" i="6"/>
  <c r="J142" i="6"/>
  <c r="J135" i="6"/>
  <c r="J134" i="6"/>
  <c r="BK136" i="5"/>
  <c r="BK132" i="5"/>
  <c r="J128" i="5"/>
  <c r="J127" i="5"/>
  <c r="J226" i="4"/>
  <c r="BK225" i="4"/>
  <c r="BK223" i="4"/>
  <c r="J220" i="4"/>
  <c r="BK213" i="4"/>
  <c r="J209" i="4"/>
  <c r="BK196" i="4"/>
  <c r="BK186" i="4"/>
  <c r="BK185" i="4"/>
  <c r="BK177" i="4"/>
  <c r="BK176" i="4"/>
  <c r="J173" i="4"/>
  <c r="BK163" i="4"/>
  <c r="J153" i="4"/>
  <c r="J150" i="4"/>
  <c r="BK147" i="4"/>
  <c r="J143" i="4"/>
  <c r="BK140" i="4"/>
  <c r="BK137" i="4"/>
  <c r="J135" i="4"/>
  <c r="BK133" i="4"/>
  <c r="BK132" i="4"/>
  <c r="BK129" i="4"/>
  <c r="J133" i="3"/>
  <c r="BK131" i="3"/>
  <c r="BK130" i="3"/>
  <c r="BK257" i="2"/>
  <c r="J257" i="2"/>
  <c r="BK251" i="2"/>
  <c r="BK247" i="2"/>
  <c r="J239" i="2"/>
  <c r="J235" i="2"/>
  <c r="J228" i="2"/>
  <c r="J225" i="2"/>
  <c r="BK200" i="2"/>
  <c r="J190" i="2"/>
  <c r="BK184" i="2"/>
  <c r="BK178" i="2"/>
  <c r="J172" i="2"/>
  <c r="BK169" i="2"/>
  <c r="BK152" i="2"/>
  <c r="BK150" i="2"/>
  <c r="J148" i="2"/>
  <c r="BK146" i="2"/>
  <c r="BK142" i="2"/>
  <c r="J134" i="2"/>
  <c r="BK131" i="2"/>
  <c r="AS125" i="1"/>
  <c r="AS122" i="1"/>
  <c r="AS110" i="1"/>
  <c r="AS104" i="1"/>
  <c r="BK129" i="2" l="1"/>
  <c r="BK135" i="2"/>
  <c r="J135" i="2"/>
  <c r="J101" i="2"/>
  <c r="T135" i="2"/>
  <c r="P243" i="2"/>
  <c r="P145" i="2"/>
  <c r="P125" i="3"/>
  <c r="BK132" i="3"/>
  <c r="J132" i="3"/>
  <c r="J101" i="3"/>
  <c r="R128" i="4"/>
  <c r="P136" i="4"/>
  <c r="P217" i="4"/>
  <c r="P146" i="4"/>
  <c r="R126" i="5"/>
  <c r="P133" i="5"/>
  <c r="BK133" i="6"/>
  <c r="BK152" i="6"/>
  <c r="J152" i="6" s="1"/>
  <c r="J101" i="6" s="1"/>
  <c r="T152" i="6"/>
  <c r="P156" i="6"/>
  <c r="T163" i="6"/>
  <c r="BK262" i="6"/>
  <c r="J262" i="6"/>
  <c r="J106" i="6"/>
  <c r="P275" i="6"/>
  <c r="P274" i="6" s="1"/>
  <c r="T127" i="7"/>
  <c r="T126" i="7"/>
  <c r="T125" i="7" s="1"/>
  <c r="T128" i="8"/>
  <c r="R196" i="8"/>
  <c r="R157" i="8"/>
  <c r="BK125" i="9"/>
  <c r="R132" i="9"/>
  <c r="P129" i="10"/>
  <c r="R137" i="10"/>
  <c r="R146" i="10"/>
  <c r="BK270" i="10"/>
  <c r="J270" i="10"/>
  <c r="J105" i="10"/>
  <c r="BK125" i="11"/>
  <c r="J125" i="11" s="1"/>
  <c r="J100" i="11" s="1"/>
  <c r="R125" i="11"/>
  <c r="P131" i="11"/>
  <c r="T128" i="12"/>
  <c r="T146" i="12"/>
  <c r="T188" i="12"/>
  <c r="T155" i="12" s="1"/>
  <c r="P125" i="13"/>
  <c r="T132" i="13"/>
  <c r="P129" i="14"/>
  <c r="R147" i="14"/>
  <c r="T159" i="14"/>
  <c r="R215" i="14"/>
  <c r="R185" i="14"/>
  <c r="T125" i="15"/>
  <c r="P132" i="15"/>
  <c r="BK129" i="16"/>
  <c r="BK146" i="16"/>
  <c r="J146" i="16" s="1"/>
  <c r="J101" i="16" s="1"/>
  <c r="T146" i="16"/>
  <c r="BK250" i="16"/>
  <c r="J250" i="16" s="1"/>
  <c r="J105" i="16" s="1"/>
  <c r="P125" i="17"/>
  <c r="P132" i="17"/>
  <c r="R132" i="18"/>
  <c r="R140" i="18"/>
  <c r="P158" i="18"/>
  <c r="T158" i="18"/>
  <c r="P187" i="18"/>
  <c r="BK241" i="18"/>
  <c r="J241" i="18" s="1"/>
  <c r="J105" i="18" s="1"/>
  <c r="T241" i="18"/>
  <c r="P252" i="18"/>
  <c r="BK257" i="18"/>
  <c r="J257" i="18"/>
  <c r="J108" i="18"/>
  <c r="T257" i="18"/>
  <c r="T256" i="18" s="1"/>
  <c r="P126" i="19"/>
  <c r="BK133" i="19"/>
  <c r="J133" i="19" s="1"/>
  <c r="J101" i="19" s="1"/>
  <c r="R133" i="19"/>
  <c r="R130" i="20"/>
  <c r="R150" i="20"/>
  <c r="T162" i="20"/>
  <c r="T202" i="20"/>
  <c r="T198" i="20"/>
  <c r="R212" i="20"/>
  <c r="T125" i="21"/>
  <c r="T132" i="21"/>
  <c r="P129" i="2"/>
  <c r="P135" i="2"/>
  <c r="T243" i="2"/>
  <c r="T145" i="2"/>
  <c r="T125" i="3"/>
  <c r="T132" i="3"/>
  <c r="T128" i="4"/>
  <c r="R217" i="4"/>
  <c r="R146" i="4" s="1"/>
  <c r="BK126" i="5"/>
  <c r="J126" i="5"/>
  <c r="J100" i="5"/>
  <c r="BK133" i="5"/>
  <c r="J133" i="5" s="1"/>
  <c r="J101" i="5" s="1"/>
  <c r="T133" i="5"/>
  <c r="P133" i="6"/>
  <c r="P152" i="6"/>
  <c r="T156" i="6"/>
  <c r="R163" i="6"/>
  <c r="T262" i="6"/>
  <c r="T184" i="6"/>
  <c r="T275" i="6"/>
  <c r="T274" i="6"/>
  <c r="R127" i="7"/>
  <c r="R126" i="7"/>
  <c r="R125" i="7"/>
  <c r="P128" i="8"/>
  <c r="BK145" i="8"/>
  <c r="J145" i="8"/>
  <c r="J101" i="8"/>
  <c r="T145" i="8"/>
  <c r="P196" i="8"/>
  <c r="P157" i="8"/>
  <c r="P125" i="9"/>
  <c r="T132" i="9"/>
  <c r="BK129" i="10"/>
  <c r="J129" i="10"/>
  <c r="J100" i="10"/>
  <c r="BK137" i="10"/>
  <c r="J137" i="10" s="1"/>
  <c r="J101" i="10" s="1"/>
  <c r="T137" i="10"/>
  <c r="T146" i="10"/>
  <c r="R270" i="10"/>
  <c r="R169" i="10"/>
  <c r="T125" i="11"/>
  <c r="T131" i="11"/>
  <c r="R128" i="12"/>
  <c r="P146" i="12"/>
  <c r="R188" i="12"/>
  <c r="R155" i="12"/>
  <c r="R125" i="13"/>
  <c r="P132" i="13"/>
  <c r="T129" i="14"/>
  <c r="T147" i="14"/>
  <c r="R159" i="14"/>
  <c r="P215" i="14"/>
  <c r="P185" i="14" s="1"/>
  <c r="R125" i="15"/>
  <c r="R124" i="15" s="1"/>
  <c r="R123" i="15" s="1"/>
  <c r="R132" i="15"/>
  <c r="P129" i="16"/>
  <c r="R146" i="16"/>
  <c r="R250" i="16"/>
  <c r="R168" i="16"/>
  <c r="BK132" i="17"/>
  <c r="J132" i="17" s="1"/>
  <c r="J101" i="17" s="1"/>
  <c r="T129" i="2"/>
  <c r="R243" i="2"/>
  <c r="R145" i="2" s="1"/>
  <c r="R132" i="3"/>
  <c r="BK128" i="4"/>
  <c r="BK136" i="4"/>
  <c r="J136" i="4" s="1"/>
  <c r="J101" i="4" s="1"/>
  <c r="T136" i="4"/>
  <c r="BK217" i="4"/>
  <c r="J217" i="4" s="1"/>
  <c r="J104" i="4" s="1"/>
  <c r="T126" i="5"/>
  <c r="T125" i="5" s="1"/>
  <c r="T124" i="5" s="1"/>
  <c r="R133" i="5"/>
  <c r="R133" i="6"/>
  <c r="R152" i="6"/>
  <c r="R156" i="6"/>
  <c r="P163" i="6"/>
  <c r="R262" i="6"/>
  <c r="R184" i="6"/>
  <c r="BK275" i="6"/>
  <c r="BK274" i="6"/>
  <c r="J274" i="6"/>
  <c r="J108" i="6"/>
  <c r="BK127" i="7"/>
  <c r="R145" i="8"/>
  <c r="BK196" i="8"/>
  <c r="J196" i="8"/>
  <c r="J104" i="8" s="1"/>
  <c r="R125" i="9"/>
  <c r="R124" i="9"/>
  <c r="R123" i="9"/>
  <c r="BK132" i="9"/>
  <c r="J132" i="9"/>
  <c r="J101" i="9"/>
  <c r="R129" i="10"/>
  <c r="P137" i="10"/>
  <c r="BK146" i="10"/>
  <c r="J146" i="10"/>
  <c r="J102" i="10"/>
  <c r="T270" i="10"/>
  <c r="T169" i="10"/>
  <c r="P125" i="11"/>
  <c r="P124" i="11"/>
  <c r="P123" i="11" s="1"/>
  <c r="AU109" i="1" s="1"/>
  <c r="BK131" i="11"/>
  <c r="J131" i="11"/>
  <c r="J101" i="11" s="1"/>
  <c r="BK128" i="12"/>
  <c r="J128" i="12"/>
  <c r="J100" i="12"/>
  <c r="R146" i="12"/>
  <c r="P188" i="12"/>
  <c r="P155" i="12"/>
  <c r="BK125" i="13"/>
  <c r="J125" i="13" s="1"/>
  <c r="J100" i="13" s="1"/>
  <c r="T125" i="13"/>
  <c r="T124" i="13" s="1"/>
  <c r="T123" i="13" s="1"/>
  <c r="R132" i="13"/>
  <c r="R129" i="14"/>
  <c r="BK147" i="14"/>
  <c r="J147" i="14" s="1"/>
  <c r="J101" i="14" s="1"/>
  <c r="BK159" i="14"/>
  <c r="J159" i="14" s="1"/>
  <c r="J102" i="14" s="1"/>
  <c r="T215" i="14"/>
  <c r="T185" i="14"/>
  <c r="BK125" i="15"/>
  <c r="J125" i="15" s="1"/>
  <c r="J100" i="15" s="1"/>
  <c r="BK132" i="15"/>
  <c r="J132" i="15" s="1"/>
  <c r="J101" i="15" s="1"/>
  <c r="T129" i="16"/>
  <c r="T250" i="16"/>
  <c r="T168" i="16" s="1"/>
  <c r="T125" i="17"/>
  <c r="T132" i="17"/>
  <c r="BK132" i="18"/>
  <c r="BK140" i="18"/>
  <c r="J140" i="18" s="1"/>
  <c r="J101" i="18" s="1"/>
  <c r="T140" i="18"/>
  <c r="BK164" i="18"/>
  <c r="J164" i="18" s="1"/>
  <c r="J103" i="18" s="1"/>
  <c r="BK187" i="18"/>
  <c r="J187" i="18" s="1"/>
  <c r="J104" i="18" s="1"/>
  <c r="R187" i="18"/>
  <c r="P241" i="18"/>
  <c r="BK252" i="18"/>
  <c r="J252" i="18" s="1"/>
  <c r="J106" i="18" s="1"/>
  <c r="T252" i="18"/>
  <c r="R257" i="18"/>
  <c r="R256" i="18" s="1"/>
  <c r="R126" i="19"/>
  <c r="R125" i="19"/>
  <c r="R124" i="19" s="1"/>
  <c r="P133" i="19"/>
  <c r="P130" i="20"/>
  <c r="BK150" i="20"/>
  <c r="J150" i="20" s="1"/>
  <c r="J101" i="20" s="1"/>
  <c r="P150" i="20"/>
  <c r="BK162" i="20"/>
  <c r="J162" i="20" s="1"/>
  <c r="J102" i="20" s="1"/>
  <c r="R162" i="20"/>
  <c r="BK202" i="20"/>
  <c r="J202" i="20" s="1"/>
  <c r="J105" i="20" s="1"/>
  <c r="R202" i="20"/>
  <c r="R198" i="20"/>
  <c r="R169" i="20" s="1"/>
  <c r="T212" i="20"/>
  <c r="T169" i="20" s="1"/>
  <c r="BK125" i="21"/>
  <c r="J125" i="21"/>
  <c r="J100" i="21" s="1"/>
  <c r="R125" i="21"/>
  <c r="R132" i="21"/>
  <c r="R124" i="21" s="1"/>
  <c r="R123" i="21" s="1"/>
  <c r="BK130" i="22"/>
  <c r="J130" i="22"/>
  <c r="J100" i="22"/>
  <c r="R130" i="22"/>
  <c r="BK156" i="22"/>
  <c r="J156" i="22"/>
  <c r="J101" i="22"/>
  <c r="R156" i="22"/>
  <c r="BK169" i="22"/>
  <c r="J169" i="22"/>
  <c r="J102" i="22"/>
  <c r="R169" i="22"/>
  <c r="P249" i="22"/>
  <c r="P182" i="22"/>
  <c r="R249" i="22"/>
  <c r="R182" i="22"/>
  <c r="BK125" i="23"/>
  <c r="J125" i="23"/>
  <c r="J100" i="23"/>
  <c r="P125" i="23"/>
  <c r="R125" i="23"/>
  <c r="T125" i="23"/>
  <c r="T124" i="23"/>
  <c r="T123" i="23"/>
  <c r="BK132" i="23"/>
  <c r="J132" i="23"/>
  <c r="J101" i="23"/>
  <c r="P132" i="23"/>
  <c r="R132" i="23"/>
  <c r="R129" i="2"/>
  <c r="R135" i="2"/>
  <c r="BK243" i="2"/>
  <c r="J243" i="2" s="1"/>
  <c r="J104" i="2" s="1"/>
  <c r="BK125" i="3"/>
  <c r="J125" i="3"/>
  <c r="J100" i="3" s="1"/>
  <c r="R125" i="3"/>
  <c r="R124" i="3"/>
  <c r="R123" i="3"/>
  <c r="P132" i="3"/>
  <c r="P128" i="4"/>
  <c r="R136" i="4"/>
  <c r="T217" i="4"/>
  <c r="T146" i="4" s="1"/>
  <c r="P126" i="5"/>
  <c r="P125" i="5"/>
  <c r="P124" i="5"/>
  <c r="AU100" i="1" s="1"/>
  <c r="T133" i="6"/>
  <c r="BK156" i="6"/>
  <c r="J156" i="6"/>
  <c r="J102" i="6" s="1"/>
  <c r="BK163" i="6"/>
  <c r="J163" i="6"/>
  <c r="J103" i="6"/>
  <c r="P262" i="6"/>
  <c r="P184" i="6"/>
  <c r="R275" i="6"/>
  <c r="R274" i="6" s="1"/>
  <c r="P127" i="7"/>
  <c r="P126" i="7"/>
  <c r="P125" i="7" s="1"/>
  <c r="AU103" i="1" s="1"/>
  <c r="BK128" i="8"/>
  <c r="J128" i="8"/>
  <c r="J100" i="8"/>
  <c r="R128" i="8"/>
  <c r="P145" i="8"/>
  <c r="T196" i="8"/>
  <c r="T157" i="8"/>
  <c r="T125" i="9"/>
  <c r="T124" i="9" s="1"/>
  <c r="T123" i="9" s="1"/>
  <c r="P132" i="9"/>
  <c r="T129" i="10"/>
  <c r="P146" i="10"/>
  <c r="P270" i="10"/>
  <c r="P169" i="10"/>
  <c r="R131" i="11"/>
  <c r="P128" i="12"/>
  <c r="BK146" i="12"/>
  <c r="J146" i="12"/>
  <c r="J101" i="12" s="1"/>
  <c r="BK188" i="12"/>
  <c r="J188" i="12"/>
  <c r="J104" i="12"/>
  <c r="BK132" i="13"/>
  <c r="J132" i="13" s="1"/>
  <c r="J101" i="13" s="1"/>
  <c r="BK129" i="14"/>
  <c r="J129" i="14" s="1"/>
  <c r="J100" i="14" s="1"/>
  <c r="P147" i="14"/>
  <c r="P159" i="14"/>
  <c r="BK215" i="14"/>
  <c r="J215" i="14" s="1"/>
  <c r="J105" i="14" s="1"/>
  <c r="P125" i="15"/>
  <c r="P124" i="15" s="1"/>
  <c r="P123" i="15" s="1"/>
  <c r="AU115" i="1" s="1"/>
  <c r="T132" i="15"/>
  <c r="R129" i="16"/>
  <c r="P146" i="16"/>
  <c r="P250" i="16"/>
  <c r="P168" i="16"/>
  <c r="BK125" i="17"/>
  <c r="J125" i="17" s="1"/>
  <c r="J100" i="17" s="1"/>
  <c r="R125" i="17"/>
  <c r="R132" i="17"/>
  <c r="P132" i="18"/>
  <c r="T132" i="18"/>
  <c r="P140" i="18"/>
  <c r="BK158" i="18"/>
  <c r="J158" i="18" s="1"/>
  <c r="J102" i="18" s="1"/>
  <c r="R158" i="18"/>
  <c r="P164" i="18"/>
  <c r="R164" i="18"/>
  <c r="T164" i="18"/>
  <c r="T187" i="18"/>
  <c r="R241" i="18"/>
  <c r="R252" i="18"/>
  <c r="P257" i="18"/>
  <c r="P256" i="18"/>
  <c r="BK126" i="19"/>
  <c r="J126" i="19" s="1"/>
  <c r="J100" i="19" s="1"/>
  <c r="T126" i="19"/>
  <c r="T133" i="19"/>
  <c r="BK130" i="20"/>
  <c r="J130" i="20"/>
  <c r="J100" i="20"/>
  <c r="T130" i="20"/>
  <c r="T150" i="20"/>
  <c r="P162" i="20"/>
  <c r="P202" i="20"/>
  <c r="P198" i="20" s="1"/>
  <c r="BK212" i="20"/>
  <c r="J212" i="20"/>
  <c r="J106" i="20" s="1"/>
  <c r="P212" i="20"/>
  <c r="P125" i="21"/>
  <c r="BK132" i="21"/>
  <c r="J132" i="21" s="1"/>
  <c r="J101" i="21" s="1"/>
  <c r="P132" i="21"/>
  <c r="P130" i="22"/>
  <c r="T130" i="22"/>
  <c r="P156" i="22"/>
  <c r="T156" i="22"/>
  <c r="P169" i="22"/>
  <c r="T169" i="22"/>
  <c r="BK249" i="22"/>
  <c r="J249" i="22"/>
  <c r="J106" i="22"/>
  <c r="T249" i="22"/>
  <c r="T182" i="22" s="1"/>
  <c r="J93" i="2"/>
  <c r="J121" i="2"/>
  <c r="J124" i="2"/>
  <c r="BE139" i="2"/>
  <c r="BE154" i="2"/>
  <c r="BE172" i="2"/>
  <c r="BE192" i="2"/>
  <c r="BE200" i="2"/>
  <c r="BE228" i="2"/>
  <c r="BE252" i="2"/>
  <c r="BE254" i="2"/>
  <c r="BE257" i="2"/>
  <c r="F94" i="3"/>
  <c r="J119" i="3"/>
  <c r="BE127" i="3"/>
  <c r="BE133" i="3"/>
  <c r="J93" i="4"/>
  <c r="J94" i="4"/>
  <c r="F123" i="4"/>
  <c r="BE153" i="4"/>
  <c r="BE156" i="4"/>
  <c r="BE186" i="4"/>
  <c r="BE208" i="4"/>
  <c r="BE223" i="4"/>
  <c r="F94" i="5"/>
  <c r="J121" i="5"/>
  <c r="BE134" i="5"/>
  <c r="BE138" i="5"/>
  <c r="J91" i="6"/>
  <c r="F94" i="6"/>
  <c r="J127" i="6"/>
  <c r="BE135" i="6"/>
  <c r="BE138" i="6"/>
  <c r="BE146" i="6"/>
  <c r="BE148" i="6"/>
  <c r="BE151" i="6"/>
  <c r="BE153" i="6"/>
  <c r="BE155" i="6"/>
  <c r="BE166" i="6"/>
  <c r="BE170" i="6"/>
  <c r="BE188" i="6"/>
  <c r="BE191" i="6"/>
  <c r="BE212" i="6"/>
  <c r="BE235" i="6"/>
  <c r="BE264" i="6"/>
  <c r="BK184" i="6"/>
  <c r="J184" i="6" s="1"/>
  <c r="J105" i="6" s="1"/>
  <c r="E85" i="7"/>
  <c r="F94" i="7"/>
  <c r="BE135" i="7"/>
  <c r="E85" i="8"/>
  <c r="J123" i="8"/>
  <c r="BE131" i="8"/>
  <c r="BE139" i="8"/>
  <c r="BE143" i="8"/>
  <c r="BE180" i="8"/>
  <c r="BE183" i="8"/>
  <c r="BE184" i="8"/>
  <c r="BE189" i="8"/>
  <c r="BE198" i="8"/>
  <c r="BE201" i="8"/>
  <c r="BE203" i="8"/>
  <c r="BK154" i="8"/>
  <c r="J154" i="8" s="1"/>
  <c r="J102" i="8" s="1"/>
  <c r="BK157" i="8"/>
  <c r="J157" i="8" s="1"/>
  <c r="J103" i="8" s="1"/>
  <c r="J93" i="9"/>
  <c r="J117" i="9"/>
  <c r="F120" i="9"/>
  <c r="BE127" i="9"/>
  <c r="E115" i="10"/>
  <c r="J124" i="10"/>
  <c r="BE143" i="10"/>
  <c r="BE154" i="10"/>
  <c r="BE184" i="10"/>
  <c r="BE197" i="10"/>
  <c r="BE222" i="10"/>
  <c r="BE235" i="10"/>
  <c r="BE238" i="10"/>
  <c r="BE245" i="10"/>
  <c r="BE247" i="10"/>
  <c r="BE262" i="10"/>
  <c r="BE271" i="10"/>
  <c r="BE272" i="10"/>
  <c r="BE276" i="10"/>
  <c r="BE277" i="10"/>
  <c r="J91" i="11"/>
  <c r="J93" i="11"/>
  <c r="F120" i="11"/>
  <c r="BE132" i="11"/>
  <c r="J122" i="12"/>
  <c r="BE131" i="12"/>
  <c r="BE135" i="12"/>
  <c r="BE139" i="12"/>
  <c r="BE140" i="12"/>
  <c r="BE172" i="12"/>
  <c r="BE180" i="12"/>
  <c r="BE193" i="12"/>
  <c r="BE195" i="12"/>
  <c r="BE196" i="12"/>
  <c r="BK155" i="12"/>
  <c r="J155" i="12" s="1"/>
  <c r="J103" i="12" s="1"/>
  <c r="E111" i="13"/>
  <c r="J117" i="13"/>
  <c r="J120" i="13"/>
  <c r="BE127" i="13"/>
  <c r="BE128" i="13"/>
  <c r="E85" i="14"/>
  <c r="J91" i="14"/>
  <c r="J93" i="14"/>
  <c r="F124" i="14"/>
  <c r="BE130" i="14"/>
  <c r="BE136" i="14"/>
  <c r="BE145" i="14"/>
  <c r="BE148" i="14"/>
  <c r="BE152" i="14"/>
  <c r="BE155" i="14"/>
  <c r="BE176" i="14"/>
  <c r="BE178" i="14"/>
  <c r="BE202" i="14"/>
  <c r="BE216" i="14"/>
  <c r="F94" i="15"/>
  <c r="J120" i="15"/>
  <c r="BE128" i="15"/>
  <c r="BE131" i="15"/>
  <c r="BE134" i="15"/>
  <c r="F94" i="16"/>
  <c r="J123" i="16"/>
  <c r="BE135" i="16"/>
  <c r="BE136" i="16"/>
  <c r="BE140" i="16"/>
  <c r="BE144" i="16"/>
  <c r="BE147" i="16"/>
  <c r="BE156" i="16"/>
  <c r="BE158" i="16"/>
  <c r="BE163" i="16"/>
  <c r="BE171" i="16"/>
  <c r="BE175" i="16"/>
  <c r="BE190" i="16"/>
  <c r="BE228" i="16"/>
  <c r="BE252" i="16"/>
  <c r="BE255" i="16"/>
  <c r="BE258" i="16"/>
  <c r="E85" i="17"/>
  <c r="F94" i="17"/>
  <c r="J117" i="17"/>
  <c r="BE126" i="17"/>
  <c r="BE133" i="17"/>
  <c r="BE134" i="17"/>
  <c r="J91" i="18"/>
  <c r="J93" i="18"/>
  <c r="F94" i="18"/>
  <c r="J94" i="18"/>
  <c r="E118" i="18"/>
  <c r="BE133" i="18"/>
  <c r="BE134" i="18"/>
  <c r="BE139" i="18"/>
  <c r="BE153" i="18"/>
  <c r="BE154" i="18"/>
  <c r="BE156" i="18"/>
  <c r="BE162" i="18"/>
  <c r="BE165" i="18"/>
  <c r="BE184" i="18"/>
  <c r="BE211" i="18"/>
  <c r="BE213" i="18"/>
  <c r="BE220" i="18"/>
  <c r="BE223" i="18"/>
  <c r="BE225" i="18"/>
  <c r="BE239" i="18"/>
  <c r="BE245" i="18"/>
  <c r="BE248" i="18"/>
  <c r="BE259" i="18"/>
  <c r="F94" i="19"/>
  <c r="J120" i="19"/>
  <c r="J121" i="19"/>
  <c r="BE128" i="19"/>
  <c r="BE129" i="19"/>
  <c r="BE131" i="19"/>
  <c r="BE132" i="19"/>
  <c r="BE135" i="19"/>
  <c r="J91" i="20"/>
  <c r="F94" i="20"/>
  <c r="E116" i="20"/>
  <c r="BE131" i="20"/>
  <c r="BE139" i="20"/>
  <c r="BE143" i="20"/>
  <c r="BE144" i="20"/>
  <c r="BE147" i="20"/>
  <c r="BE167" i="20"/>
  <c r="BE170" i="20"/>
  <c r="BE178" i="20"/>
  <c r="BE188" i="20"/>
  <c r="BE192" i="20"/>
  <c r="BE203" i="20"/>
  <c r="BE210" i="20"/>
  <c r="BE215" i="20"/>
  <c r="BE220" i="20"/>
  <c r="BK198" i="20"/>
  <c r="J198" i="20" s="1"/>
  <c r="J104" i="20" s="1"/>
  <c r="E85" i="21"/>
  <c r="J93" i="21"/>
  <c r="BE130" i="21"/>
  <c r="BE134" i="21"/>
  <c r="J94" i="22"/>
  <c r="J122" i="22"/>
  <c r="F125" i="22"/>
  <c r="BE131" i="22"/>
  <c r="BE132" i="22"/>
  <c r="BE133" i="22"/>
  <c r="BE141" i="22"/>
  <c r="BE151" i="22"/>
  <c r="BE157" i="22"/>
  <c r="BE167" i="22"/>
  <c r="BE179" i="22"/>
  <c r="BE191" i="22"/>
  <c r="BE199" i="22"/>
  <c r="BE203" i="22"/>
  <c r="BE217" i="22"/>
  <c r="BE226" i="22"/>
  <c r="BE251" i="22"/>
  <c r="BE254" i="22"/>
  <c r="BE256" i="22"/>
  <c r="E85" i="2"/>
  <c r="F124" i="2"/>
  <c r="BE131" i="2"/>
  <c r="BE150" i="2"/>
  <c r="BE164" i="2"/>
  <c r="BE178" i="2"/>
  <c r="BE184" i="2"/>
  <c r="BE204" i="2"/>
  <c r="BE212" i="2"/>
  <c r="BE219" i="2"/>
  <c r="BE229" i="2"/>
  <c r="BE239" i="2"/>
  <c r="BE244" i="2"/>
  <c r="BE250" i="2"/>
  <c r="BE253" i="2"/>
  <c r="BK145" i="2"/>
  <c r="J145" i="2" s="1"/>
  <c r="J103" i="2" s="1"/>
  <c r="BE134" i="3"/>
  <c r="E114" i="4"/>
  <c r="J120" i="4"/>
  <c r="BE133" i="4"/>
  <c r="BE137" i="4"/>
  <c r="BE150" i="4"/>
  <c r="BE185" i="4"/>
  <c r="BE213" i="4"/>
  <c r="BE218" i="4"/>
  <c r="BE224" i="4"/>
  <c r="BK142" i="4"/>
  <c r="J142" i="4"/>
  <c r="J102" i="4" s="1"/>
  <c r="BK146" i="4"/>
  <c r="J146" i="4" s="1"/>
  <c r="J103" i="4" s="1"/>
  <c r="E112" i="5"/>
  <c r="J120" i="5"/>
  <c r="BE128" i="5"/>
  <c r="BE129" i="5"/>
  <c r="BE132" i="5"/>
  <c r="E119" i="6"/>
  <c r="J128" i="6"/>
  <c r="BE164" i="6"/>
  <c r="BE168" i="6"/>
  <c r="BE175" i="6"/>
  <c r="BE177" i="6"/>
  <c r="BE197" i="6"/>
  <c r="BE204" i="6"/>
  <c r="BE224" i="6"/>
  <c r="BE258" i="6"/>
  <c r="BE263" i="6"/>
  <c r="J119" i="7"/>
  <c r="J122" i="7"/>
  <c r="BE128" i="7"/>
  <c r="BE129" i="7"/>
  <c r="BE130" i="7"/>
  <c r="BE131" i="7"/>
  <c r="BE132" i="7"/>
  <c r="J91" i="8"/>
  <c r="F94" i="8"/>
  <c r="BE140" i="8"/>
  <c r="BE163" i="8"/>
  <c r="BE166" i="8"/>
  <c r="BE170" i="8"/>
  <c r="BE190" i="8"/>
  <c r="BE202" i="8"/>
  <c r="BE204" i="8"/>
  <c r="E85" i="9"/>
  <c r="J94" i="9"/>
  <c r="BE126" i="9"/>
  <c r="BE130" i="9"/>
  <c r="BE134" i="9"/>
  <c r="J93" i="10"/>
  <c r="J121" i="10"/>
  <c r="BE132" i="10"/>
  <c r="BE140" i="10"/>
  <c r="BE152" i="10"/>
  <c r="BE170" i="10"/>
  <c r="BE176" i="10"/>
  <c r="BE189" i="10"/>
  <c r="BE198" i="10"/>
  <c r="BE228" i="10"/>
  <c r="BE240" i="10"/>
  <c r="BE241" i="10"/>
  <c r="BE257" i="10"/>
  <c r="BK169" i="10"/>
  <c r="J169" i="10" s="1"/>
  <c r="J104" i="10" s="1"/>
  <c r="E111" i="11"/>
  <c r="BE126" i="11"/>
  <c r="BE128" i="11"/>
  <c r="BE129" i="11"/>
  <c r="BE133" i="11"/>
  <c r="BE129" i="12"/>
  <c r="BE132" i="12"/>
  <c r="BE133" i="12"/>
  <c r="BE136" i="12"/>
  <c r="BE137" i="12"/>
  <c r="BE143" i="12"/>
  <c r="BE144" i="12"/>
  <c r="BE152" i="12"/>
  <c r="BE169" i="12"/>
  <c r="BE187" i="12"/>
  <c r="BE190" i="12"/>
  <c r="F120" i="13"/>
  <c r="BE135" i="14"/>
  <c r="BE144" i="14"/>
  <c r="BE166" i="14"/>
  <c r="BE167" i="14"/>
  <c r="BE168" i="14"/>
  <c r="BE171" i="14"/>
  <c r="BE174" i="14"/>
  <c r="BE188" i="14"/>
  <c r="BE197" i="14"/>
  <c r="BE217" i="14"/>
  <c r="BE220" i="14"/>
  <c r="BE221" i="14"/>
  <c r="E85" i="15"/>
  <c r="J93" i="15"/>
  <c r="BE129" i="15"/>
  <c r="BE130" i="15"/>
  <c r="BE153" i="16"/>
  <c r="BE199" i="16"/>
  <c r="BE208" i="16"/>
  <c r="BE211" i="16"/>
  <c r="BE216" i="16"/>
  <c r="BE220" i="16"/>
  <c r="BE256" i="16"/>
  <c r="BE257" i="16"/>
  <c r="J93" i="17"/>
  <c r="J94" i="17"/>
  <c r="BE131" i="17"/>
  <c r="BE141" i="18"/>
  <c r="BE152" i="18"/>
  <c r="BE183" i="22"/>
  <c r="BE213" i="22"/>
  <c r="BE222" i="22"/>
  <c r="BE232" i="22"/>
  <c r="BE239" i="22"/>
  <c r="BE250" i="22"/>
  <c r="BE257" i="22"/>
  <c r="BE136" i="2"/>
  <c r="BE146" i="2"/>
  <c r="BE182" i="2"/>
  <c r="BE190" i="2"/>
  <c r="BE225" i="2"/>
  <c r="BE233" i="2"/>
  <c r="BE235" i="2"/>
  <c r="BE247" i="2"/>
  <c r="BE251" i="2"/>
  <c r="BK141" i="2"/>
  <c r="J141" i="2"/>
  <c r="J102" i="2" s="1"/>
  <c r="J94" i="3"/>
  <c r="J117" i="3"/>
  <c r="BE126" i="3"/>
  <c r="BE128" i="3"/>
  <c r="BE129" i="4"/>
  <c r="BE149" i="4"/>
  <c r="BE158" i="4"/>
  <c r="BE163" i="4"/>
  <c r="BE176" i="4"/>
  <c r="BE196" i="4"/>
  <c r="BE204" i="4"/>
  <c r="BE220" i="4"/>
  <c r="BE226" i="4"/>
  <c r="BE227" i="4"/>
  <c r="BE130" i="5"/>
  <c r="BE131" i="5"/>
  <c r="BE136" i="5"/>
  <c r="BE142" i="6"/>
  <c r="BE144" i="6"/>
  <c r="BE150" i="6"/>
  <c r="BE157" i="6"/>
  <c r="BE161" i="6"/>
  <c r="BE169" i="6"/>
  <c r="BE181" i="6"/>
  <c r="BE185" i="6"/>
  <c r="BE187" i="6"/>
  <c r="BE193" i="6"/>
  <c r="BE195" i="6"/>
  <c r="BE199" i="6"/>
  <c r="BE219" i="6"/>
  <c r="BE220" i="6"/>
  <c r="BE228" i="6"/>
  <c r="BE239" i="6"/>
  <c r="BE254" i="6"/>
  <c r="BE267" i="6"/>
  <c r="BE268" i="6"/>
  <c r="BE276" i="6"/>
  <c r="BE280" i="6"/>
  <c r="BE282" i="6"/>
  <c r="J121" i="7"/>
  <c r="BE133" i="7"/>
  <c r="J122" i="8"/>
  <c r="BE129" i="8"/>
  <c r="BE142" i="8"/>
  <c r="BE159" i="8"/>
  <c r="BE176" i="8"/>
  <c r="BE192" i="8"/>
  <c r="BE193" i="8"/>
  <c r="BE131" i="9"/>
  <c r="BE133" i="9"/>
  <c r="F94" i="10"/>
  <c r="BE130" i="10"/>
  <c r="BE135" i="10"/>
  <c r="BE138" i="10"/>
  <c r="BE147" i="10"/>
  <c r="BE172" i="10"/>
  <c r="BE173" i="10"/>
  <c r="BE174" i="10"/>
  <c r="J94" i="11"/>
  <c r="J94" i="12"/>
  <c r="J120" i="12"/>
  <c r="F123" i="12"/>
  <c r="BE147" i="12"/>
  <c r="BE149" i="12"/>
  <c r="BE173" i="12"/>
  <c r="BE179" i="12"/>
  <c r="BE189" i="12"/>
  <c r="J93" i="13"/>
  <c r="BE126" i="13"/>
  <c r="BE129" i="13"/>
  <c r="BE131" i="13"/>
  <c r="BE134" i="13"/>
  <c r="J124" i="14"/>
  <c r="BE134" i="14"/>
  <c r="BE140" i="14"/>
  <c r="BE142" i="14"/>
  <c r="BE211" i="14"/>
  <c r="BE222" i="14"/>
  <c r="BK181" i="14"/>
  <c r="J181" i="14" s="1"/>
  <c r="J103" i="14" s="1"/>
  <c r="BK185" i="14"/>
  <c r="J185" i="14" s="1"/>
  <c r="J104" i="14" s="1"/>
  <c r="J117" i="15"/>
  <c r="BE126" i="15"/>
  <c r="BE127" i="15"/>
  <c r="BE133" i="15"/>
  <c r="J91" i="16"/>
  <c r="J94" i="16"/>
  <c r="BE130" i="16"/>
  <c r="BE134" i="16"/>
  <c r="BE143" i="16"/>
  <c r="BE149" i="16"/>
  <c r="BE185" i="16"/>
  <c r="BE212" i="16"/>
  <c r="BE239" i="16"/>
  <c r="BE251" i="16"/>
  <c r="BK157" i="16"/>
  <c r="J157" i="16" s="1"/>
  <c r="J102" i="16" s="1"/>
  <c r="BE129" i="17"/>
  <c r="BE130" i="17"/>
  <c r="BE136" i="18"/>
  <c r="BE147" i="18"/>
  <c r="BE188" i="18"/>
  <c r="BE197" i="18"/>
  <c r="BE202" i="18"/>
  <c r="BE206" i="18"/>
  <c r="BE209" i="18"/>
  <c r="BE215" i="18"/>
  <c r="BE216" i="18"/>
  <c r="BE231" i="18"/>
  <c r="BE242" i="18"/>
  <c r="E85" i="19"/>
  <c r="J91" i="19"/>
  <c r="BE130" i="19"/>
  <c r="BK136" i="19"/>
  <c r="J136" i="19" s="1"/>
  <c r="J102" i="19" s="1"/>
  <c r="J124" i="20"/>
  <c r="J125" i="20"/>
  <c r="BE134" i="20"/>
  <c r="BE145" i="20"/>
  <c r="BE158" i="20"/>
  <c r="BE163" i="20"/>
  <c r="BE177" i="20"/>
  <c r="BE183" i="20"/>
  <c r="BE185" i="20"/>
  <c r="BE199" i="20"/>
  <c r="BE207" i="20"/>
  <c r="BE213" i="20"/>
  <c r="BE218" i="20"/>
  <c r="BE219" i="20"/>
  <c r="F94" i="21"/>
  <c r="J117" i="21"/>
  <c r="BE126" i="21"/>
  <c r="BE129" i="21"/>
  <c r="J124" i="22"/>
  <c r="BE135" i="22"/>
  <c r="BE145" i="22"/>
  <c r="BE148" i="22"/>
  <c r="BE152" i="22"/>
  <c r="BE154" i="22"/>
  <c r="BE159" i="22"/>
  <c r="BE163" i="22"/>
  <c r="BE170" i="22"/>
  <c r="BE176" i="22"/>
  <c r="BE189" i="22"/>
  <c r="BE195" i="22"/>
  <c r="BE208" i="22"/>
  <c r="BE230" i="22"/>
  <c r="BK175" i="22"/>
  <c r="J175" i="22" s="1"/>
  <c r="J103" i="22" s="1"/>
  <c r="BK178" i="22"/>
  <c r="J178" i="22"/>
  <c r="J104" i="22" s="1"/>
  <c r="BK182" i="22"/>
  <c r="J182" i="22" s="1"/>
  <c r="J105" i="22" s="1"/>
  <c r="J93" i="23"/>
  <c r="F94" i="23"/>
  <c r="J117" i="23"/>
  <c r="J120" i="23"/>
  <c r="BE126" i="23"/>
  <c r="BE129" i="23"/>
  <c r="BE133" i="23"/>
  <c r="BE134" i="23"/>
  <c r="BE130" i="2"/>
  <c r="BE132" i="2"/>
  <c r="BE134" i="2"/>
  <c r="BE142" i="2"/>
  <c r="BE148" i="2"/>
  <c r="BE152" i="2"/>
  <c r="BE156" i="2"/>
  <c r="BE169" i="2"/>
  <c r="BE173" i="2"/>
  <c r="BE181" i="2"/>
  <c r="BE222" i="2"/>
  <c r="BK256" i="2"/>
  <c r="J256" i="2"/>
  <c r="J105" i="2" s="1"/>
  <c r="E85" i="3"/>
  <c r="BE129" i="3"/>
  <c r="BE130" i="3"/>
  <c r="BE131" i="3"/>
  <c r="BE132" i="4"/>
  <c r="BE135" i="4"/>
  <c r="BE140" i="4"/>
  <c r="BE143" i="4"/>
  <c r="BE147" i="4"/>
  <c r="BE168" i="4"/>
  <c r="BE173" i="4"/>
  <c r="BE177" i="4"/>
  <c r="BE182" i="4"/>
  <c r="BE194" i="4"/>
  <c r="BE209" i="4"/>
  <c r="BE225" i="4"/>
  <c r="J91" i="5"/>
  <c r="BE127" i="5"/>
  <c r="BK137" i="5"/>
  <c r="J137" i="5" s="1"/>
  <c r="J102" i="5" s="1"/>
  <c r="BE134" i="6"/>
  <c r="BE140" i="6"/>
  <c r="BE208" i="6"/>
  <c r="BE211" i="6"/>
  <c r="BE216" i="6"/>
  <c r="BE242" i="6"/>
  <c r="BE250" i="6"/>
  <c r="BE269" i="6"/>
  <c r="BE270" i="6"/>
  <c r="BK180" i="6"/>
  <c r="J180" i="6" s="1"/>
  <c r="J104" i="6" s="1"/>
  <c r="BE137" i="7"/>
  <c r="BE140" i="7"/>
  <c r="BK139" i="7"/>
  <c r="J139" i="7" s="1"/>
  <c r="J103" i="7" s="1"/>
  <c r="BE132" i="8"/>
  <c r="BE136" i="8"/>
  <c r="BE138" i="8"/>
  <c r="BE146" i="8"/>
  <c r="BE150" i="8"/>
  <c r="BE155" i="8"/>
  <c r="BE158" i="8"/>
  <c r="BE197" i="8"/>
  <c r="BE128" i="9"/>
  <c r="BE129" i="9"/>
  <c r="BE131" i="10"/>
  <c r="BE133" i="10"/>
  <c r="BE155" i="10"/>
  <c r="BE156" i="10"/>
  <c r="BE161" i="10"/>
  <c r="BE163" i="10"/>
  <c r="BE167" i="10"/>
  <c r="BE178" i="10"/>
  <c r="BE180" i="10"/>
  <c r="BE194" i="10"/>
  <c r="BE203" i="10"/>
  <c r="BE206" i="10"/>
  <c r="BE207" i="10"/>
  <c r="BE211" i="10"/>
  <c r="BE215" i="10"/>
  <c r="BE251" i="10"/>
  <c r="BE266" i="10"/>
  <c r="BE275" i="10"/>
  <c r="BE278" i="10"/>
  <c r="BK166" i="10"/>
  <c r="J166" i="10" s="1"/>
  <c r="J103" i="10" s="1"/>
  <c r="BE127" i="11"/>
  <c r="BE130" i="11"/>
  <c r="E85" i="12"/>
  <c r="BE141" i="12"/>
  <c r="BE156" i="12"/>
  <c r="BE157" i="12"/>
  <c r="BE162" i="12"/>
  <c r="BE165" i="12"/>
  <c r="BE194" i="12"/>
  <c r="BE130" i="13"/>
  <c r="BE133" i="13"/>
  <c r="BE133" i="14"/>
  <c r="BE143" i="14"/>
  <c r="BE154" i="14"/>
  <c r="BE160" i="14"/>
  <c r="BE164" i="14"/>
  <c r="BE182" i="14"/>
  <c r="BE186" i="14"/>
  <c r="BE189" i="14"/>
  <c r="BE192" i="14"/>
  <c r="BE195" i="14"/>
  <c r="BE201" i="14"/>
  <c r="BE207" i="14"/>
  <c r="BE223" i="14"/>
  <c r="E85" i="16"/>
  <c r="BE169" i="16"/>
  <c r="BE177" i="16"/>
  <c r="BE181" i="16"/>
  <c r="BE194" i="16"/>
  <c r="BE202" i="16"/>
  <c r="BE203" i="16"/>
  <c r="BK162" i="16"/>
  <c r="J162" i="16" s="1"/>
  <c r="J103" i="16" s="1"/>
  <c r="BK168" i="16"/>
  <c r="J168" i="16"/>
  <c r="J104" i="16" s="1"/>
  <c r="BE127" i="17"/>
  <c r="BE128" i="17"/>
  <c r="BE135" i="18"/>
  <c r="BE143" i="18"/>
  <c r="BE149" i="18"/>
  <c r="BE159" i="18"/>
  <c r="BE169" i="18"/>
  <c r="BE171" i="18"/>
  <c r="BE172" i="18"/>
  <c r="BE173" i="18"/>
  <c r="BE177" i="18"/>
  <c r="BE192" i="18"/>
  <c r="BE194" i="18"/>
  <c r="BE229" i="18"/>
  <c r="BE233" i="18"/>
  <c r="BE243" i="18"/>
  <c r="BE246" i="18"/>
  <c r="BE249" i="18"/>
  <c r="BE251" i="18"/>
  <c r="BE253" i="18"/>
  <c r="BE255" i="18"/>
  <c r="BE258" i="18"/>
  <c r="BE127" i="19"/>
  <c r="BE134" i="19"/>
  <c r="BE137" i="19"/>
  <c r="BE132" i="20"/>
  <c r="BE133" i="20"/>
  <c r="BE135" i="20"/>
  <c r="BE148" i="20"/>
  <c r="BE151" i="20"/>
  <c r="BE155" i="20"/>
  <c r="BE157" i="20"/>
  <c r="BE175" i="20"/>
  <c r="BE176" i="20"/>
  <c r="BE196" i="20"/>
  <c r="BE205" i="20"/>
  <c r="BE208" i="20"/>
  <c r="BE214" i="20"/>
  <c r="BK169" i="20"/>
  <c r="J169" i="20" s="1"/>
  <c r="J103" i="20" s="1"/>
  <c r="J94" i="21"/>
  <c r="BE127" i="21"/>
  <c r="BE128" i="21"/>
  <c r="BE131" i="21"/>
  <c r="BE133" i="21"/>
  <c r="E85" i="22"/>
  <c r="BE137" i="22"/>
  <c r="BE139" i="22"/>
  <c r="BE140" i="22"/>
  <c r="BE147" i="22"/>
  <c r="BE149" i="22"/>
  <c r="BE161" i="22"/>
  <c r="BE173" i="22"/>
  <c r="BE185" i="22"/>
  <c r="BE216" i="22"/>
  <c r="BE225" i="22"/>
  <c r="BE242" i="22"/>
  <c r="BE255" i="22"/>
  <c r="E85" i="23"/>
  <c r="BE127" i="23"/>
  <c r="BE128" i="23"/>
  <c r="BE130" i="23"/>
  <c r="BE131" i="23"/>
  <c r="F36" i="3"/>
  <c r="BA97" i="1" s="1"/>
  <c r="J36" i="4"/>
  <c r="AW99" i="1" s="1"/>
  <c r="J36" i="8"/>
  <c r="AW105" i="1" s="1"/>
  <c r="F37" i="11"/>
  <c r="BB109" i="1" s="1"/>
  <c r="F37" i="13"/>
  <c r="BB112" i="1" s="1"/>
  <c r="F36" i="14"/>
  <c r="BA114" i="1" s="1"/>
  <c r="F37" i="17"/>
  <c r="BB118" i="1" s="1"/>
  <c r="F39" i="18"/>
  <c r="BD120" i="1" s="1"/>
  <c r="F37" i="2"/>
  <c r="BB96" i="1" s="1"/>
  <c r="F38" i="7"/>
  <c r="BC103" i="1" s="1"/>
  <c r="J36" i="10"/>
  <c r="AW108" i="1" s="1"/>
  <c r="F38" i="13"/>
  <c r="BC112" i="1" s="1"/>
  <c r="F39" i="16"/>
  <c r="BD117" i="1" s="1"/>
  <c r="F36" i="5"/>
  <c r="BA100" i="1" s="1"/>
  <c r="F38" i="6"/>
  <c r="BC102" i="1" s="1"/>
  <c r="F37" i="10"/>
  <c r="BB108" i="1" s="1"/>
  <c r="F38" i="14"/>
  <c r="BC114" i="1" s="1"/>
  <c r="F37" i="18"/>
  <c r="BB120" i="1" s="1"/>
  <c r="F38" i="21"/>
  <c r="BC124" i="1" s="1"/>
  <c r="J36" i="22"/>
  <c r="AW126" i="1" s="1"/>
  <c r="F37" i="23"/>
  <c r="BB127" i="1" s="1"/>
  <c r="J36" i="5"/>
  <c r="AW100" i="1" s="1"/>
  <c r="F36" i="8"/>
  <c r="BA105" i="1" s="1"/>
  <c r="J36" i="13"/>
  <c r="AW112" i="1" s="1"/>
  <c r="F36" i="15"/>
  <c r="BA115" i="1" s="1"/>
  <c r="F39" i="17"/>
  <c r="BD118" i="1" s="1"/>
  <c r="F37" i="20"/>
  <c r="BB123" i="1" s="1"/>
  <c r="F38" i="2"/>
  <c r="BC96" i="1" s="1"/>
  <c r="F39" i="7"/>
  <c r="BD103" i="1" s="1"/>
  <c r="F39" i="10"/>
  <c r="BD108" i="1" s="1"/>
  <c r="F36" i="18"/>
  <c r="BA120" i="1" s="1"/>
  <c r="J36" i="19"/>
  <c r="AW121" i="1" s="1"/>
  <c r="F37" i="21"/>
  <c r="BB124" i="1" s="1"/>
  <c r="F36" i="22"/>
  <c r="BA126" i="1" s="1"/>
  <c r="F38" i="8"/>
  <c r="BC105" i="1" s="1"/>
  <c r="F36" i="12"/>
  <c r="BA111" i="1" s="1"/>
  <c r="F39" i="14"/>
  <c r="BD114" i="1" s="1"/>
  <c r="J36" i="17"/>
  <c r="AW118" i="1" s="1"/>
  <c r="F38" i="3"/>
  <c r="BC97" i="1" s="1"/>
  <c r="F38" i="4"/>
  <c r="BC99" i="1" s="1"/>
  <c r="F37" i="9"/>
  <c r="BB106" i="1" s="1"/>
  <c r="J36" i="11"/>
  <c r="AW109" i="1" s="1"/>
  <c r="J36" i="12"/>
  <c r="AW111" i="1" s="1"/>
  <c r="F36" i="13"/>
  <c r="BA112" i="1" s="1"/>
  <c r="F38" i="16"/>
  <c r="BC117" i="1" s="1"/>
  <c r="F38" i="19"/>
  <c r="BC121" i="1" s="1"/>
  <c r="J36" i="23"/>
  <c r="AW127" i="1" s="1"/>
  <c r="F39" i="23"/>
  <c r="BD127" i="1" s="1"/>
  <c r="J36" i="2"/>
  <c r="AW96" i="1" s="1"/>
  <c r="J36" i="7"/>
  <c r="AW103" i="1" s="1"/>
  <c r="F39" i="8"/>
  <c r="BD105" i="1" s="1"/>
  <c r="F36" i="11"/>
  <c r="BA109" i="1" s="1"/>
  <c r="F37" i="12"/>
  <c r="BB111" i="1" s="1"/>
  <c r="J36" i="16"/>
  <c r="AW117" i="1" s="1"/>
  <c r="F38" i="22"/>
  <c r="BC126" i="1" s="1"/>
  <c r="F36" i="4"/>
  <c r="BA99" i="1" s="1"/>
  <c r="F36" i="7"/>
  <c r="BA103" i="1" s="1"/>
  <c r="J36" i="9"/>
  <c r="AW106" i="1" s="1"/>
  <c r="F39" i="12"/>
  <c r="BD111" i="1" s="1"/>
  <c r="J36" i="15"/>
  <c r="AW115" i="1" s="1"/>
  <c r="F37" i="16"/>
  <c r="BB117" i="1" s="1"/>
  <c r="F39" i="19"/>
  <c r="BD121" i="1" s="1"/>
  <c r="F38" i="20"/>
  <c r="BC123" i="1" s="1"/>
  <c r="F39" i="4"/>
  <c r="BD99" i="1" s="1"/>
  <c r="F36" i="6"/>
  <c r="BA102" i="1" s="1"/>
  <c r="F38" i="9"/>
  <c r="BC106" i="1" s="1"/>
  <c r="F38" i="11"/>
  <c r="BC109" i="1" s="1"/>
  <c r="F38" i="12"/>
  <c r="BC111" i="1" s="1"/>
  <c r="F39" i="2"/>
  <c r="BD96" i="1" s="1"/>
  <c r="F37" i="7"/>
  <c r="BB103" i="1" s="1"/>
  <c r="F39" i="13"/>
  <c r="BD112" i="1" s="1"/>
  <c r="F38" i="15"/>
  <c r="BC115" i="1" s="1"/>
  <c r="F36" i="16"/>
  <c r="BA117" i="1" s="1"/>
  <c r="F36" i="21"/>
  <c r="BA124" i="1" s="1"/>
  <c r="F36" i="23"/>
  <c r="BA127" i="1" s="1"/>
  <c r="F38" i="23"/>
  <c r="BC127" i="1" s="1"/>
  <c r="F37" i="3"/>
  <c r="BB97" i="1" s="1"/>
  <c r="F37" i="4"/>
  <c r="BB99" i="1" s="1"/>
  <c r="F39" i="9"/>
  <c r="BD106" i="1" s="1"/>
  <c r="F38" i="10"/>
  <c r="BC108" i="1" s="1"/>
  <c r="F39" i="15"/>
  <c r="BD115" i="1" s="1"/>
  <c r="F37" i="19"/>
  <c r="BB121" i="1" s="1"/>
  <c r="J36" i="20"/>
  <c r="AW123" i="1" s="1"/>
  <c r="F39" i="21"/>
  <c r="BD124" i="1" s="1"/>
  <c r="F37" i="22"/>
  <c r="BB126" i="1" s="1"/>
  <c r="F39" i="3"/>
  <c r="BD97" i="1" s="1"/>
  <c r="F37" i="5"/>
  <c r="BB100" i="1" s="1"/>
  <c r="F39" i="6"/>
  <c r="BD102" i="1"/>
  <c r="J36" i="14"/>
  <c r="AW114" i="1" s="1"/>
  <c r="F36" i="20"/>
  <c r="BA123" i="1" s="1"/>
  <c r="J36" i="3"/>
  <c r="AW97" i="1" s="1"/>
  <c r="F38" i="5"/>
  <c r="BC100" i="1"/>
  <c r="J36" i="6"/>
  <c r="AW102" i="1" s="1"/>
  <c r="F36" i="10"/>
  <c r="BA108" i="1" s="1"/>
  <c r="F37" i="15"/>
  <c r="BB115" i="1" s="1"/>
  <c r="F36" i="2"/>
  <c r="BA96" i="1"/>
  <c r="F39" i="5"/>
  <c r="BD100" i="1"/>
  <c r="F37" i="8"/>
  <c r="BB105" i="1"/>
  <c r="F38" i="17"/>
  <c r="BC118" i="1"/>
  <c r="J36" i="18"/>
  <c r="AW120" i="1"/>
  <c r="F36" i="19"/>
  <c r="BA121" i="1"/>
  <c r="F39" i="20"/>
  <c r="BD123" i="1"/>
  <c r="F39" i="22"/>
  <c r="BD126" i="1"/>
  <c r="F37" i="6"/>
  <c r="BB102" i="1"/>
  <c r="F36" i="9"/>
  <c r="BA106" i="1"/>
  <c r="F39" i="11"/>
  <c r="BD109" i="1"/>
  <c r="F37" i="14"/>
  <c r="BB114" i="1"/>
  <c r="F36" i="17"/>
  <c r="BA118" i="1"/>
  <c r="F38" i="18"/>
  <c r="BC120" i="1"/>
  <c r="J36" i="21"/>
  <c r="AW124" i="1"/>
  <c r="AS94" i="1"/>
  <c r="P169" i="20" l="1"/>
  <c r="T129" i="22"/>
  <c r="T128" i="22" s="1"/>
  <c r="T129" i="20"/>
  <c r="T128" i="20" s="1"/>
  <c r="P127" i="12"/>
  <c r="P126" i="12" s="1"/>
  <c r="AU111" i="1" s="1"/>
  <c r="T128" i="16"/>
  <c r="T127" i="16"/>
  <c r="R132" i="6"/>
  <c r="R131" i="6"/>
  <c r="P128" i="16"/>
  <c r="P127" i="16"/>
  <c r="AU117" i="1" s="1"/>
  <c r="R124" i="13"/>
  <c r="R123" i="13" s="1"/>
  <c r="R127" i="12"/>
  <c r="R126" i="12" s="1"/>
  <c r="T127" i="4"/>
  <c r="T126" i="4" s="1"/>
  <c r="P128" i="2"/>
  <c r="P127" i="2" s="1"/>
  <c r="AU96" i="1" s="1"/>
  <c r="R131" i="18"/>
  <c r="R130" i="18"/>
  <c r="P124" i="13"/>
  <c r="P123" i="13"/>
  <c r="AU112" i="1" s="1"/>
  <c r="R124" i="11"/>
  <c r="R123" i="11" s="1"/>
  <c r="R127" i="4"/>
  <c r="R126" i="4" s="1"/>
  <c r="BK128" i="2"/>
  <c r="J128" i="2" s="1"/>
  <c r="J99" i="2" s="1"/>
  <c r="T131" i="18"/>
  <c r="T130" i="18"/>
  <c r="R128" i="16"/>
  <c r="R127" i="16"/>
  <c r="R127" i="8"/>
  <c r="R126" i="8"/>
  <c r="P124" i="23"/>
  <c r="P123" i="23"/>
  <c r="AU127" i="1" s="1"/>
  <c r="BK131" i="18"/>
  <c r="J131" i="18" s="1"/>
  <c r="J99" i="18" s="1"/>
  <c r="R128" i="14"/>
  <c r="R127" i="14"/>
  <c r="T124" i="3"/>
  <c r="T123" i="3"/>
  <c r="P128" i="14"/>
  <c r="P127" i="14"/>
  <c r="AU114" i="1" s="1"/>
  <c r="AU113" i="1" s="1"/>
  <c r="P128" i="10"/>
  <c r="P127" i="10" s="1"/>
  <c r="AU108" i="1" s="1"/>
  <c r="AU107" i="1" s="1"/>
  <c r="P124" i="3"/>
  <c r="P123" i="3"/>
  <c r="AU97" i="1" s="1"/>
  <c r="P124" i="21"/>
  <c r="P123" i="21" s="1"/>
  <c r="AU124" i="1" s="1"/>
  <c r="T125" i="19"/>
  <c r="T124" i="19"/>
  <c r="P131" i="18"/>
  <c r="P130" i="18"/>
  <c r="AU120" i="1"/>
  <c r="R124" i="17"/>
  <c r="R123" i="17" s="1"/>
  <c r="T128" i="10"/>
  <c r="T127" i="10" s="1"/>
  <c r="P127" i="4"/>
  <c r="P126" i="4" s="1"/>
  <c r="AU99" i="1" s="1"/>
  <c r="AU98" i="1" s="1"/>
  <c r="R124" i="23"/>
  <c r="R123" i="23"/>
  <c r="R129" i="22"/>
  <c r="R128" i="22"/>
  <c r="R128" i="10"/>
  <c r="R127" i="10"/>
  <c r="T128" i="2"/>
  <c r="T127" i="2" s="1"/>
  <c r="T124" i="11"/>
  <c r="T123" i="11"/>
  <c r="R129" i="20"/>
  <c r="R128" i="20" s="1"/>
  <c r="P124" i="17"/>
  <c r="P123" i="17"/>
  <c r="AU118" i="1" s="1"/>
  <c r="T124" i="15"/>
  <c r="T123" i="15"/>
  <c r="BK124" i="9"/>
  <c r="J124" i="9" s="1"/>
  <c r="J99" i="9" s="1"/>
  <c r="T127" i="8"/>
  <c r="T126" i="8" s="1"/>
  <c r="BK132" i="6"/>
  <c r="J132" i="6" s="1"/>
  <c r="J99" i="6" s="1"/>
  <c r="R125" i="5"/>
  <c r="R124" i="5"/>
  <c r="P129" i="22"/>
  <c r="P128" i="22"/>
  <c r="AU126" i="1"/>
  <c r="T132" i="6"/>
  <c r="T131" i="6" s="1"/>
  <c r="R128" i="2"/>
  <c r="R127" i="2" s="1"/>
  <c r="P129" i="20"/>
  <c r="P128" i="20" s="1"/>
  <c r="AU123" i="1" s="1"/>
  <c r="T124" i="17"/>
  <c r="T123" i="17"/>
  <c r="BK127" i="4"/>
  <c r="J127" i="4"/>
  <c r="J99" i="4" s="1"/>
  <c r="T128" i="14"/>
  <c r="T127" i="14" s="1"/>
  <c r="P124" i="9"/>
  <c r="P123" i="9" s="1"/>
  <c r="AU106" i="1" s="1"/>
  <c r="P127" i="8"/>
  <c r="P126" i="8"/>
  <c r="AU105" i="1" s="1"/>
  <c r="P132" i="6"/>
  <c r="P131" i="6" s="1"/>
  <c r="AU102" i="1" s="1"/>
  <c r="AU101" i="1" s="1"/>
  <c r="T124" i="21"/>
  <c r="T123" i="21"/>
  <c r="P125" i="19"/>
  <c r="P124" i="19"/>
  <c r="AU121" i="1" s="1"/>
  <c r="BK128" i="16"/>
  <c r="J128" i="16" s="1"/>
  <c r="J99" i="16" s="1"/>
  <c r="T127" i="12"/>
  <c r="T126" i="12"/>
  <c r="BK134" i="7"/>
  <c r="J134" i="7"/>
  <c r="J101" i="7" s="1"/>
  <c r="J129" i="2"/>
  <c r="J100" i="2" s="1"/>
  <c r="BK125" i="5"/>
  <c r="J125" i="5" s="1"/>
  <c r="J99" i="5" s="1"/>
  <c r="J133" i="6"/>
  <c r="J100" i="6"/>
  <c r="BK127" i="8"/>
  <c r="J127" i="8"/>
  <c r="J99" i="8" s="1"/>
  <c r="J125" i="9"/>
  <c r="J100" i="9" s="1"/>
  <c r="BK127" i="12"/>
  <c r="J127" i="12" s="1"/>
  <c r="J99" i="12" s="1"/>
  <c r="J129" i="16"/>
  <c r="J100" i="16"/>
  <c r="J132" i="18"/>
  <c r="J100" i="18"/>
  <c r="BK129" i="20"/>
  <c r="J129" i="20"/>
  <c r="J99" i="20" s="1"/>
  <c r="BK124" i="21"/>
  <c r="J124" i="21" s="1"/>
  <c r="J99" i="21" s="1"/>
  <c r="BK124" i="3"/>
  <c r="BK123" i="3"/>
  <c r="J123" i="3" s="1"/>
  <c r="J32" i="3" s="1"/>
  <c r="AG97" i="1" s="1"/>
  <c r="BK124" i="17"/>
  <c r="J124" i="17" s="1"/>
  <c r="J99" i="17" s="1"/>
  <c r="J128" i="4"/>
  <c r="J100" i="4"/>
  <c r="J275" i="6"/>
  <c r="J109" i="6"/>
  <c r="J127" i="7"/>
  <c r="J100" i="7"/>
  <c r="BK124" i="11"/>
  <c r="J124" i="11"/>
  <c r="J99" i="11" s="1"/>
  <c r="BK128" i="14"/>
  <c r="BK127" i="14" s="1"/>
  <c r="J127" i="14" s="1"/>
  <c r="J32" i="14" s="1"/>
  <c r="AG114" i="1" s="1"/>
  <c r="BK124" i="15"/>
  <c r="BK123" i="15"/>
  <c r="J123" i="15" s="1"/>
  <c r="J98" i="15" s="1"/>
  <c r="BK125" i="19"/>
  <c r="BK124" i="19"/>
  <c r="J124" i="19" s="1"/>
  <c r="J98" i="19" s="1"/>
  <c r="BK129" i="22"/>
  <c r="J129" i="22" s="1"/>
  <c r="J99" i="22" s="1"/>
  <c r="BK124" i="23"/>
  <c r="J124" i="23"/>
  <c r="J99" i="23" s="1"/>
  <c r="BK128" i="10"/>
  <c r="BK127" i="10"/>
  <c r="J127" i="10"/>
  <c r="J98" i="10" s="1"/>
  <c r="BK124" i="13"/>
  <c r="J124" i="13"/>
  <c r="J99" i="13"/>
  <c r="BK256" i="18"/>
  <c r="J256" i="18" s="1"/>
  <c r="J107" i="18" s="1"/>
  <c r="BB95" i="1"/>
  <c r="AX95" i="1" s="1"/>
  <c r="BC104" i="1"/>
  <c r="AY104" i="1" s="1"/>
  <c r="BA113" i="1"/>
  <c r="AW113" i="1" s="1"/>
  <c r="BD122" i="1"/>
  <c r="J35" i="8"/>
  <c r="AV105" i="1" s="1"/>
  <c r="AT105" i="1" s="1"/>
  <c r="BD101" i="1"/>
  <c r="BA110" i="1"/>
  <c r="AW110" i="1" s="1"/>
  <c r="BB119" i="1"/>
  <c r="AX119" i="1" s="1"/>
  <c r="J35" i="2"/>
  <c r="AV96" i="1" s="1"/>
  <c r="AT96" i="1" s="1"/>
  <c r="BA107" i="1"/>
  <c r="AW107" i="1"/>
  <c r="BA116" i="1"/>
  <c r="AW116" i="1"/>
  <c r="BD125" i="1"/>
  <c r="F35" i="8"/>
  <c r="AZ105" i="1" s="1"/>
  <c r="F35" i="11"/>
  <c r="AZ109" i="1" s="1"/>
  <c r="F35" i="15"/>
  <c r="AZ115" i="1" s="1"/>
  <c r="F35" i="18"/>
  <c r="AZ120" i="1" s="1"/>
  <c r="BA95" i="1"/>
  <c r="AW95" i="1" s="1"/>
  <c r="BB107" i="1"/>
  <c r="AX107" i="1" s="1"/>
  <c r="BC116" i="1"/>
  <c r="AY116" i="1" s="1"/>
  <c r="F35" i="2"/>
  <c r="AZ96" i="1" s="1"/>
  <c r="J35" i="10"/>
  <c r="AV108" i="1" s="1"/>
  <c r="AT108" i="1" s="1"/>
  <c r="J35" i="19"/>
  <c r="AV121" i="1"/>
  <c r="AT121" i="1"/>
  <c r="BC101" i="1"/>
  <c r="AY101" i="1"/>
  <c r="BD110" i="1"/>
  <c r="BC119" i="1"/>
  <c r="AY119" i="1" s="1"/>
  <c r="J35" i="6"/>
  <c r="AV102" i="1"/>
  <c r="AT102" i="1"/>
  <c r="J35" i="7"/>
  <c r="AV103" i="1"/>
  <c r="AT103" i="1"/>
  <c r="J35" i="15"/>
  <c r="AV115" i="1" s="1"/>
  <c r="AT115" i="1" s="1"/>
  <c r="J35" i="16"/>
  <c r="AV117" i="1" s="1"/>
  <c r="AT117" i="1" s="1"/>
  <c r="J35" i="12"/>
  <c r="AV111" i="1"/>
  <c r="AT111" i="1" s="1"/>
  <c r="F35" i="22"/>
  <c r="AZ126" i="1" s="1"/>
  <c r="BC113" i="1"/>
  <c r="AY113" i="1" s="1"/>
  <c r="BA125" i="1"/>
  <c r="AW125" i="1" s="1"/>
  <c r="F35" i="6"/>
  <c r="AZ102" i="1" s="1"/>
  <c r="J35" i="18"/>
  <c r="AV120" i="1" s="1"/>
  <c r="AT120" i="1" s="1"/>
  <c r="J35" i="22"/>
  <c r="AV126" i="1" s="1"/>
  <c r="AT126" i="1" s="1"/>
  <c r="BD98" i="1"/>
  <c r="BD107" i="1"/>
  <c r="BD116" i="1"/>
  <c r="J35" i="5"/>
  <c r="AV100" i="1" s="1"/>
  <c r="AT100" i="1" s="1"/>
  <c r="F35" i="13"/>
  <c r="AZ112" i="1" s="1"/>
  <c r="F35" i="19"/>
  <c r="AZ121" i="1" s="1"/>
  <c r="BD95" i="1"/>
  <c r="BA104" i="1"/>
  <c r="AW104" i="1" s="1"/>
  <c r="BB113" i="1"/>
  <c r="AX113" i="1"/>
  <c r="BA122" i="1"/>
  <c r="AW122" i="1" s="1"/>
  <c r="F35" i="5"/>
  <c r="AZ100" i="1"/>
  <c r="J35" i="13"/>
  <c r="AV112" i="1" s="1"/>
  <c r="AT112" i="1" s="1"/>
  <c r="F35" i="14"/>
  <c r="AZ114" i="1" s="1"/>
  <c r="BB110" i="1"/>
  <c r="AX110" i="1" s="1"/>
  <c r="BA119" i="1"/>
  <c r="AW119" i="1" s="1"/>
  <c r="J35" i="3"/>
  <c r="AV97" i="1" s="1"/>
  <c r="AT97" i="1" s="1"/>
  <c r="F35" i="10"/>
  <c r="AZ108" i="1" s="1"/>
  <c r="BD119" i="1"/>
  <c r="F35" i="4"/>
  <c r="AZ99" i="1" s="1"/>
  <c r="F35" i="16"/>
  <c r="AZ117" i="1" s="1"/>
  <c r="F35" i="21"/>
  <c r="AZ124" i="1" s="1"/>
  <c r="BA98" i="1"/>
  <c r="AW98" i="1" s="1"/>
  <c r="BB125" i="1"/>
  <c r="AX125" i="1" s="1"/>
  <c r="F35" i="9"/>
  <c r="AZ106" i="1" s="1"/>
  <c r="J35" i="11"/>
  <c r="AV109" i="1" s="1"/>
  <c r="AT109" i="1" s="1"/>
  <c r="F35" i="17"/>
  <c r="AZ118" i="1"/>
  <c r="J35" i="21"/>
  <c r="AV124" i="1" s="1"/>
  <c r="AT124" i="1" s="1"/>
  <c r="BB98" i="1"/>
  <c r="AX98" i="1" s="1"/>
  <c r="BC107" i="1"/>
  <c r="AY107" i="1" s="1"/>
  <c r="BB116" i="1"/>
  <c r="AX116" i="1" s="1"/>
  <c r="BC125" i="1"/>
  <c r="AY125" i="1" s="1"/>
  <c r="J35" i="4"/>
  <c r="AV99" i="1" s="1"/>
  <c r="AT99" i="1" s="1"/>
  <c r="BC95" i="1"/>
  <c r="BC98" i="1"/>
  <c r="AY98" i="1" s="1"/>
  <c r="BA101" i="1"/>
  <c r="AW101" i="1" s="1"/>
  <c r="BB104" i="1"/>
  <c r="AX104" i="1" s="1"/>
  <c r="BD113" i="1"/>
  <c r="BB122" i="1"/>
  <c r="AX122" i="1"/>
  <c r="F35" i="7"/>
  <c r="AZ103" i="1" s="1"/>
  <c r="J35" i="9"/>
  <c r="AV106" i="1"/>
  <c r="AT106" i="1" s="1"/>
  <c r="J35" i="14"/>
  <c r="AV114" i="1" s="1"/>
  <c r="AT114" i="1" s="1"/>
  <c r="J35" i="17"/>
  <c r="AV118" i="1" s="1"/>
  <c r="AT118" i="1" s="1"/>
  <c r="J35" i="20"/>
  <c r="AV123" i="1" s="1"/>
  <c r="AT123" i="1" s="1"/>
  <c r="F35" i="23"/>
  <c r="AZ127" i="1"/>
  <c r="J35" i="23"/>
  <c r="AV127" i="1" s="1"/>
  <c r="AT127" i="1" s="1"/>
  <c r="BB101" i="1"/>
  <c r="AX101" i="1"/>
  <c r="BD104" i="1"/>
  <c r="BC110" i="1"/>
  <c r="AY110" i="1"/>
  <c r="BC122" i="1"/>
  <c r="AY122" i="1" s="1"/>
  <c r="F35" i="3"/>
  <c r="AZ97" i="1"/>
  <c r="F35" i="12"/>
  <c r="AZ111" i="1" s="1"/>
  <c r="F35" i="20"/>
  <c r="AZ123" i="1"/>
  <c r="J41" i="3" l="1"/>
  <c r="J41" i="14"/>
  <c r="BK126" i="7"/>
  <c r="BK125" i="7"/>
  <c r="J125" i="7" s="1"/>
  <c r="J32" i="7" s="1"/>
  <c r="AG103" i="1" s="1"/>
  <c r="AN103" i="1" s="1"/>
  <c r="J124" i="3"/>
  <c r="J99" i="3" s="1"/>
  <c r="BK126" i="8"/>
  <c r="J126" i="8" s="1"/>
  <c r="J98" i="8" s="1"/>
  <c r="BK123" i="9"/>
  <c r="J123" i="9"/>
  <c r="J128" i="10"/>
  <c r="J99" i="10"/>
  <c r="BK126" i="12"/>
  <c r="J126" i="12"/>
  <c r="J98" i="12" s="1"/>
  <c r="J128" i="14"/>
  <c r="J99" i="14" s="1"/>
  <c r="BK130" i="18"/>
  <c r="J130" i="18" s="1"/>
  <c r="J98" i="18" s="1"/>
  <c r="J125" i="19"/>
  <c r="J99" i="19"/>
  <c r="BK128" i="20"/>
  <c r="J128" i="20"/>
  <c r="BK127" i="2"/>
  <c r="J127" i="2"/>
  <c r="J98" i="2" s="1"/>
  <c r="BK126" i="4"/>
  <c r="J126" i="4" s="1"/>
  <c r="J98" i="4" s="1"/>
  <c r="J124" i="15"/>
  <c r="J99" i="15"/>
  <c r="J98" i="3"/>
  <c r="BK124" i="5"/>
  <c r="J124" i="5" s="1"/>
  <c r="J98" i="5" s="1"/>
  <c r="BK123" i="11"/>
  <c r="J123" i="11"/>
  <c r="J98" i="11" s="1"/>
  <c r="BK123" i="13"/>
  <c r="J123" i="13" s="1"/>
  <c r="J32" i="13" s="1"/>
  <c r="AG112" i="1" s="1"/>
  <c r="AN112" i="1" s="1"/>
  <c r="J98" i="14"/>
  <c r="BK127" i="16"/>
  <c r="J127" i="16"/>
  <c r="BK123" i="17"/>
  <c r="J123" i="17"/>
  <c r="J98" i="17" s="1"/>
  <c r="BK128" i="22"/>
  <c r="J128" i="22" s="1"/>
  <c r="J32" i="22" s="1"/>
  <c r="AG126" i="1" s="1"/>
  <c r="AN126" i="1" s="1"/>
  <c r="BK123" i="23"/>
  <c r="J123" i="23" s="1"/>
  <c r="J98" i="23" s="1"/>
  <c r="BK131" i="6"/>
  <c r="J131" i="6"/>
  <c r="J98" i="6" s="1"/>
  <c r="BK123" i="21"/>
  <c r="J123" i="21" s="1"/>
  <c r="J32" i="21" s="1"/>
  <c r="AG124" i="1" s="1"/>
  <c r="AN124" i="1" s="1"/>
  <c r="AN97" i="1"/>
  <c r="AN114" i="1"/>
  <c r="BD94" i="1"/>
  <c r="W33" i="1" s="1"/>
  <c r="BC94" i="1"/>
  <c r="AY94" i="1" s="1"/>
  <c r="AZ107" i="1"/>
  <c r="AV107" i="1" s="1"/>
  <c r="AT107" i="1" s="1"/>
  <c r="AZ110" i="1"/>
  <c r="AV110" i="1"/>
  <c r="AT110" i="1" s="1"/>
  <c r="AZ116" i="1"/>
  <c r="AV116" i="1" s="1"/>
  <c r="AT116" i="1" s="1"/>
  <c r="AU119" i="1"/>
  <c r="AZ98" i="1"/>
  <c r="AV98" i="1" s="1"/>
  <c r="AT98" i="1" s="1"/>
  <c r="AZ101" i="1"/>
  <c r="AV101" i="1"/>
  <c r="AT101" i="1" s="1"/>
  <c r="AU104" i="1"/>
  <c r="AU116" i="1"/>
  <c r="AZ119" i="1"/>
  <c r="AV119" i="1" s="1"/>
  <c r="AT119" i="1" s="1"/>
  <c r="AY95" i="1"/>
  <c r="J32" i="20"/>
  <c r="AG123" i="1" s="1"/>
  <c r="AN123" i="1" s="1"/>
  <c r="J32" i="10"/>
  <c r="AG108" i="1"/>
  <c r="AN108" i="1" s="1"/>
  <c r="J32" i="16"/>
  <c r="AG117" i="1" s="1"/>
  <c r="AN117" i="1" s="1"/>
  <c r="AZ122" i="1"/>
  <c r="AV122" i="1"/>
  <c r="AT122" i="1" s="1"/>
  <c r="AZ125" i="1"/>
  <c r="AV125" i="1" s="1"/>
  <c r="AT125" i="1" s="1"/>
  <c r="AZ113" i="1"/>
  <c r="AV113" i="1"/>
  <c r="AT113" i="1" s="1"/>
  <c r="AU110" i="1"/>
  <c r="J32" i="9"/>
  <c r="AG106" i="1" s="1"/>
  <c r="AN106" i="1" s="1"/>
  <c r="AU95" i="1"/>
  <c r="AU125" i="1"/>
  <c r="AZ95" i="1"/>
  <c r="AZ104" i="1"/>
  <c r="AV104" i="1" s="1"/>
  <c r="AT104" i="1" s="1"/>
  <c r="AU122" i="1"/>
  <c r="BB94" i="1"/>
  <c r="AX94" i="1" s="1"/>
  <c r="BA94" i="1"/>
  <c r="W30" i="1" s="1"/>
  <c r="J32" i="15"/>
  <c r="AG115" i="1" s="1"/>
  <c r="AN115" i="1" s="1"/>
  <c r="J32" i="19"/>
  <c r="AG121" i="1"/>
  <c r="AN121" i="1" s="1"/>
  <c r="J41" i="13" l="1"/>
  <c r="J41" i="15"/>
  <c r="J41" i="16"/>
  <c r="J41" i="20"/>
  <c r="J98" i="20"/>
  <c r="J98" i="21"/>
  <c r="J41" i="22"/>
  <c r="J98" i="7"/>
  <c r="J98" i="9"/>
  <c r="J98" i="13"/>
  <c r="J98" i="16"/>
  <c r="J41" i="7"/>
  <c r="J126" i="7"/>
  <c r="J99" i="7" s="1"/>
  <c r="J41" i="9"/>
  <c r="J41" i="10"/>
  <c r="J41" i="21"/>
  <c r="J98" i="22"/>
  <c r="J41" i="19"/>
  <c r="AU94" i="1"/>
  <c r="AZ94" i="1"/>
  <c r="AV94" i="1" s="1"/>
  <c r="AK29" i="1" s="1"/>
  <c r="AW94" i="1"/>
  <c r="AK30" i="1"/>
  <c r="W31" i="1"/>
  <c r="J32" i="8"/>
  <c r="AG105" i="1" s="1"/>
  <c r="AN105" i="1" s="1"/>
  <c r="J32" i="4"/>
  <c r="AG99" i="1"/>
  <c r="AN99" i="1" s="1"/>
  <c r="J32" i="11"/>
  <c r="AG109" i="1" s="1"/>
  <c r="AN109" i="1" s="1"/>
  <c r="J32" i="18"/>
  <c r="AG120" i="1"/>
  <c r="AN120" i="1" s="1"/>
  <c r="J32" i="23"/>
  <c r="AG127" i="1" s="1"/>
  <c r="AN127" i="1" s="1"/>
  <c r="J32" i="12"/>
  <c r="AG111" i="1"/>
  <c r="AN111" i="1" s="1"/>
  <c r="AV95" i="1"/>
  <c r="AT95" i="1" s="1"/>
  <c r="J32" i="2"/>
  <c r="AG96" i="1" s="1"/>
  <c r="AN96" i="1" s="1"/>
  <c r="AG113" i="1"/>
  <c r="AN113" i="1"/>
  <c r="J32" i="17"/>
  <c r="AG118" i="1"/>
  <c r="AN118" i="1" s="1"/>
  <c r="AG122" i="1"/>
  <c r="AN122" i="1" s="1"/>
  <c r="J32" i="6"/>
  <c r="AG102" i="1" s="1"/>
  <c r="AN102" i="1" s="1"/>
  <c r="W32" i="1"/>
  <c r="J32" i="5"/>
  <c r="AG100" i="1" s="1"/>
  <c r="AN100" i="1" s="1"/>
  <c r="J41" i="2" l="1"/>
  <c r="J41" i="4"/>
  <c r="J41" i="6"/>
  <c r="J41" i="12"/>
  <c r="J41" i="17"/>
  <c r="J41" i="23"/>
  <c r="J41" i="5"/>
  <c r="J41" i="8"/>
  <c r="J41" i="11"/>
  <c r="J41" i="18"/>
  <c r="AG98" i="1"/>
  <c r="AN98" i="1"/>
  <c r="AT94" i="1"/>
  <c r="W29" i="1"/>
  <c r="AG116" i="1"/>
  <c r="AN116" i="1"/>
  <c r="AG119" i="1"/>
  <c r="AN119" i="1"/>
  <c r="AG95" i="1"/>
  <c r="AN95" i="1"/>
  <c r="AG101" i="1"/>
  <c r="AN101" i="1"/>
  <c r="AG125" i="1"/>
  <c r="AN125" i="1"/>
  <c r="AG104" i="1"/>
  <c r="AN104" i="1"/>
  <c r="AG107" i="1"/>
  <c r="AN107" i="1"/>
  <c r="AG110" i="1"/>
  <c r="AN110" i="1"/>
  <c r="AG94" i="1" l="1"/>
  <c r="AK26" i="1" s="1"/>
  <c r="AK35" i="1" s="1"/>
  <c r="AN94" i="1" l="1"/>
</calcChain>
</file>

<file path=xl/sharedStrings.xml><?xml version="1.0" encoding="utf-8"?>
<sst xmlns="http://schemas.openxmlformats.org/spreadsheetml/2006/main" count="17649" uniqueCount="1588">
  <si>
    <t>Export Komplet</t>
  </si>
  <si>
    <t/>
  </si>
  <si>
    <t>2.0</t>
  </si>
  <si>
    <t>ZAMOK</t>
  </si>
  <si>
    <t>False</t>
  </si>
  <si>
    <t>{4debde76-44d5-4a1d-8ad2-bf425ca8345b}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</si>
  <si>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</si>
  <si>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</si>
  <si>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</si>
  <si>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</si>
  <si>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</si>
  <si>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</si>
  <si>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</si>
  <si>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</si>
  <si>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2020/07/HK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</si>
  <si>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</si>
  <si>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</si>
  <si>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mostních objektů na trati Liberec - Černousy</t>
  </si>
  <si>
    <t>KSO:</t>
  </si>
  <si>
    <t>CC-CZ:</t>
  </si>
  <si>
    <t>Místo:</t>
  </si>
  <si>
    <t xml:space="preserve"> </t>
  </si>
  <si>
    <t>Datum:</t>
  </si>
  <si>
    <t>25. 5. 2020</t>
  </si>
  <si>
    <t>Zadavatel:</t>
  </si>
  <si>
    <t>IČ:</t>
  </si>
  <si>
    <t>70994234</t>
  </si>
  <si>
    <t>Správa železnic, státní organizace OŘ HK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</si>
  <si>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</si>
  <si>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</si>
  <si>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</si>
  <si>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</si>
  <si>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</si>
  <si>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</si>
  <si>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</si>
  <si>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</si>
  <si>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</si>
  <si>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</si>
  <si>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</si>
  <si>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</si>
  <si>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</si>
  <si>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</si>
  <si>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</si>
  <si>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</si>
  <si>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</si>
  <si>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</si>
  <si>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</si>
  <si>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</si>
  <si>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</si>
  <si>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</si>
  <si>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</si>
  <si>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</si>
  <si>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</si>
  <si>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</si>
  <si>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</si>
  <si>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</si>
  <si>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</si>
  <si>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</si>
  <si>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</si>
  <si>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</si>
  <si>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</si>
  <si>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</si>
  <si>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</si>
  <si>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</si>
  <si>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</si>
  <si>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</si>
  <si>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</si>
  <si>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</si>
  <si>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</si>
  <si>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</si>
  <si>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</si>
  <si>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</si>
  <si>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</si>
  <si>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</si>
  <si>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</si>
  <si>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</si>
  <si>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</si>
  <si>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</si>
  <si>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</si>
  <si>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</si>
  <si>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</si>
  <si>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2020/02/01/LIB</t>
  </si>
  <si>
    <t>SO 01 - Propustek km 163,082</t>
  </si>
  <si>
    <t>STA</t>
  </si>
  <si>
    <t>1</t>
  </si>
  <si>
    <t>{a6fd186a-805d-4746-b243-ab3697c9c3f3}</t>
  </si>
  <si>
    <t>2</t>
  </si>
  <si>
    <t>/</t>
  </si>
  <si>
    <t>2020/02/01.1/LIB</t>
  </si>
  <si>
    <t>SO 01 -  P 163,082 stavební část</t>
  </si>
  <si>
    <t>Soupis</t>
  </si>
  <si>
    <t>{0a9af678-7da5-45ca-9f64-8a3935c92f5c}</t>
  </si>
  <si>
    <t>2020/02/01.2/LIB</t>
  </si>
  <si>
    <t>SO 01 - VRN1</t>
  </si>
  <si>
    <t>{4728d1d1-5d79-4a88-9a06-6ea183560687}</t>
  </si>
  <si>
    <t>2020/02/02/LIB</t>
  </si>
  <si>
    <t>SO 02 - Most km 164,325</t>
  </si>
  <si>
    <t>{a9c80cb3-16a3-415b-87dc-e70164ff31b6}</t>
  </si>
  <si>
    <t>2020/02/02.1/LIB</t>
  </si>
  <si>
    <t>SO 02 -  M 164,325 stavební část</t>
  </si>
  <si>
    <t>{fd893cef-100f-45fb-9e84-9bd3c0949bff}</t>
  </si>
  <si>
    <t>2020/02/02.2/LIB</t>
  </si>
  <si>
    <t>SO 02 - VRN1</t>
  </si>
  <si>
    <t>{e38b7ec6-de5b-448c-b6b0-c4b42632639d}</t>
  </si>
  <si>
    <t>2020/02/03/LIB</t>
  </si>
  <si>
    <t>SO 03 - Propustek km 165,510</t>
  </si>
  <si>
    <t>{267ab094-83aa-4d05-9e5a-180d34ee5623}</t>
  </si>
  <si>
    <t>2020/02/03.1/LIB</t>
  </si>
  <si>
    <t>SO 03 -  P 165,510 stavební část</t>
  </si>
  <si>
    <t>{6476f705-0b50-40da-805d-8bb55756fb29}</t>
  </si>
  <si>
    <t>2020/02/03.2/LIB</t>
  </si>
  <si>
    <t>SO 03 - VRN1</t>
  </si>
  <si>
    <t>{89fb9304-1d86-41ae-b56a-c3c74d23adf1}</t>
  </si>
  <si>
    <t>2020/02/04/LIB</t>
  </si>
  <si>
    <t>SO 04 - Propustek km 165,742</t>
  </si>
  <si>
    <t>{cf03cdf7-b91c-4877-9e1b-437066cf8d50}</t>
  </si>
  <si>
    <t>2020/02/04.1/LIB</t>
  </si>
  <si>
    <t>SO 04 - P 165,742 stavební část</t>
  </si>
  <si>
    <t>{05dc88bd-0d0a-417c-845a-6f26fcdae1ff}</t>
  </si>
  <si>
    <t>2020/02/04.2/LIB</t>
  </si>
  <si>
    <t>SO 04 - VRN1</t>
  </si>
  <si>
    <t>{0564f15d-f5be-43fc-bede-cccf9c659612}</t>
  </si>
  <si>
    <t>2020/02/05/LIB</t>
  </si>
  <si>
    <t>SO 05 - Most km 166,063</t>
  </si>
  <si>
    <t>{61c0d231-ac76-4695-bc38-71f79568881d}</t>
  </si>
  <si>
    <t>2020/02/05.1/LIB</t>
  </si>
  <si>
    <t>SO 05 - M 166,063 stavební část</t>
  </si>
  <si>
    <t>{169de955-fa75-4363-9f8b-7fdc6e132bdd}</t>
  </si>
  <si>
    <t>2020/02/05.2/LIB</t>
  </si>
  <si>
    <t>SO 05 - VRN1</t>
  </si>
  <si>
    <t>{70a6c25d-9a88-4abe-829b-0c640da2af6e}</t>
  </si>
  <si>
    <t>2020/02/06/LIB</t>
  </si>
  <si>
    <t>SO 06 - Propustek km 168,779</t>
  </si>
  <si>
    <t>{76c598d5-5d77-4a3a-a64e-f76d1eb55702}</t>
  </si>
  <si>
    <t>2020/02/06.1/LIB</t>
  </si>
  <si>
    <t>SO 06 - P 168,779 stavební část</t>
  </si>
  <si>
    <t>{6fd268c2-840f-4501-9215-eda29d2d66f2}</t>
  </si>
  <si>
    <t>2020/02/06.2/LIB</t>
  </si>
  <si>
    <t>SO 06 - VRN1</t>
  </si>
  <si>
    <t>{2c90854d-b270-4fe0-80b7-381493aafa0c}</t>
  </si>
  <si>
    <t>2020/02/07/LIB</t>
  </si>
  <si>
    <t>SO 07 - Most km 169,807</t>
  </si>
  <si>
    <t>{77f707a4-7c6a-4dad-8696-3ebb62ed8169}</t>
  </si>
  <si>
    <t>2020/02/07.1/LIB</t>
  </si>
  <si>
    <t>SO 07 - M 169,807 stavební část</t>
  </si>
  <si>
    <t>{96c7f487-7131-470c-bb62-a4675f073bac}</t>
  </si>
  <si>
    <t>2020/02/07.2/LIB</t>
  </si>
  <si>
    <t>SO 07 - VRN1</t>
  </si>
  <si>
    <t>{021e5eb9-b887-43e4-a3e0-6826614d22c2}</t>
  </si>
  <si>
    <t>2020/02/08/LIB</t>
  </si>
  <si>
    <t>SO 08 - Most km 171,374</t>
  </si>
  <si>
    <t>{d7c537b2-d6a2-484b-9078-6e2869d84c46}</t>
  </si>
  <si>
    <t>2020/02/08.1/LIB</t>
  </si>
  <si>
    <t>SO 08 - M 171,374</t>
  </si>
  <si>
    <t>{ef0ca1b3-b30a-4922-99db-5fda06c9eea1}</t>
  </si>
  <si>
    <t>2020/02/08.2/LIB</t>
  </si>
  <si>
    <t>SO 08 - VRN1</t>
  </si>
  <si>
    <t>{f8029ea6-c63e-4bd1-a9ec-ecab0e008140}</t>
  </si>
  <si>
    <t>2020/02/09/LIB</t>
  </si>
  <si>
    <t>SO 09 - Most v km 174,322</t>
  </si>
  <si>
    <t>{5d9340d8-fe20-44bc-a67e-e98cacb9fdbd}</t>
  </si>
  <si>
    <t>2020/02/09.1/LIB</t>
  </si>
  <si>
    <t>{2cc953b7-821a-4255-9642-481921c06520}</t>
  </si>
  <si>
    <t>2020/02/09.2/LIB</t>
  </si>
  <si>
    <t>SO 09 - VRN</t>
  </si>
  <si>
    <t>{45213ed4-b7f9-454e-af91-055d39491fa1}</t>
  </si>
  <si>
    <t>2020/02/10/LIB</t>
  </si>
  <si>
    <t>SO 10 - Propustek km 176,585</t>
  </si>
  <si>
    <t>{5ff0fd5b-20aa-4b8a-8777-b77a7fb809ab}</t>
  </si>
  <si>
    <t>2020/02/10.1/LIB</t>
  </si>
  <si>
    <t>SO 10 - P 176,585</t>
  </si>
  <si>
    <t>{76f2ab43-9c56-4769-83f4-a59ba720561c}</t>
  </si>
  <si>
    <t>2020/02/10.2/LIB</t>
  </si>
  <si>
    <t>SO 10 - VRN 1</t>
  </si>
  <si>
    <t>{07673408-50da-47a5-8885-940eeb7a59e6}</t>
  </si>
  <si>
    <t>2020/02/11/LIB</t>
  </si>
  <si>
    <t>SO 11 - Most km 178,069</t>
  </si>
  <si>
    <t>{4cf4ea03-f8aa-45a5-8cec-707198dfcfb6}</t>
  </si>
  <si>
    <t>2020/02/11.1/LIB</t>
  </si>
  <si>
    <t>SO 11 - M 178,069</t>
  </si>
  <si>
    <t>{0d8852b3-9f68-48c7-8127-4d019fd08907}</t>
  </si>
  <si>
    <t>2020/02/11.2/LIB</t>
  </si>
  <si>
    <t>SO 11 - VRN1</t>
  </si>
  <si>
    <t>{7ab593a2-15bc-434b-ab7b-9c0690bf56d0}</t>
  </si>
  <si>
    <t>KRYCÍ LIST SOUPISU PRACÍ</t>
  </si>
  <si>
    <t>Objekt:</t>
  </si>
  <si>
    <t>2020/02/01/LIB - SO 01 - Propustek km 163,082</t>
  </si>
  <si>
    <t>Soupis:</t>
  </si>
  <si>
    <t>2020/02/01.1/LIB - SO 01 -  P 163,082 stavební část</t>
  </si>
  <si>
    <t>Liberec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</si>
  <si>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</si>
  <si>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</si>
  <si>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</si>
  <si>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</si>
  <si>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</si>
  <si>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</si>
  <si>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</si>
  <si>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</si>
  <si>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</si>
  <si>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</si>
  <si>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  99 - Přesun hmot a manipulace se sutí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</si>
  <si>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</si>
  <si>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</si>
  <si>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</si>
  <si>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</si>
  <si>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</si>
  <si>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</si>
  <si>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</si>
  <si>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</si>
  <si>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</si>
  <si>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</si>
  <si>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</si>
  <si>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</si>
  <si>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</si>
  <si>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</si>
  <si>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</si>
  <si>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</si>
  <si>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</si>
  <si>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</si>
  <si>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</si>
  <si>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</si>
  <si>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průměru kmene do 100 mm i s kořeny sklonu terénu do 1:5 ručně</t>
  </si>
  <si>
    <t>m2</t>
  </si>
  <si>
    <t>CS ÚRS 2020 01</t>
  </si>
  <si>
    <t>4</t>
  </si>
  <si>
    <t>7330370</t>
  </si>
  <si>
    <t>111209111</t>
  </si>
  <si>
    <t>Spálení proutí a klestu</t>
  </si>
  <si>
    <t>312192623</t>
  </si>
  <si>
    <t>3</t>
  </si>
  <si>
    <t>112211252</t>
  </si>
  <si>
    <t>Odstranění pařezů ručně D do 0,3 m ve svahu do 1:1 + odklizení a zasypání</t>
  </si>
  <si>
    <t>kus</t>
  </si>
  <si>
    <t>-1143308410</t>
  </si>
  <si>
    <t>P</t>
  </si>
  <si>
    <t>Poznámka k položce:_x000D_
za římsami vlevo</t>
  </si>
  <si>
    <t>115001103</t>
  </si>
  <si>
    <t>Převedení vody potrubím DN do 250</t>
  </si>
  <si>
    <t>m</t>
  </si>
  <si>
    <t>458823183</t>
  </si>
  <si>
    <t>Vodorovné konstrukce</t>
  </si>
  <si>
    <t>5</t>
  </si>
  <si>
    <t>451476121</t>
  </si>
  <si>
    <t>Podkladní vrstva plastbetonová tixotropní první vrstva tl 10 mm</t>
  </si>
  <si>
    <t>1680692627</t>
  </si>
  <si>
    <t>Poznámka k položce:_x000D_
podlití sloupků zábradlí</t>
  </si>
  <si>
    <t>VV</t>
  </si>
  <si>
    <t>(0,3*0,3)*10</t>
  </si>
  <si>
    <t>6</t>
  </si>
  <si>
    <t>451476122</t>
  </si>
  <si>
    <t>Podkladní vrstva plastbetonová tixotropní každá další vrstva tl 10 mm</t>
  </si>
  <si>
    <t>1728437962</t>
  </si>
  <si>
    <t>0,9*2 'Přepočtené koeficientem množství</t>
  </si>
  <si>
    <t>Úpravy povrchů, podlahy a osazování výplní</t>
  </si>
  <si>
    <t>7</t>
  </si>
  <si>
    <t>628613222</t>
  </si>
  <si>
    <t>Protikorozní ochrana OK mostu II.tř.- základní a podkladní epoxidový, vrchní PU nátěr bez metalizace</t>
  </si>
  <si>
    <t>2116354895</t>
  </si>
  <si>
    <t>Poznámka k položce:_x000D_
V cenách jsou započteny i náklady na dodávku písku a tryskání OK. tl.nátěru  min. 320 µm - Nátěr zábradlí mostu, Odstín DB 703</t>
  </si>
  <si>
    <t>11*1</t>
  </si>
  <si>
    <t>9</t>
  </si>
  <si>
    <t>Ostatní konstrukce a práce, bourání</t>
  </si>
  <si>
    <t>8</t>
  </si>
  <si>
    <t>911121211</t>
  </si>
  <si>
    <t>Výroba ocelového zábradli při opravách mostů</t>
  </si>
  <si>
    <t>-827720767</t>
  </si>
  <si>
    <t>7+4</t>
  </si>
  <si>
    <t>911121311</t>
  </si>
  <si>
    <t>Montáž ocelového zábradli při opravách mostů</t>
  </si>
  <si>
    <t>-1039752742</t>
  </si>
  <si>
    <t>10</t>
  </si>
  <si>
    <t>M</t>
  </si>
  <si>
    <t>13010434</t>
  </si>
  <si>
    <t>úhelník ocelový rovnostranný jakost 11 375 80x80x8mm</t>
  </si>
  <si>
    <t>t</t>
  </si>
  <si>
    <t>-1474718586</t>
  </si>
  <si>
    <t>Poznámka k položce:_x000D_
Hmotnost: 9,63 kg/m - sloupky zábradlí</t>
  </si>
  <si>
    <t>11</t>
  </si>
  <si>
    <t>13010430</t>
  </si>
  <si>
    <t>úhelník ocelový rovnostranný jakost 11 375 70x70x7mm</t>
  </si>
  <si>
    <t>2140154947</t>
  </si>
  <si>
    <t>Poznámka k položce:_x000D_
Hmotnost: 7,39 kg/m - madla na zábradlí</t>
  </si>
  <si>
    <t>12</t>
  </si>
  <si>
    <t>13611238</t>
  </si>
  <si>
    <t>plech ocelový hladký jakost S235JR tl 15mm tabule</t>
  </si>
  <si>
    <t>-312671912</t>
  </si>
  <si>
    <t>Poznámka k položce:_x000D_
Hmotnost 720 kg/kus</t>
  </si>
  <si>
    <t>13</t>
  </si>
  <si>
    <t>938131111</t>
  </si>
  <si>
    <t>Odstranění přebytečné zeminy (nánosů) u říms průčelního zdiva a křídel ručně</t>
  </si>
  <si>
    <t>m3</t>
  </si>
  <si>
    <t>650110484</t>
  </si>
  <si>
    <t>Poznámka k položce:_x000D_
za křídly a za mostními římsami</t>
  </si>
  <si>
    <t>Sqrt((8,0*8,0+5,4*5,4))*0,5*0,5 "římsa křídla KP1"</t>
  </si>
  <si>
    <t>Sqrt((9,0*9,0+5,4*5,4))*0,5*0,5 "římsa křídla KP2"</t>
  </si>
  <si>
    <t>Sqrt((5,1*5,1+4,2*4,2))*0,5*0,5 "římsa křídla KL1"</t>
  </si>
  <si>
    <t>Sqrt((4,8*4,8+4,2*4,2))*0,5*0,5 "římsa křídla KL1"</t>
  </si>
  <si>
    <t>(7,0+4,0)*0,5*0,5 "mostní římsy"</t>
  </si>
  <si>
    <t>Součet</t>
  </si>
  <si>
    <t>14</t>
  </si>
  <si>
    <t>941111111</t>
  </si>
  <si>
    <t>Montáž lešení řadového trubkového lehkého s podlahami zatížení do 200 kg/m2 š do 0,9 m v do 10 m</t>
  </si>
  <si>
    <t>-1123733849</t>
  </si>
  <si>
    <t>60,0*2,0 "otvor"</t>
  </si>
  <si>
    <t>3,0*4,0+3,0*3,0 "čela"</t>
  </si>
  <si>
    <t>2,0*4,0*2+2,0*2,0*2+2,0*2,0*2 "křídla"</t>
  </si>
  <si>
    <t>941111211</t>
  </si>
  <si>
    <t>Příplatek k lešení řadovému trubkovému lehkému s podlahami š 0,9 m v 10 m za první a ZKD den použití</t>
  </si>
  <si>
    <t>2060301572</t>
  </si>
  <si>
    <t>173,0*30</t>
  </si>
  <si>
    <t>16</t>
  </si>
  <si>
    <t>941111811</t>
  </si>
  <si>
    <t>Demontáž lešení řadového trubkového lehkého s podlahami zatížení do 200 kg/m2 š do 0,9 m v do 10 m</t>
  </si>
  <si>
    <t>-2060211891</t>
  </si>
  <si>
    <t>17</t>
  </si>
  <si>
    <t>944111111</t>
  </si>
  <si>
    <t>Montáž ochranného zábradlí trubkového na vnějších stranách objektů odkloněného od svislice do 15°</t>
  </si>
  <si>
    <t>-1938142645</t>
  </si>
  <si>
    <t>60,0*2 "otvor"</t>
  </si>
  <si>
    <t>3,0*2+3,0*2 "čela"</t>
  </si>
  <si>
    <t>2,0*2*2+2,0*2+2,0*2 "křídla"</t>
  </si>
  <si>
    <t>18</t>
  </si>
  <si>
    <t>944111211</t>
  </si>
  <si>
    <t>Příplatek k ochrannému zábradlí trubkovému na vnějších stranách objektů za první a ZKD den použití</t>
  </si>
  <si>
    <t>520443608</t>
  </si>
  <si>
    <t>148,0*30</t>
  </si>
  <si>
    <t>19</t>
  </si>
  <si>
    <t>944111811</t>
  </si>
  <si>
    <t>Demontáž ochranného zábradlí trubkového na vnějších stranách objektů odkloněného od svislice do 15°</t>
  </si>
  <si>
    <t>-166971596</t>
  </si>
  <si>
    <t>20</t>
  </si>
  <si>
    <t>952904141</t>
  </si>
  <si>
    <t>Čištění mostních objektů - pročištění odvodňovačů ve zdivu</t>
  </si>
  <si>
    <t>330847697</t>
  </si>
  <si>
    <t>Poznámka k položce:_x000D_
na křídle KP2</t>
  </si>
  <si>
    <t>966023211</t>
  </si>
  <si>
    <t>Snesení nevyhovujících kamenných římsových desek na průčelním zdivu a křídlech</t>
  </si>
  <si>
    <t>1109306998</t>
  </si>
  <si>
    <t>Poznámka k položce:_x000D_
přeložení stávajících římsových desek - mostní římsa vlevo a křídelní římsy vlevo a vpravo</t>
  </si>
  <si>
    <t>10*0,7*0,7*0,15 "mostní římsa vlevo"</t>
  </si>
  <si>
    <t>2*8*0,7*0,7*0,15 "křídelní římsy vlevo"</t>
  </si>
  <si>
    <t>2*13*0,7*0,7*0,15 "křídelní římsy vpravo"</t>
  </si>
  <si>
    <t>Součet"</t>
  </si>
  <si>
    <t>22</t>
  </si>
  <si>
    <t>317221111</t>
  </si>
  <si>
    <t>Osazení kamenných římsových desek do maltového lože</t>
  </si>
  <si>
    <t>879654789</t>
  </si>
  <si>
    <t>23</t>
  </si>
  <si>
    <t>985132211</t>
  </si>
  <si>
    <t>Očištění ploch líce kleneb a podhledů sušeným křemičitým pískem</t>
  </si>
  <si>
    <t>824948361</t>
  </si>
  <si>
    <t>Poznámka k položce:_x000D_
100% plochy zdiva</t>
  </si>
  <si>
    <t>60,0*(3,0+1,75)*0,5*2 "opěry"</t>
  </si>
  <si>
    <t>2*pi*1,9*0,5*0,5*60,0 "klenba"</t>
  </si>
  <si>
    <t>8,0*5,4*0,5+9,0*5,4*0,5+5,1*4,2*0,5+4,8*4,2*0,5 "křídla"</t>
  </si>
  <si>
    <t>(((6,0+3,3)/2*5,4)-3,0*1,9-pi*0,95*0,95*0,5) "čelo vpravo"</t>
  </si>
  <si>
    <t>(((4,0+3,1)/2*4,2)-1,75*1,9-pi*0,95*0,95*0,5) "čelo vlevo"</t>
  </si>
  <si>
    <t>24</t>
  </si>
  <si>
    <t>985141111</t>
  </si>
  <si>
    <t>Vyčištění trhlin a dutin ve zdivu š do 30 mm hl do 150 mm</t>
  </si>
  <si>
    <t>1136603764</t>
  </si>
  <si>
    <t>Poznámka k položce:_x000D_
podélná trhlina na klenbě u věnce vpravo</t>
  </si>
  <si>
    <t>2*pi*1,9*0,5*0,5</t>
  </si>
  <si>
    <t>25</t>
  </si>
  <si>
    <t>985232112</t>
  </si>
  <si>
    <t>Hloubkové spárování zdiva aktivovanou maltou spára hl do 80 mm dl do 12 m/m2</t>
  </si>
  <si>
    <t>103357978</t>
  </si>
  <si>
    <t>Poznámka k položce:_x000D_
klenba a opěry 50% plochy, čelo vpravo 20% a čelo vlevo 10% plochy, křídlo KP1 50% plochy, křídla KP2, KL1, KL2 20% plochy</t>
  </si>
  <si>
    <t>60,0*(3,0+1,75)*0,5*2*0,5 "opěry 50%"</t>
  </si>
  <si>
    <t>2*pi*1,9*0,5*0,5*60,0*1 "klenba 100% "</t>
  </si>
  <si>
    <t>8,0*5,4*0,5*0,5+9,0*5,4*0,5*0,2+5,1*4,2*0,5*0,2+4,8*4,2*0,5*0,2 "křídla 20%"</t>
  </si>
  <si>
    <t>(((6,0+3,3)/2*5,4)-3,0*1,9-pi*0,95*0,95*0,5)*0,2 "čelo vpravo 20%"</t>
  </si>
  <si>
    <t>(((4,0+3,1)/2*4,2)-1,75*1,9-pi*0,95*0,95*0,5)*0,1 "čelo vlevo 20%"</t>
  </si>
  <si>
    <t>26</t>
  </si>
  <si>
    <t>985142212</t>
  </si>
  <si>
    <t>Vysekání spojovací hmoty ze spár zdiva hl přes 40 mm dl do 12 m/m2</t>
  </si>
  <si>
    <t>825055401</t>
  </si>
  <si>
    <t>2*pi*1,9*0,5*0,5*60,0*1"klenba 100%"</t>
  </si>
  <si>
    <t>8,0*5,4*0,5*0,5+9,0*5,4*0,5*0,2+5,1*4,2*0,5*0,2+4,8*4,2*0,5*0,2 "křídla"</t>
  </si>
  <si>
    <t>(((6,0+3,3)/2*5,4)-3,0*1,9-pi*0,95*0,95*0,5)*0,2 "čelo vpravo"</t>
  </si>
  <si>
    <t>(((4,0+3,1)/2*4,2)-1,75*1,9-pi*0,95*0,95*0,5)*0,1 "čelo vlevo"</t>
  </si>
  <si>
    <t>27</t>
  </si>
  <si>
    <t>985232191</t>
  </si>
  <si>
    <t>Příplatek k hloubkovému spárování za práci ve stísněném prostoru</t>
  </si>
  <si>
    <t>-390335843</t>
  </si>
  <si>
    <t>346,014*0,5</t>
  </si>
  <si>
    <t>28</t>
  </si>
  <si>
    <t>985142911</t>
  </si>
  <si>
    <t>Příplatek k cenám vysekání spojovací hmoty ze spár za práce ve stísněném prostoru</t>
  </si>
  <si>
    <t>1553564533</t>
  </si>
  <si>
    <t>29</t>
  </si>
  <si>
    <t>985223210</t>
  </si>
  <si>
    <t>Přezdívání kamenného zdiva do aktivované malty do 1 m3</t>
  </si>
  <si>
    <t>-1284912926</t>
  </si>
  <si>
    <t>Poznámka k položce:_x000D_
přezdění vyboulené střední části křídla KP1 a vyzdít zde odvodňovač</t>
  </si>
  <si>
    <t>8,0*5,4*0,5*0,3 "křídla 30% křídlo vpravo na výtoku"</t>
  </si>
  <si>
    <t>30</t>
  </si>
  <si>
    <t>985222111</t>
  </si>
  <si>
    <t>Sbírání a třídění kamene ručně ze suti s očištěním</t>
  </si>
  <si>
    <t>-304660294</t>
  </si>
  <si>
    <t>31</t>
  </si>
  <si>
    <t>58381079</t>
  </si>
  <si>
    <t>hranoly lámané pro řádkové zdivo 20x20x40cm</t>
  </si>
  <si>
    <t>-230849351</t>
  </si>
  <si>
    <t>Poznámka k položce:_x000D_
žula</t>
  </si>
  <si>
    <t>3,0*2,7*0,1+2*0,7*0,7*0,15*2,7</t>
  </si>
  <si>
    <t>32</t>
  </si>
  <si>
    <t>985241110</t>
  </si>
  <si>
    <t>Plombování zdiva betonem s upěchováním včetně vybourání narušeného zdiva do 1 m3</t>
  </si>
  <si>
    <t>446280355</t>
  </si>
  <si>
    <t>Poznámka k položce:_x000D_
lokálně</t>
  </si>
  <si>
    <t>33</t>
  </si>
  <si>
    <t>985422133</t>
  </si>
  <si>
    <t>Injektáž trhlin š do 2 mm v ŽB kcích tl do 300 mm epoxidem včetně vrtů</t>
  </si>
  <si>
    <t>460849636</t>
  </si>
  <si>
    <t xml:space="preserve">Poznámka k položce:_x000D_
podélná trhlina na klenbě u věnce vpravo, injektování zdiva po celé délce trhliny po cca 25 cm střídavě z jedné a druhé strany křižně přes trhlinu o hloubce vrtu cca 10 cm. </t>
  </si>
  <si>
    <t>2*pi*1,9*0,5*0,5*2 "klenba"</t>
  </si>
  <si>
    <t>34</t>
  </si>
  <si>
    <t>985442113</t>
  </si>
  <si>
    <t>Přídavná šroubovitá nerezová výztuž 1 kotva D 8 mm ve vrtu vyvrtaném příklepem</t>
  </si>
  <si>
    <t>-579874306</t>
  </si>
  <si>
    <t xml:space="preserve">Poznámka k položce:_x000D_
u čela na klenbě vpravo: délka prutu 3 m  ob jednu spáru a konce ve věnci přehnout do čela - 0,5m v počtu 6 ks_x000D_
</t>
  </si>
  <si>
    <t>3,0*6 "klenba"</t>
  </si>
  <si>
    <t>99</t>
  </si>
  <si>
    <t>Přesun hmot a manipulace se sutí</t>
  </si>
  <si>
    <t>35</t>
  </si>
  <si>
    <t>997211511</t>
  </si>
  <si>
    <t>Vodorovná doprava suti po suchu na vzdálenost do 1 km</t>
  </si>
  <si>
    <t>1757789456</t>
  </si>
  <si>
    <t>87,049-9,937-19,861-26,828</t>
  </si>
  <si>
    <t>36</t>
  </si>
  <si>
    <t>997211519</t>
  </si>
  <si>
    <t>Příplatek ZKD 1 km u vodorovné dopravy suti</t>
  </si>
  <si>
    <t>-1709790218</t>
  </si>
  <si>
    <t>30,423*20</t>
  </si>
  <si>
    <t>37</t>
  </si>
  <si>
    <t>997211612</t>
  </si>
  <si>
    <t>Nakládání vybouraných hmot na dopravní prostředky pro vodorovnou dopravu</t>
  </si>
  <si>
    <t>-1915943354</t>
  </si>
  <si>
    <t>38</t>
  </si>
  <si>
    <t>997221615</t>
  </si>
  <si>
    <t>Poplatek za uložení na skládce (skládkovné) stavebního odpadu betonového kód odpadu 17 01 01</t>
  </si>
  <si>
    <t>1953679850</t>
  </si>
  <si>
    <t>39</t>
  </si>
  <si>
    <t>997241540</t>
  </si>
  <si>
    <t>Příplatek za ztížení dopravy suti při rekonstrukcích</t>
  </si>
  <si>
    <t>1921379495</t>
  </si>
  <si>
    <t>40</t>
  </si>
  <si>
    <t>998212111</t>
  </si>
  <si>
    <t>Přesun hmot pro mosty zděné, monolitické betonové nebo ocelové v do 20 m</t>
  </si>
  <si>
    <t>22040960</t>
  </si>
  <si>
    <t>41</t>
  </si>
  <si>
    <t>998212191</t>
  </si>
  <si>
    <t>Příplatek k přesunu hmot pro mosty zděné nebo monolitické za zvětšený přesun do 1000 m</t>
  </si>
  <si>
    <t>668259311</t>
  </si>
  <si>
    <t>53,891*3</t>
  </si>
  <si>
    <t>997</t>
  </si>
  <si>
    <t>Přesun sutě</t>
  </si>
  <si>
    <t>42</t>
  </si>
  <si>
    <t>997013841</t>
  </si>
  <si>
    <t>Poplatek za uložení na skládce (skládkovné) odpadu po otryskávání bez obsahu nebezpečných látek kód odpadu 12 01 17</t>
  </si>
  <si>
    <t>53523745</t>
  </si>
  <si>
    <t>Poznámka k položce:_x000D_
10% rozptyl a ztrátovost</t>
  </si>
  <si>
    <t>20*30*0,001</t>
  </si>
  <si>
    <t>2020/02/01.2/LIB - SO 01 - VRN1</t>
  </si>
  <si>
    <t>VRN - Vedlejší rozpočtové náklady</t>
  </si>
  <si>
    <t xml:space="preserve">    VRN3 - Zařízení staveniště</t>
  </si>
  <si>
    <t xml:space="preserve">    VRN6 - Územní vlivy</t>
  </si>
  <si>
    <t>VRN</t>
  </si>
  <si>
    <t>Vedlejší rozpočtové náklady</t>
  </si>
  <si>
    <t>VRN3</t>
  </si>
  <si>
    <t>Zařízení staveniště</t>
  </si>
  <si>
    <t>030001000</t>
  </si>
  <si>
    <t>soubor</t>
  </si>
  <si>
    <t>1024</t>
  </si>
  <si>
    <t>-802908817</t>
  </si>
  <si>
    <t>032002000</t>
  </si>
  <si>
    <t>Vybavení staveniště</t>
  </si>
  <si>
    <t>1134391064</t>
  </si>
  <si>
    <t>034002000</t>
  </si>
  <si>
    <t>Zabezpečení staveniště</t>
  </si>
  <si>
    <t>-2146405906</t>
  </si>
  <si>
    <t>035002000</t>
  </si>
  <si>
    <t>Pronájmy ploch, objektů</t>
  </si>
  <si>
    <t>1243124067</t>
  </si>
  <si>
    <t>039002000</t>
  </si>
  <si>
    <t>Zrušení zařízení staveniště</t>
  </si>
  <si>
    <t>2058435351</t>
  </si>
  <si>
    <t>039203000</t>
  </si>
  <si>
    <t>Úprava terénu po zrušení zařízení staveniště</t>
  </si>
  <si>
    <t>-609757065</t>
  </si>
  <si>
    <t>VRN6</t>
  </si>
  <si>
    <t>Územní vlivy</t>
  </si>
  <si>
    <t>062002000</t>
  </si>
  <si>
    <t>Ztížené dopravní podmínky</t>
  </si>
  <si>
    <t>1732477219</t>
  </si>
  <si>
    <t>065002000</t>
  </si>
  <si>
    <t>Mimostaveništní doprava materiálů</t>
  </si>
  <si>
    <t>-1302314127</t>
  </si>
  <si>
    <t>2020/02/02/LIB - SO 02 - Most km 164,325</t>
  </si>
  <si>
    <t>2020/02/02.1/LIB - SO 02 -  M 164,325 stavební část</t>
  </si>
  <si>
    <t>Stráž nad Nisou</t>
  </si>
  <si>
    <t>-1819617391</t>
  </si>
  <si>
    <t>2*30,0*5,0*2+20,0*6,0*2</t>
  </si>
  <si>
    <t>1831388428</t>
  </si>
  <si>
    <t>112211251</t>
  </si>
  <si>
    <t>Odstranění pařezů ručně D do 0,2 m ve svahu do 1:1 + odklizení a zasypání</t>
  </si>
  <si>
    <t>-1919103508</t>
  </si>
  <si>
    <t>Poznámka k položce:_x000D_
úplné odstranění pařezů s kořenovými systémy na křídlech, za křídly a nad římsami</t>
  </si>
  <si>
    <t>182201101</t>
  </si>
  <si>
    <t>Svahování násypů</t>
  </si>
  <si>
    <t>2126653638</t>
  </si>
  <si>
    <t>-2066263909</t>
  </si>
  <si>
    <t>-1092492297</t>
  </si>
  <si>
    <t>CS ÚRS 2019 02</t>
  </si>
  <si>
    <t>-128184927</t>
  </si>
  <si>
    <t>Poznámka k položce:_x000D_
V cenách jsou započteny i náklady na dodávku písku a tryskání OK. tl.nátěru  min. 320 µm - Nátěr zábradlí mostu</t>
  </si>
  <si>
    <t>-499063780</t>
  </si>
  <si>
    <t>6+5</t>
  </si>
  <si>
    <t>-1213471330</t>
  </si>
  <si>
    <t>-2117858804</t>
  </si>
  <si>
    <t>((10*1,1)*0,00963)*2</t>
  </si>
  <si>
    <t>-319174555</t>
  </si>
  <si>
    <t>((11*3)*0,00739)*2</t>
  </si>
  <si>
    <t>1236457069</t>
  </si>
  <si>
    <t>938111111</t>
  </si>
  <si>
    <t>Čištění zdiva opěr, pilířů, křídel od mechu a jiné vegetace</t>
  </si>
  <si>
    <t>-797268792</t>
  </si>
  <si>
    <t xml:space="preserve">Poznámka k položce:_x000D_
křídla </t>
  </si>
  <si>
    <t>(5,2*3,65+5,4*3,65+4,4*3,65+4,5*3,65)*2*0,5 "křídla"</t>
  </si>
  <si>
    <t>(3,5+4,0)*0,5*3,65*0,2 "čela"</t>
  </si>
  <si>
    <t>6,35*0,5*0,5+6,5*0,5*0,5+5,7*0,5*0,5+5,8*0,5*0,5 "za křídly"</t>
  </si>
  <si>
    <t>6,0*0,5*0,5+5,0*0,5*0,5 "za mostními římsami"</t>
  </si>
  <si>
    <t>3,5*2,0*2 "čela"</t>
  </si>
  <si>
    <t>2,0*2,0*4 "křídla"</t>
  </si>
  <si>
    <t>23,0*2,0 "otvor"</t>
  </si>
  <si>
    <t>76,0*30</t>
  </si>
  <si>
    <t>3,5*2 "čela"</t>
  </si>
  <si>
    <t>2,0*4 "křídla"</t>
  </si>
  <si>
    <t>23,0*2 "otvor"</t>
  </si>
  <si>
    <t>61,0*30</t>
  </si>
  <si>
    <t>1911122285</t>
  </si>
  <si>
    <t>(5,2*3,65+5,4*3,65+4,4*3,65+4,5*3,65)*0,5 "křídla"</t>
  </si>
  <si>
    <t>(3,5+4,0)*0,5*3,65 "čelo vpravo"</t>
  </si>
  <si>
    <t>(3,5+5,0)*0,5*3,65 "čelo vlevo"</t>
  </si>
  <si>
    <t>(1,55+1,7)*0,5*23,14*2 "opěry"</t>
  </si>
  <si>
    <t>2*pi*2,5*0,5*0,5*23,14 "klenba"</t>
  </si>
  <si>
    <t>-1455040527</t>
  </si>
  <si>
    <t>120,816</t>
  </si>
  <si>
    <t>-448427323</t>
  </si>
  <si>
    <t>Poznámka k položce:_x000D_
křídla 100% plochy, čelo vpravo 80% plochy, čelo vlevo 20% plochy, opěry a klenba 10% plochy zdiva</t>
  </si>
  <si>
    <t>(5,2*3,65+5,4*3,65+4,4*3,65+4,5*3,65)*0,8 "křídla 80%"</t>
  </si>
  <si>
    <t>(3,5+4,0)*0,5*3,65*0,8 "čelo vpravo 80%"</t>
  </si>
  <si>
    <t>(3,5+5,0)*0,5*3,65*0,2 "čelo vlevo 20%"</t>
  </si>
  <si>
    <t>(1,55+1,7)*0,5*23,14*2*0,30 "opěry 30%"</t>
  </si>
  <si>
    <t>2*pi*2,5*0,5*0,5*23,14*0,30 "klenba 30%"</t>
  </si>
  <si>
    <t>Poznámka k položce:_x000D_
přezdění horní řady křídel</t>
  </si>
  <si>
    <t xml:space="preserve">6,35*0,4*0,6+6,5*0,4*0,6+5,7*0,4*0,6+5,8*0,4*0,6 </t>
  </si>
  <si>
    <t>968948970</t>
  </si>
  <si>
    <t>-745325172</t>
  </si>
  <si>
    <t>5,844*2,7*0,25</t>
  </si>
  <si>
    <t>1041960068</t>
  </si>
  <si>
    <t>11,082+4,129+14,610*0,25+0,018</t>
  </si>
  <si>
    <t>18,882*20</t>
  </si>
  <si>
    <t>-1576659173</t>
  </si>
  <si>
    <t>2020/02/02.2/LIB - SO 02 - VRN1</t>
  </si>
  <si>
    <t xml:space="preserve">    VRN7 - Provozní vlivy</t>
  </si>
  <si>
    <t>-1340714230</t>
  </si>
  <si>
    <t>-440552195</t>
  </si>
  <si>
    <t>041903000</t>
  </si>
  <si>
    <t>Dozor jiné osoby</t>
  </si>
  <si>
    <t>hod</t>
  </si>
  <si>
    <t>-1080660175</t>
  </si>
  <si>
    <t>Poznámka k položce:_x000D_
Poznámka k položce: bezpečnostní hlídka</t>
  </si>
  <si>
    <t>VRN7</t>
  </si>
  <si>
    <t>Provozní vlivy</t>
  </si>
  <si>
    <t>072103001</t>
  </si>
  <si>
    <t>Projednání DIO a zajištění DIR komunikace II.a III. třídy</t>
  </si>
  <si>
    <t>1236681622</t>
  </si>
  <si>
    <t>Poznámka k položce:_x000D_
Omezení/uzavírka komunikace pod mostem</t>
  </si>
  <si>
    <t>2020/02/03/LIB - SO 03 - Propustek km 165,510</t>
  </si>
  <si>
    <t>2020/02/03.1/LIB - SO 03 -  P 165,510 stavební část</t>
  </si>
  <si>
    <t xml:space="preserve">    2 - Zakládání</t>
  </si>
  <si>
    <t xml:space="preserve">    3 - Svislé a kompletní konstrukce</t>
  </si>
  <si>
    <t>PSV - Práce a dodávky PSV</t>
  </si>
  <si>
    <t xml:space="preserve">    783 - Dokončovací práce - nátěry</t>
  </si>
  <si>
    <t>-253554488</t>
  </si>
  <si>
    <t>975657538</t>
  </si>
  <si>
    <t>15,0*20,0+15,0*30,0+10,0*4,0+10,0*3,0</t>
  </si>
  <si>
    <t>112151312</t>
  </si>
  <si>
    <t>Kácení stromu bez postupného spouštění koruny a kmene D do 0,3 m</t>
  </si>
  <si>
    <t>107137589</t>
  </si>
  <si>
    <t>Poznámka k položce:_x000D_
dvoukmen vpravo pod křídlem opěry O1</t>
  </si>
  <si>
    <t>112151313</t>
  </si>
  <si>
    <t>Kácení stromu bez postupného spouštění koruny a kmene D do 0,4 m</t>
  </si>
  <si>
    <t>136460832</t>
  </si>
  <si>
    <t>Poznámka k položce:_x000D_
dvoukmen vpravo za křídlem opěry O2</t>
  </si>
  <si>
    <t>112151315</t>
  </si>
  <si>
    <t>Kácení stromu bez postupného spouštění koruny a kmene D do 0,6 m</t>
  </si>
  <si>
    <t>-1853306318</t>
  </si>
  <si>
    <t>Poznámka k položce:_x000D_
dvoukmen vpravo nad křídlem opěry O1</t>
  </si>
  <si>
    <t>112211255</t>
  </si>
  <si>
    <t>Odstranění pařezů ručně D do 0,6 m ve svahu do 1:1 + odklizení a zasypání</t>
  </si>
  <si>
    <t>1488894349</t>
  </si>
  <si>
    <t>Poznámka k položce:_x000D_
odstranění pařezů z pokácených stromů</t>
  </si>
  <si>
    <t>112211257</t>
  </si>
  <si>
    <t>Odstranění pařezů ručně D do 0,8 m ve svahu do 1:1 + odklizení a zasypání</t>
  </si>
  <si>
    <t>1635971211</t>
  </si>
  <si>
    <t>112211261</t>
  </si>
  <si>
    <t>Odstranění pařezů ručně D do 1,2 m ve svahu do 1:1 + odklizení a zasypání</t>
  </si>
  <si>
    <t>-1446999679</t>
  </si>
  <si>
    <t>132212111</t>
  </si>
  <si>
    <t>Hloubení rýh š do 800 mm v soudržných horninách třídy těžitelnosti I, skupiny 3 ručně</t>
  </si>
  <si>
    <t>1893008414</t>
  </si>
  <si>
    <t>-1689498446</t>
  </si>
  <si>
    <t>Zakládání</t>
  </si>
  <si>
    <t>274313611</t>
  </si>
  <si>
    <t>Základové pásy z betonu tř. C 16/20</t>
  </si>
  <si>
    <t>-1873684612</t>
  </si>
  <si>
    <t>Poznámka k položce:_x000D_
základ gabionů</t>
  </si>
  <si>
    <t>274352111</t>
  </si>
  <si>
    <t>Bednění základových pasů rovné ztracené (neodbedněné)</t>
  </si>
  <si>
    <t>1667041909</t>
  </si>
  <si>
    <t>Svislé a kompletní konstrukce</t>
  </si>
  <si>
    <t>327215351</t>
  </si>
  <si>
    <t>Montáž obkladů opěrných zdí ze svařovaných gabionů úprava galfan vyplněné kamenem (bez jeho dodání)</t>
  </si>
  <si>
    <t>1122865012</t>
  </si>
  <si>
    <t>Poznámka k položce:_x000D_
uložení gabionů na římsy - římsa vpravo délka 11 m, římsa vlevo délka 8 m, šířka x výška 0,5 x 0,5 m</t>
  </si>
  <si>
    <t>11,0*0,5*0,5+8,0*0,5*0,5</t>
  </si>
  <si>
    <t>-2059100925</t>
  </si>
  <si>
    <t>4,750*2,4</t>
  </si>
  <si>
    <t>113105112</t>
  </si>
  <si>
    <t>Rozebrání dlažeb z lomového kamene kladených na sucho vyspárované MC</t>
  </si>
  <si>
    <t>2048152710</t>
  </si>
  <si>
    <t>23*1,5</t>
  </si>
  <si>
    <t>114203201</t>
  </si>
  <si>
    <t>Očištění lomového kamene nebo betonových tvárnic od hlíny nebo písku</t>
  </si>
  <si>
    <t>1734359401</t>
  </si>
  <si>
    <t>34,5*0,3</t>
  </si>
  <si>
    <t>114203301</t>
  </si>
  <si>
    <t>Třídění lomového kamene nebo betonových tvárnic podle druhu, velikosti nebo tvaru</t>
  </si>
  <si>
    <t>-1694551035</t>
  </si>
  <si>
    <t>114203401</t>
  </si>
  <si>
    <t>Srovnání lomového kamene nebo betonových tvárnic s přemístěním do 10 m</t>
  </si>
  <si>
    <t>-697290783</t>
  </si>
  <si>
    <t>451315111</t>
  </si>
  <si>
    <t>Podkladní nebo vyrovnávací vrstva z betonu C25/30 tl 100 mm</t>
  </si>
  <si>
    <t>140195704</t>
  </si>
  <si>
    <t>Poznámka k položce:_x000D_
dlažba a gabiony</t>
  </si>
  <si>
    <t>23*1,5 "dlažba"</t>
  </si>
  <si>
    <t>11,5*0,6+8,5*0,6 "pod gabiony"</t>
  </si>
  <si>
    <t>465513228</t>
  </si>
  <si>
    <t>Dlažba z lomového kamene na cementovou maltu s vyspárováním tl 250 mm pro hráze</t>
  </si>
  <si>
    <t>-1438173837</t>
  </si>
  <si>
    <t>Poznámka k položce:_x000D_
lokální oprava dlažby v otvoru</t>
  </si>
  <si>
    <t>583807500</t>
  </si>
  <si>
    <t>kámen lomový regulační (10t=6,5 m3)</t>
  </si>
  <si>
    <t>242121636</t>
  </si>
  <si>
    <t>Poznámka k položce:_x000D_
doplnění kamene</t>
  </si>
  <si>
    <t>-456932508</t>
  </si>
  <si>
    <t>-1152204392</t>
  </si>
  <si>
    <t>11 "zábradlí do gabionu "</t>
  </si>
  <si>
    <t>CS ÚRS 2019 01</t>
  </si>
  <si>
    <t>2103600632</t>
  </si>
  <si>
    <t>338121123</t>
  </si>
  <si>
    <t>Osazování sloupků a vzpěr ŽB plotových zabetonováním patky o objemu do 0,15 m3</t>
  </si>
  <si>
    <t>-878840369</t>
  </si>
  <si>
    <t>Poznámka k položce:_x000D_
osazení zábradlí do gabionu</t>
  </si>
  <si>
    <t>515607456</t>
  </si>
  <si>
    <t>-1114687611</t>
  </si>
  <si>
    <t>-1061498569</t>
  </si>
  <si>
    <t>-1740447959</t>
  </si>
  <si>
    <t>Poznámka k položce:_x000D_
lokální očištění čel</t>
  </si>
  <si>
    <t>-1680291163</t>
  </si>
  <si>
    <t>Poznámka k položce:_x000D_
za římsami a pod křídly</t>
  </si>
  <si>
    <t>11,0*0,5*0,5+8*0,5*0,5 "římsy"</t>
  </si>
  <si>
    <t>4,0*0,5*0,5*2+3,0*0,5*0,5*2 "křídla"</t>
  </si>
  <si>
    <t>783629903</t>
  </si>
  <si>
    <t>18,0*2,0 "otvor"</t>
  </si>
  <si>
    <t>3,0*2,0 "čelo vpravo"</t>
  </si>
  <si>
    <t>2073693122</t>
  </si>
  <si>
    <t>42,0*30</t>
  </si>
  <si>
    <t>-719509172</t>
  </si>
  <si>
    <t>1463613678</t>
  </si>
  <si>
    <t>18,0 "otvor"</t>
  </si>
  <si>
    <t>3,0 "čelo vpravo"</t>
  </si>
  <si>
    <t>293648411</t>
  </si>
  <si>
    <t>21,0*30</t>
  </si>
  <si>
    <t>417976725</t>
  </si>
  <si>
    <t>952904122</t>
  </si>
  <si>
    <t>Čištění mostních objektů - ruční odstranění nánosů z otvorů v přes 1,5 m</t>
  </si>
  <si>
    <t>-549855507</t>
  </si>
  <si>
    <t>Poznámka k položce:_x000D_
včetně kamene</t>
  </si>
  <si>
    <t>1,5*23,0*0,3</t>
  </si>
  <si>
    <t>952904152</t>
  </si>
  <si>
    <t>Čištění mostních objektů - pročištění vtoků a výtoků ručně</t>
  </si>
  <si>
    <t>-48220104</t>
  </si>
  <si>
    <t>Poznámka k položce:_x000D_
 vtok a výtok propustku včetně kamene</t>
  </si>
  <si>
    <t>2,0*5,0*0,3*2 "vtoková a výtoková část propustku"</t>
  </si>
  <si>
    <t>2119371294</t>
  </si>
  <si>
    <t>(2,3+1,1)/2*23,0*2 "opěry"</t>
  </si>
  <si>
    <t>pi*0,75*23,0 "klenba"</t>
  </si>
  <si>
    <t>3,75*3,05*2+1,5*0,7 "čelo vpravo"</t>
  </si>
  <si>
    <t>2,25*1,7*2+1,5*0,6 "čelo vlevo"</t>
  </si>
  <si>
    <t>-1225533137</t>
  </si>
  <si>
    <t>Poznámka k položce:_x000D_
podélná trhlina na klenbě a opěrách u věnce vpravo a vlevo</t>
  </si>
  <si>
    <t>2,3*2+1,1*2+pi*0,75*2</t>
  </si>
  <si>
    <t>1317098901</t>
  </si>
  <si>
    <t>151,212*0,8</t>
  </si>
  <si>
    <t>-308999174</t>
  </si>
  <si>
    <t>Poznámka k položce:_x000D_
čela 100%, opěry 80%, klenba 40% plochy zdiva a dno v otvoru 100% plochy</t>
  </si>
  <si>
    <t>(2,3+1,1)/2*23,0*2*0,8 "opěry"</t>
  </si>
  <si>
    <t>pi*0,75*23,0*0,4 "klenba"</t>
  </si>
  <si>
    <t>1,5*23,0 "otvor"</t>
  </si>
  <si>
    <t>43</t>
  </si>
  <si>
    <t>985421152</t>
  </si>
  <si>
    <t>Injektáž trhlin š 20 mm v cihelném zdivu tl do 450 mm aktivovanou cementovou maltou včetně vrtů</t>
  </si>
  <si>
    <t>-473932346</t>
  </si>
  <si>
    <t xml:space="preserve">Poznámka k položce:_x000D_
podélná trhlina na klenbě a opěrách u věnce vpravo i vlevo, injektování zdiva po celé délce trhliny po cca 25 cm střídavě z jedné a druhé strany křižně přes trhlinu o hloubce vrtu cca 10 cm. </t>
  </si>
  <si>
    <t>44</t>
  </si>
  <si>
    <t>-1076203338</t>
  </si>
  <si>
    <t>45</t>
  </si>
  <si>
    <t>-547135379</t>
  </si>
  <si>
    <t>Poznámka k položce:_x000D_
u čela na klenbě a opěrách vpravo: délka prutu 3 m  ob jednu spáru a konce ve věnci přehnout do čela - 0,5m v počtu 11 ks_x000D_
u čela na klenbě a opěrách vlevo: délka prutu 3 m  ob jednu spáru a konce ve věnci přehnout do čela - 0,5m v počtu 7 ks</t>
  </si>
  <si>
    <t>3,0*11+3,0*7 "klenba"</t>
  </si>
  <si>
    <t>46</t>
  </si>
  <si>
    <t>-198438651</t>
  </si>
  <si>
    <t>47</t>
  </si>
  <si>
    <t>-116661478</t>
  </si>
  <si>
    <t>17,776*20</t>
  </si>
  <si>
    <t>48</t>
  </si>
  <si>
    <t>133927166</t>
  </si>
  <si>
    <t>49</t>
  </si>
  <si>
    <t>-269060421</t>
  </si>
  <si>
    <t>50</t>
  </si>
  <si>
    <t>1061101125</t>
  </si>
  <si>
    <t>51</t>
  </si>
  <si>
    <t>-358820469</t>
  </si>
  <si>
    <t>37,460*3</t>
  </si>
  <si>
    <t>PSV</t>
  </si>
  <si>
    <t>Práce a dodávky PSV</t>
  </si>
  <si>
    <t>783</t>
  </si>
  <si>
    <t>Dokončovací práce - nátěry</t>
  </si>
  <si>
    <t>52</t>
  </si>
  <si>
    <t>783301303</t>
  </si>
  <si>
    <t>Bezoplachové odrezivění zámečnických konstrukcí</t>
  </si>
  <si>
    <t>-14179133</t>
  </si>
  <si>
    <t>Poznámka k položce:_x000D_
zábradlí na opěře O 02 v otvoru</t>
  </si>
  <si>
    <t>2*pi*0,02*23,5</t>
  </si>
  <si>
    <t>53</t>
  </si>
  <si>
    <t>783301313</t>
  </si>
  <si>
    <t>Odmaštění zámečnických konstrukcí ředidlovým odmašťovačem</t>
  </si>
  <si>
    <t>-1365124609</t>
  </si>
  <si>
    <t>54</t>
  </si>
  <si>
    <t>783314101</t>
  </si>
  <si>
    <t>Základní jednonásobný syntetický nátěr zámečnických konstrukcí</t>
  </si>
  <si>
    <t>-2132928369</t>
  </si>
  <si>
    <t>2020/02/03.2/LIB - SO 03 - VRN1</t>
  </si>
  <si>
    <t xml:space="preserve">      HSV - Práce a dodávky HSV</t>
  </si>
  <si>
    <t xml:space="preserve">      9 - Ostatní konstrukce a práce, bourání</t>
  </si>
  <si>
    <t>-1681752307</t>
  </si>
  <si>
    <t>1172625928</t>
  </si>
  <si>
    <t>2071202429</t>
  </si>
  <si>
    <t>1479185604</t>
  </si>
  <si>
    <t>2005904437</t>
  </si>
  <si>
    <t>1252807238</t>
  </si>
  <si>
    <t>587069733</t>
  </si>
  <si>
    <t>193939022</t>
  </si>
  <si>
    <t>929595311</t>
  </si>
  <si>
    <t>Úprava banketové stezky na hl nad 100 do 200 mm</t>
  </si>
  <si>
    <t>2108219950</t>
  </si>
  <si>
    <t>2020/02/04/LIB - SO 04 - Propustek km 165,742</t>
  </si>
  <si>
    <t>2020/02/04.1/LIB - SO 04 - P 165,742 stavební část</t>
  </si>
  <si>
    <t>111201101</t>
  </si>
  <si>
    <t>Odstranění křovin a stromů průměru kmene do 100 mm i s kořeny z celkové plochy do 1000 m2</t>
  </si>
  <si>
    <t>-209091449</t>
  </si>
  <si>
    <t>Poznámka k položce:_x000D_
v pásu 5m za křídly a pod mostem</t>
  </si>
  <si>
    <t>111201401</t>
  </si>
  <si>
    <t>Spálení křovin a stromů průměru kmene do 100 mm</t>
  </si>
  <si>
    <t>627706879</t>
  </si>
  <si>
    <t>112151311</t>
  </si>
  <si>
    <t>Kácení stromu bez postupného spouštění koruny a kmene D do 0,2 m</t>
  </si>
  <si>
    <t>-201362959</t>
  </si>
  <si>
    <t>Poznámka k položce:_x000D_
16 kusů u čela vpravo, 3 kusy u čela vlevo</t>
  </si>
  <si>
    <t>16+3</t>
  </si>
  <si>
    <t>297741178</t>
  </si>
  <si>
    <t>Poznámka k položce:_x000D_
úplné odstranění pařezů s kořeny u pokácených stromů</t>
  </si>
  <si>
    <t>115001105</t>
  </si>
  <si>
    <t>Převedení vody potrubím DN do 600</t>
  </si>
  <si>
    <t>856282528</t>
  </si>
  <si>
    <t>115101202</t>
  </si>
  <si>
    <t>Čerpání vody na dopravní výšku do 10 m průměrný přítok do 1000 l/min</t>
  </si>
  <si>
    <t>731892494</t>
  </si>
  <si>
    <t>153191121</t>
  </si>
  <si>
    <t>Zřízení těsnění hradicích stěn ze zhutněné sypaniny</t>
  </si>
  <si>
    <t>1304725229</t>
  </si>
  <si>
    <t>Poznámka k položce:_x000D_
materiál z přebytečných nánosů</t>
  </si>
  <si>
    <t>2095987310</t>
  </si>
  <si>
    <t>182311123</t>
  </si>
  <si>
    <t>Rozprostření ornice ve svahu přes 1:5 tl vrstvy do 200 mm ručně</t>
  </si>
  <si>
    <t>-1738260199</t>
  </si>
  <si>
    <t>(1,5+7,208+2,7)*10</t>
  </si>
  <si>
    <t>326214121</t>
  </si>
  <si>
    <t>Zdivo LTM z gabionů dvouzákrutová síť pozinkovaná vyplněná kamenem</t>
  </si>
  <si>
    <t>1333708216</t>
  </si>
  <si>
    <t>Poznámka k položce:_x000D_
uložení gabionů na římsy - délka 3 m, šířka x výška 0,5 x 0,5 m</t>
  </si>
  <si>
    <t>3,0*0,5*0,5*2</t>
  </si>
  <si>
    <t>-2065184139</t>
  </si>
  <si>
    <t>Poznámka k položce:_x000D_
pod gabiony</t>
  </si>
  <si>
    <t>3,5*0,6*2 "pod gabiony"</t>
  </si>
  <si>
    <t>465513117</t>
  </si>
  <si>
    <t>Oprava dlažeb z lomového kamene na maltu s vyspárováním do 20 m2 s dodáním kamene tl 200 mm</t>
  </si>
  <si>
    <t>-693125091</t>
  </si>
  <si>
    <t>20*1</t>
  </si>
  <si>
    <t>938122211</t>
  </si>
  <si>
    <t>Hubení porostů na mostech herbicidy postřikovačem</t>
  </si>
  <si>
    <t>1855588920</t>
  </si>
  <si>
    <t>Poznámka k položce:_x000D_
nad římsami</t>
  </si>
  <si>
    <t>139752101</t>
  </si>
  <si>
    <t>Vykopávky v uzavřených prostorech v hornině třídy těžitelnosti II., skupiny 4 až 5 ručně</t>
  </si>
  <si>
    <t>-1078843172</t>
  </si>
  <si>
    <t>18,02*1,0*0,4</t>
  </si>
  <si>
    <t>-1967358662</t>
  </si>
  <si>
    <t>3,0*1,5*0,3*2 "vtoková a výtoková část propustku"</t>
  </si>
  <si>
    <t>154726222</t>
  </si>
  <si>
    <t>18,2*1,0*2 "opěry"</t>
  </si>
  <si>
    <t>1,0*2 "čela"</t>
  </si>
  <si>
    <t>985139111</t>
  </si>
  <si>
    <t>Příplatek k očištění ploch za práci ve stísněném prostoru</t>
  </si>
  <si>
    <t>1427657808</t>
  </si>
  <si>
    <t>44,4</t>
  </si>
  <si>
    <t>456474471</t>
  </si>
  <si>
    <t>Poznámka k položce:_x000D_
 100% plochy zdiva</t>
  </si>
  <si>
    <t>144653702</t>
  </si>
  <si>
    <t>Poznámka k položce:_x000D_
přezdění  křídel vpravo</t>
  </si>
  <si>
    <t>-993470536</t>
  </si>
  <si>
    <t>-687684195</t>
  </si>
  <si>
    <t>3,0*2,7*0,5</t>
  </si>
  <si>
    <t>12,502*20</t>
  </si>
  <si>
    <t>997221815</t>
  </si>
  <si>
    <t>Poplatek za uložení na skládce (skládkovné) stavebního odpadu betonového kód odpadu 170 101</t>
  </si>
  <si>
    <t>1294593152</t>
  </si>
  <si>
    <t>33,401*3</t>
  </si>
  <si>
    <t>2020/02/04.2/LIB - SO 04 - VRN1</t>
  </si>
  <si>
    <t>-947598362</t>
  </si>
  <si>
    <t>2020/02/05/LIB - SO 05 - Most km 166,063</t>
  </si>
  <si>
    <t>2020/02/05.1/LIB - SO 05 - M 166,063 stavební část</t>
  </si>
  <si>
    <t>-1136481906</t>
  </si>
  <si>
    <t>-100021650</t>
  </si>
  <si>
    <t>-1579143607</t>
  </si>
  <si>
    <t>-828611065</t>
  </si>
  <si>
    <t>743542534</t>
  </si>
  <si>
    <t>(6,1+8,742)*10</t>
  </si>
  <si>
    <t>884298194</t>
  </si>
  <si>
    <t>8*2*(0,5*0,6)</t>
  </si>
  <si>
    <t>-106382408</t>
  </si>
  <si>
    <t>8,0*0,5*0,5*2</t>
  </si>
  <si>
    <t>2147028538</t>
  </si>
  <si>
    <t>4*2,4</t>
  </si>
  <si>
    <t>591668032</t>
  </si>
  <si>
    <t>6*4"na vtoku"</t>
  </si>
  <si>
    <t>6*4"na výtoku"</t>
  </si>
  <si>
    <t>16,7*3 "v otvoru</t>
  </si>
  <si>
    <t>2107495378</t>
  </si>
  <si>
    <t>98,10*0,35</t>
  </si>
  <si>
    <t>-206149918</t>
  </si>
  <si>
    <t>-1204954524</t>
  </si>
  <si>
    <t>437563454</t>
  </si>
  <si>
    <t>98,1 "dlažba"</t>
  </si>
  <si>
    <t>-1824128281</t>
  </si>
  <si>
    <t>2083185016</t>
  </si>
  <si>
    <t>-866161881</t>
  </si>
  <si>
    <t>1060473735</t>
  </si>
  <si>
    <t>8+8</t>
  </si>
  <si>
    <t>633891834</t>
  </si>
  <si>
    <t>1373379194</t>
  </si>
  <si>
    <t>-1395063865</t>
  </si>
  <si>
    <t>782053161</t>
  </si>
  <si>
    <t>-109247951</t>
  </si>
  <si>
    <t>878049424</t>
  </si>
  <si>
    <t>Poznámka k položce:_x000D_
křídla</t>
  </si>
  <si>
    <t>3,9*5,5*0,5*2*2 "křídla"</t>
  </si>
  <si>
    <t>1372071639</t>
  </si>
  <si>
    <t>Poznámka k položce:_x000D_
za křídly a za římsami</t>
  </si>
  <si>
    <t>Sqrt((5,5)^2+(3,9)^2)*0,5*0,5*4 "za křídly"</t>
  </si>
  <si>
    <t>8,0*0,5*0,5 "za římsami"</t>
  </si>
  <si>
    <t>-106324412</t>
  </si>
  <si>
    <t>16,7*1,5*2 "otvor"</t>
  </si>
  <si>
    <t>4,0*2,0*2 "čela"</t>
  </si>
  <si>
    <t>-1944828225</t>
  </si>
  <si>
    <t>82,1*30</t>
  </si>
  <si>
    <t>447072732</t>
  </si>
  <si>
    <t>-1318162966</t>
  </si>
  <si>
    <t>16,7*2 "otvor"</t>
  </si>
  <si>
    <t>4,0*2 "čela"</t>
  </si>
  <si>
    <t>27304256</t>
  </si>
  <si>
    <t>49,4*30</t>
  </si>
  <si>
    <t>693088929</t>
  </si>
  <si>
    <t>-777613090</t>
  </si>
  <si>
    <t>16,7*3,0*0,1*0,1</t>
  </si>
  <si>
    <t>1323066234</t>
  </si>
  <si>
    <t>Poznámka k položce:_x000D_
včetně dřeva a kamene</t>
  </si>
  <si>
    <t>((7,0+4,2)/2*5,5)*2*0,1</t>
  </si>
  <si>
    <t>467480625</t>
  </si>
  <si>
    <t>16,7*1,7*2 "opěry"</t>
  </si>
  <si>
    <t>2*pi*1,5*0,5*16,7 "klenba"</t>
  </si>
  <si>
    <t>5,5*3,9*0,5*4 "křídla"</t>
  </si>
  <si>
    <t>(((6,0+4,2)/2*3,9)-3,0*1,7-pi*1,5*1,5*0,5)*2 "čela"</t>
  </si>
  <si>
    <t>1319172389</t>
  </si>
  <si>
    <t>16,7*1,7*2*0,7 "opěry 70%"</t>
  </si>
  <si>
    <t>2*pi*1,5*0,5*16,7*0,3 "klenba 30%"</t>
  </si>
  <si>
    <t>5,5*3,9*4 "křídla 10%"</t>
  </si>
  <si>
    <t>974308595</t>
  </si>
  <si>
    <t>Poznámka k položce:_x000D_
křídla a čela 100% plochy zdiva,  klenba a opěry 20% plochy zdiva, dlažba dna otvoru 40%</t>
  </si>
  <si>
    <t>890440486</t>
  </si>
  <si>
    <t>-1974288687</t>
  </si>
  <si>
    <t>Poznámka k položce:_x000D_
lokální přezdění porušených částí křídel KL1, KL2</t>
  </si>
  <si>
    <t>758994279</t>
  </si>
  <si>
    <t>583810860</t>
  </si>
  <si>
    <t>kámen lomový upravený štípaný (80, 40, 20 cm) pískovec</t>
  </si>
  <si>
    <t>-2123146459</t>
  </si>
  <si>
    <t>Poznámka k položce:_x000D_
doplnění  kamene pro zdění křídel</t>
  </si>
  <si>
    <t>3,0*2,7*0,25</t>
  </si>
  <si>
    <t>-2139889728</t>
  </si>
  <si>
    <t>Poznámka k položce:_x000D_
lokálně u křídel</t>
  </si>
  <si>
    <t>985422533</t>
  </si>
  <si>
    <t>Injektáž trhlin š do 2 mm v ŽB kcích tl do 300 mm epoxidem lepenými injektážními jehlami</t>
  </si>
  <si>
    <t>2008651285</t>
  </si>
  <si>
    <t>Poznámka k položce:_x000D_
injektáž v místě separace kvádrů na klenbě a opěrách po obvodu otvoru</t>
  </si>
  <si>
    <t>1,7*2+pi*1,5*2</t>
  </si>
  <si>
    <t>282601112</t>
  </si>
  <si>
    <t>Injektování vrtů vysokotlaké vzestupné s jednoduchým obturátorem tlakem do 2 MPa</t>
  </si>
  <si>
    <t>-74564289</t>
  </si>
  <si>
    <t>Poznámka k položce:_x000D_
Poznámka k položce:, injektáž opěr a klenby v rastru 1,0x1,0 m - v délce 5 m na obou stranách od čela</t>
  </si>
  <si>
    <t>16,7*1,7*2*1 "opěry"</t>
  </si>
  <si>
    <t>2*pi*1,5*0,5*16,7*0,33 "klenba"</t>
  </si>
  <si>
    <t>82,75*0,5 'Přepočtené koeficientem množství</t>
  </si>
  <si>
    <t>977131119</t>
  </si>
  <si>
    <t>Vrty příklepovými vrtáky D do 32 mm do cihelného zdiva nebo prostého betonu</t>
  </si>
  <si>
    <t>919303713</t>
  </si>
  <si>
    <t>Poznámka k položce:_x000D_
vrty opěr 1ks/m2 vrty klenby 1ks/3m2</t>
  </si>
  <si>
    <t>585211130</t>
  </si>
  <si>
    <t>cement portlandský CEM I 52,5MPa</t>
  </si>
  <si>
    <t>-1120987463</t>
  </si>
  <si>
    <t>16,7*1,7*2*0,05 "opěry"</t>
  </si>
  <si>
    <t>2*pi*1,5*0,5*16,7*0,33*0,05 "klenba"</t>
  </si>
  <si>
    <t>-323793986</t>
  </si>
  <si>
    <t xml:space="preserve">Poznámka k položce:_x000D_
u čela na klenbě a opěrách vpravo i vlevo: délka prutu 3 m  ob jednu spáru a konce ve věnci přehnout do čela - 0,5m v počtu 13 ks na každé straně_x000D_
</t>
  </si>
  <si>
    <t>3,0*13*2 "klenba"</t>
  </si>
  <si>
    <t>-882194221</t>
  </si>
  <si>
    <t>-1057268682</t>
  </si>
  <si>
    <t>20,930*20</t>
  </si>
  <si>
    <t>-474959341</t>
  </si>
  <si>
    <t>1268405270</t>
  </si>
  <si>
    <t>-2043503991</t>
  </si>
  <si>
    <t>47951614</t>
  </si>
  <si>
    <t>73,042*3</t>
  </si>
  <si>
    <t>2020/02/05.2/LIB - SO 05 - VRN1</t>
  </si>
  <si>
    <t>-1777275256</t>
  </si>
  <si>
    <t>663230849</t>
  </si>
  <si>
    <t>-1664616011</t>
  </si>
  <si>
    <t>-630723144</t>
  </si>
  <si>
    <t>170143652</t>
  </si>
  <si>
    <t>-736697735</t>
  </si>
  <si>
    <t>-1704633931</t>
  </si>
  <si>
    <t>2020/02/06/LIB - SO 06 - Propustek km 168,779</t>
  </si>
  <si>
    <t>2020/02/06.1/LIB - SO 06 - P 168,779 stavební část</t>
  </si>
  <si>
    <t>Krásná Studánka</t>
  </si>
  <si>
    <t>115001104</t>
  </si>
  <si>
    <t>Převedení vody potrubím DN do 300</t>
  </si>
  <si>
    <t>-745895118</t>
  </si>
  <si>
    <t>153191131</t>
  </si>
  <si>
    <t>Odstranění těsnění hradicích stěn ze zhutněné sypaniny</t>
  </si>
  <si>
    <t>-194521370</t>
  </si>
  <si>
    <t>181411123</t>
  </si>
  <si>
    <t>Založení lučního trávníku výsevem plochy do 1000 m2 ve svahu do 1:1</t>
  </si>
  <si>
    <t>-2048717640</t>
  </si>
  <si>
    <t>00572100</t>
  </si>
  <si>
    <t>osivo jetelotráva intenzivní víceletá</t>
  </si>
  <si>
    <t>kg</t>
  </si>
  <si>
    <t>-2086182806</t>
  </si>
  <si>
    <t>100*0,1 'Přepočtené koeficientem množství</t>
  </si>
  <si>
    <t>1938721764</t>
  </si>
  <si>
    <t>(33)*10</t>
  </si>
  <si>
    <t>-526775801</t>
  </si>
  <si>
    <t>5*2*(0,5*0,6)</t>
  </si>
  <si>
    <t>-1366264057</t>
  </si>
  <si>
    <t>(5,0*0,5*0,5)*2</t>
  </si>
  <si>
    <t>2133929674</t>
  </si>
  <si>
    <t>2,5*2,4</t>
  </si>
  <si>
    <t>Poznámka k položce:_x000D_
nad římsami a za křídly</t>
  </si>
  <si>
    <t>5,0*0,5*0,5*2 "římsy"</t>
  </si>
  <si>
    <t>2,0*0,5*0,5*4 "křídla"</t>
  </si>
  <si>
    <t>-2017461213</t>
  </si>
  <si>
    <t>23,0*1,45*1,0</t>
  </si>
  <si>
    <t>5,0*2,5*1,0*2 "vtoková a výtoková část propustku"</t>
  </si>
  <si>
    <t>23,0*1,45</t>
  </si>
  <si>
    <t>129253101</t>
  </si>
  <si>
    <t>Čištění otevřených koryt vodotečí šíře dna do 5 m hl do 2,5 m v hornině třídy těžitelnosti I skupiny 3 strojně</t>
  </si>
  <si>
    <t>-573894444</t>
  </si>
  <si>
    <t>23,0*0,7*2 "opěry"</t>
  </si>
  <si>
    <t xml:space="preserve">pi*1,45*0,5*23,0 "klenba" </t>
  </si>
  <si>
    <t>5,0*4 "křídla"</t>
  </si>
  <si>
    <t>5,0*2 "čela"</t>
  </si>
  <si>
    <t>2066134011</t>
  </si>
  <si>
    <t>-2082388148</t>
  </si>
  <si>
    <t>2,825*20</t>
  </si>
  <si>
    <t>16,506*3</t>
  </si>
  <si>
    <t>2020/02/06.2/LIB - SO 06 - VRN1</t>
  </si>
  <si>
    <t>2076267478</t>
  </si>
  <si>
    <t>2020/02/07/LIB - SO 07 - Most km 169,807</t>
  </si>
  <si>
    <t>2020/02/07.1/LIB - SO 07 - M 169,807 stavební část</t>
  </si>
  <si>
    <t>Mníšek u Liberce</t>
  </si>
  <si>
    <t>Odstranění křovin a stromů průměru kmene do 100 mm i s kořeny sklonu terénu do 1:5 z celkové plochy do 100 m2 strojně</t>
  </si>
  <si>
    <t>CS ÚRS 2020 00</t>
  </si>
  <si>
    <t>400401952</t>
  </si>
  <si>
    <t>20,0*6,0*2+20,0*10,0*2+5,0*10,0*2</t>
  </si>
  <si>
    <t>-30603049</t>
  </si>
  <si>
    <t>-788990036</t>
  </si>
  <si>
    <t>-1360662816</t>
  </si>
  <si>
    <t>132312102</t>
  </si>
  <si>
    <t>Hloubení rýh š do 800 mm v nesoudržných horninách třídy těžitelnosti II, skupiny 4 ručně</t>
  </si>
  <si>
    <t>770659971</t>
  </si>
  <si>
    <t>Poznámka k položce:_x000D_
pro vtokové a výtokové prahy o délce 6,0 m</t>
  </si>
  <si>
    <t>6,2*1,2*0,6*2</t>
  </si>
  <si>
    <t>724804814</t>
  </si>
  <si>
    <t>474864945</t>
  </si>
  <si>
    <t>162201201</t>
  </si>
  <si>
    <t>Vodorovné přemístění do 10 m nošením výkopku z horniny třídy těžitelnosti I, skupiny 1 až 3</t>
  </si>
  <si>
    <t>-74229373</t>
  </si>
  <si>
    <t>24544809</t>
  </si>
  <si>
    <t>932240685</t>
  </si>
  <si>
    <t>(49,860+9)*10*0,5</t>
  </si>
  <si>
    <t>274321511</t>
  </si>
  <si>
    <t>Základové pasy ze ŽB bez zvýšených nároků na prostředí tř. C 25/30</t>
  </si>
  <si>
    <t>-768437925</t>
  </si>
  <si>
    <t>Poznámka k položce:_x000D_
vtokový a výtokový práh - výška 0,9m a tl.0,5m,  dl. 6,0m</t>
  </si>
  <si>
    <t>6,0*0,9*0,5*2 "stabilizační práh"</t>
  </si>
  <si>
    <t>274356021</t>
  </si>
  <si>
    <t>Bednění základových pasů ploch rovinných zřízení</t>
  </si>
  <si>
    <t>1167077877</t>
  </si>
  <si>
    <t>274356022</t>
  </si>
  <si>
    <t>Bednění základových pasů ploch rovinných odstranění</t>
  </si>
  <si>
    <t>-539083116</t>
  </si>
  <si>
    <t>274362021</t>
  </si>
  <si>
    <t>Výztuž základových pásů svařovanými sítěmi Kari</t>
  </si>
  <si>
    <t>1470177810</t>
  </si>
  <si>
    <t>Poznámka k položce:_x000D_
KARI sítě pro vyztužení betonového prahu</t>
  </si>
  <si>
    <t>5,4*2,4*0,1</t>
  </si>
  <si>
    <t>2066183228</t>
  </si>
  <si>
    <t>"Vtok a Výtok mezi křídli" 7*7*2</t>
  </si>
  <si>
    <t>"otvor" 27,7*2,95</t>
  </si>
  <si>
    <t>-1897162776</t>
  </si>
  <si>
    <t>179*0,3*0,1</t>
  </si>
  <si>
    <t>-460766290</t>
  </si>
  <si>
    <t>-1936643438</t>
  </si>
  <si>
    <t>1279520893</t>
  </si>
  <si>
    <t>179,715</t>
  </si>
  <si>
    <t>-1927890660</t>
  </si>
  <si>
    <t>1145156855</t>
  </si>
  <si>
    <t>1301974567</t>
  </si>
  <si>
    <t>-290165890</t>
  </si>
  <si>
    <t>1375874363</t>
  </si>
  <si>
    <t>10*1</t>
  </si>
  <si>
    <t>1982655629</t>
  </si>
  <si>
    <t>5+5</t>
  </si>
  <si>
    <t>572542457</t>
  </si>
  <si>
    <t>977877076</t>
  </si>
  <si>
    <t>122982960</t>
  </si>
  <si>
    <t>((10*3)*0,00739)*2</t>
  </si>
  <si>
    <t>1936621095</t>
  </si>
  <si>
    <t>177406523</t>
  </si>
  <si>
    <t>(18,0*2+15,0*2)*0,5</t>
  </si>
  <si>
    <t>-2109879572</t>
  </si>
  <si>
    <t>-971728421</t>
  </si>
  <si>
    <t>Poznámka k položce:_x000D_
za křídly a nad římsami</t>
  </si>
  <si>
    <t>7,0*0,5*0,5*2+6,0*0,5*0,5*2 "za křídly"</t>
  </si>
  <si>
    <t>6,5*0,5*0,5*2 "za římsami"</t>
  </si>
  <si>
    <t>1732140569</t>
  </si>
  <si>
    <t>3,0*27,7*0,3*2</t>
  </si>
  <si>
    <t>306639169</t>
  </si>
  <si>
    <t>Poznámka k položce:_x000D_
očištění od všech nánosů a odpadů včetně kamene</t>
  </si>
  <si>
    <t>(3,0+5,0)*0,5*6,0*2</t>
  </si>
  <si>
    <t>1758029392</t>
  </si>
  <si>
    <t>-1569403779</t>
  </si>
  <si>
    <t>0,133*20</t>
  </si>
  <si>
    <t>339023982</t>
  </si>
  <si>
    <t>1156988613</t>
  </si>
  <si>
    <t>-781455157</t>
  </si>
  <si>
    <t>242973478</t>
  </si>
  <si>
    <t>192,552*3</t>
  </si>
  <si>
    <t>2020/02/07.2/LIB - SO 07 - VRN1</t>
  </si>
  <si>
    <t>-1124191281</t>
  </si>
  <si>
    <t>1927155669</t>
  </si>
  <si>
    <t>-1911186128</t>
  </si>
  <si>
    <t>-183990970</t>
  </si>
  <si>
    <t>467748012</t>
  </si>
  <si>
    <t>-482046045</t>
  </si>
  <si>
    <t>755557406</t>
  </si>
  <si>
    <t>492428960</t>
  </si>
  <si>
    <t>2020/02/08/LIB - SO 08 - Most km 171,374</t>
  </si>
  <si>
    <t>2020/02/08.1/LIB - SO 08 - M 171,374</t>
  </si>
  <si>
    <t>Oldřichov v Hájích</t>
  </si>
  <si>
    <t>-1891820073</t>
  </si>
  <si>
    <t>Poznámka k položce:_x000D_
za křídly, nad římsami a na přesypávce</t>
  </si>
  <si>
    <t>(6,6+10,0)*6,0*2+7,0*10,0*4</t>
  </si>
  <si>
    <t>1585398073</t>
  </si>
  <si>
    <t>128978538</t>
  </si>
  <si>
    <t>Hloubení rýh š do 600 mm ručním nebo pneum nářadím v nesoudržných horninách tř. 4</t>
  </si>
  <si>
    <t>-1166139230</t>
  </si>
  <si>
    <t>Poznámka k položce:_x000D_
pro gabiony</t>
  </si>
  <si>
    <t>11,2*1,2*1,2*2</t>
  </si>
  <si>
    <t>151721211</t>
  </si>
  <si>
    <t>Zřízení pažení kolejového lože do ocelových zápor hl výkopu do 4 m s jeho následným odstraněním</t>
  </si>
  <si>
    <t>-2130482771</t>
  </si>
  <si>
    <t>12*1,5*2</t>
  </si>
  <si>
    <t>-2070290707</t>
  </si>
  <si>
    <t>302402586</t>
  </si>
  <si>
    <t>(12)*10</t>
  </si>
  <si>
    <t>-43214401</t>
  </si>
  <si>
    <t>10*2*(1*0,6)</t>
  </si>
  <si>
    <t>55283924</t>
  </si>
  <si>
    <t>trubka ocelová bezešvá hladká jakost 11 353 159x8,0mm</t>
  </si>
  <si>
    <t>-1671368989</t>
  </si>
  <si>
    <t>Poznámka k položce:_x000D_
trubky 6+6  ks o délkách 0,5m pro ukotvení zábradlí v gabionu</t>
  </si>
  <si>
    <t>0,5*6*2</t>
  </si>
  <si>
    <t>1772065515</t>
  </si>
  <si>
    <t>10,0*1,0*1,0*2</t>
  </si>
  <si>
    <t>1095047105</t>
  </si>
  <si>
    <t>398589589</t>
  </si>
  <si>
    <t>11,0*1,0*2</t>
  </si>
  <si>
    <t>1542898016</t>
  </si>
  <si>
    <t>Poznámka k položce:_x000D_
PKO zábradlí</t>
  </si>
  <si>
    <t>3*11,0*0,28*2 "madla a příčle"</t>
  </si>
  <si>
    <t>6*1,6*0,32*2 "sloupky"</t>
  </si>
  <si>
    <t>-1828730549</t>
  </si>
  <si>
    <t>-1068247858</t>
  </si>
  <si>
    <t>Poznámka k položce:_x000D_
délka 11,0 m 2x</t>
  </si>
  <si>
    <t>11,0*2</t>
  </si>
  <si>
    <t>2063700124</t>
  </si>
  <si>
    <t>Poznámka k položce:_x000D_
délka 11,0 m  vpravo a vlevo</t>
  </si>
  <si>
    <t>13010428</t>
  </si>
  <si>
    <t>úhelník ocelový rovnostranný jakost 11 375 70x70x6mm</t>
  </si>
  <si>
    <t>-2100392078</t>
  </si>
  <si>
    <t xml:space="preserve">Poznámka k položce:_x000D_
pro madla a příčle zábradlí </t>
  </si>
  <si>
    <t>3*11,0*6,4*0,001</t>
  </si>
  <si>
    <t>13011067</t>
  </si>
  <si>
    <t>úhelník ocelový rovnostranný jakost 11 375 80x80x10mm</t>
  </si>
  <si>
    <t>-810364919</t>
  </si>
  <si>
    <t>Poznámka k položce:_x000D_
sloupky 2x 6 kusů</t>
  </si>
  <si>
    <t>6*1,6*11,9*0,001*2</t>
  </si>
  <si>
    <t>1220033886</t>
  </si>
  <si>
    <t>Poznámka k položce:_x000D_
křídla a zídky nad římsami včetně odstranění kořenů</t>
  </si>
  <si>
    <t>5,4*4,0*0,5*2+6,0*4,0*0,5*2 "křídla"</t>
  </si>
  <si>
    <t>6,8*0,6*2 "zídky nad římsami"</t>
  </si>
  <si>
    <t>1124219625</t>
  </si>
  <si>
    <t xml:space="preserve">Poznámka k položce:_x000D_
za křídly </t>
  </si>
  <si>
    <t>6,8*0,5*0,5*4 "za křídly"</t>
  </si>
  <si>
    <t>329912524</t>
  </si>
  <si>
    <t>15,7*2,0*2 "otvor"</t>
  </si>
  <si>
    <t>3,0*2,0*4 "křídla"</t>
  </si>
  <si>
    <t>4,0*4,0*2 "čela"</t>
  </si>
  <si>
    <t>-1790804480</t>
  </si>
  <si>
    <t>118,8*7</t>
  </si>
  <si>
    <t>-273975276</t>
  </si>
  <si>
    <t>-1321205936</t>
  </si>
  <si>
    <t>15,7*2 "otvor"</t>
  </si>
  <si>
    <t>3,0*4 "křídla"</t>
  </si>
  <si>
    <t>(4,0+5,0)*2 "čela"</t>
  </si>
  <si>
    <t>-630297401</t>
  </si>
  <si>
    <t>61,4*7</t>
  </si>
  <si>
    <t>1318660763</t>
  </si>
  <si>
    <t>1762317883</t>
  </si>
  <si>
    <t>Poznámka k položce:_x000D_
koryto v otvoru</t>
  </si>
  <si>
    <t>15,7*0,5*0,1</t>
  </si>
  <si>
    <t>122913678</t>
  </si>
  <si>
    <t>Poznámka k položce:_x000D_
včetně vegetace a pročištění koryta až na konec křídel</t>
  </si>
  <si>
    <t>(3,5+5,2)*0,5*5,4*0,1+(3,5+5,2)*0,5*6,0*0,1</t>
  </si>
  <si>
    <t>1719434122</t>
  </si>
  <si>
    <t>5,4*4,0*0,5*2 "křídla vlevo"</t>
  </si>
  <si>
    <t>6,0*4,0*0,5*2 "křídla vpravo"</t>
  </si>
  <si>
    <t>((4,0+5,6)*0,5*4,0-3,0*1,55-pi*1,5*1,5*0,5)*2 "čela "</t>
  </si>
  <si>
    <t>15,7*1,55*2 "opěry"</t>
  </si>
  <si>
    <t>pi*1,4*15,9 "klenba"</t>
  </si>
  <si>
    <t>-692995368</t>
  </si>
  <si>
    <t>Poznámka k položce:_x000D_
porušené spáry</t>
  </si>
  <si>
    <t>5,4*4,0*0,5*2*0,8 "křídla vlevo"</t>
  </si>
  <si>
    <t>6,0*4,0*0,5*2*0,8 "křídla vpravo"</t>
  </si>
  <si>
    <t>((4,0+5,6)*0,5*4,0-3,0*1,55-pi*1,5*1,5*0,5)*0,8 "čelo vlevo "</t>
  </si>
  <si>
    <t>((4,0+5,6)*0,5*4,0-3,0*1,55-pi*1,5*1,5*0,5)*0,1 "čelo vpravo "</t>
  </si>
  <si>
    <t>15,7*1,55*2*0,1 "opěry"</t>
  </si>
  <si>
    <t>pi*1,4*15,9*0,1 "klenba"</t>
  </si>
  <si>
    <t>6,08*0,6*2 "zídky"</t>
  </si>
  <si>
    <t>3,0*15,7*0,1 "dlažba"</t>
  </si>
  <si>
    <t>-2121937012</t>
  </si>
  <si>
    <t>Poznámka k položce:_x000D_
křídla, čelo vlevo a zídky nad římsami 100% plochy zdiva,  klenba, opěry,čelo vpravo a dno v otvoru  lokálně 10% plochy zdiva</t>
  </si>
  <si>
    <t>((4,0+5,6)*0,5*4,0-3,0*1,55-pi*1,5*1,5*0,5) "čelo vlevo "</t>
  </si>
  <si>
    <t>-1421670360</t>
  </si>
  <si>
    <t>2109765571</t>
  </si>
  <si>
    <t>16,799*20</t>
  </si>
  <si>
    <t>-1626599954</t>
  </si>
  <si>
    <t>264694103</t>
  </si>
  <si>
    <t>619413591</t>
  </si>
  <si>
    <t>-324283803</t>
  </si>
  <si>
    <t>69,169*3</t>
  </si>
  <si>
    <t>2020/02/08.2/LIB - SO 08 - VRN1</t>
  </si>
  <si>
    <t>-1800117453</t>
  </si>
  <si>
    <t>-610366379</t>
  </si>
  <si>
    <t>887606404</t>
  </si>
  <si>
    <t>-1180862856</t>
  </si>
  <si>
    <t>519335570</t>
  </si>
  <si>
    <t>2142335763</t>
  </si>
  <si>
    <t>1341147272</t>
  </si>
  <si>
    <t>-290426388</t>
  </si>
  <si>
    <t>2020/02/09/LIB - SO 09 - Most v km 174,322</t>
  </si>
  <si>
    <t>2020/02/09.1/LIB - SO 09 - Most v km 174,322</t>
  </si>
  <si>
    <t xml:space="preserve">    998 - Přesun hmot</t>
  </si>
  <si>
    <t xml:space="preserve">    789 - Povrchové úpravy ocelových konstrukcí a technologických zařízení</t>
  </si>
  <si>
    <t>271383680</t>
  </si>
  <si>
    <t>68139633</t>
  </si>
  <si>
    <t>122212512</t>
  </si>
  <si>
    <t>Odkopávky a prokopávky nezapažené pro železnice v nesoudržné hornině třídy těžitelnosti I, skupiny 3 objem do 10 m3 ručně</t>
  </si>
  <si>
    <t>1338791758</t>
  </si>
  <si>
    <t>151203101</t>
  </si>
  <si>
    <t>Zřízení zátažného pažení a rozepření stěn kolejového lože do 20 m2 hl do 2 m</t>
  </si>
  <si>
    <t>461111967</t>
  </si>
  <si>
    <t>Poznámka k položce:_x000D_
pažení pro zřízení říms</t>
  </si>
  <si>
    <t>34*0,5</t>
  </si>
  <si>
    <t>151203111</t>
  </si>
  <si>
    <t>Odstranění zátažného pažení a rozepření stěn kolejového lože do 20 m2 hl do 2 m</t>
  </si>
  <si>
    <t>-1361867523</t>
  </si>
  <si>
    <t>-1213200269</t>
  </si>
  <si>
    <t>3*2*(0,5*0,6)</t>
  </si>
  <si>
    <t>317321118</t>
  </si>
  <si>
    <t>Mostní římsy ze ŽB C 30/37</t>
  </si>
  <si>
    <t>-1636095278</t>
  </si>
  <si>
    <t>12*0,35*0,5</t>
  </si>
  <si>
    <t>22*0,35*0,7</t>
  </si>
  <si>
    <t>317361116</t>
  </si>
  <si>
    <t>Výztuž mostních říms z betonářské oceli 10 505</t>
  </si>
  <si>
    <t>438118579</t>
  </si>
  <si>
    <t>7,490*0,150</t>
  </si>
  <si>
    <t>317351101</t>
  </si>
  <si>
    <t>Zřízení bednění v do 4 m klenbových pásů válcových</t>
  </si>
  <si>
    <t>1706662020</t>
  </si>
  <si>
    <t>Poznámka k položce:_x000D_
bednění říms</t>
  </si>
  <si>
    <t>(12+22)*(0,1+0,35+0,35)+(4*1)</t>
  </si>
  <si>
    <t>317351102</t>
  </si>
  <si>
    <t>Odstranění bednění v do 4 m klenbových pásů válcových</t>
  </si>
  <si>
    <t>-44701795</t>
  </si>
  <si>
    <t>317351103</t>
  </si>
  <si>
    <t>Příplatek k bednění klenbových pásů za zřízení i odstranění podpěrné konstrukce v přes 4 do 6 m</t>
  </si>
  <si>
    <t>1929871928</t>
  </si>
  <si>
    <t>-561826575</t>
  </si>
  <si>
    <t>2*(3*0,5*1)</t>
  </si>
  <si>
    <t>1134345721</t>
  </si>
  <si>
    <t>3*2,4</t>
  </si>
  <si>
    <t>651075144</t>
  </si>
  <si>
    <t>(0,3*0,3)*14</t>
  </si>
  <si>
    <t>1938901281</t>
  </si>
  <si>
    <t>1,26*2 'Přepočtené koeficientem množství</t>
  </si>
  <si>
    <t>612456152</t>
  </si>
  <si>
    <t>Vnitřní omítka stěn torkretová dvouvrstvá tl 10+10 mm</t>
  </si>
  <si>
    <t>-2125651617</t>
  </si>
  <si>
    <t>12*1 "čelo vpravo"</t>
  </si>
  <si>
    <t>22*1,5"čelo vlevo"</t>
  </si>
  <si>
    <t>612456155</t>
  </si>
  <si>
    <t>Příplatek ZKD vrstvu tl 10 mm u vnitřní omítky stěn torkretové</t>
  </si>
  <si>
    <t>-1755636851</t>
  </si>
  <si>
    <t>45*6 "(2+6cm tl vrstvy)"</t>
  </si>
  <si>
    <t>612456156</t>
  </si>
  <si>
    <t>Příplatek za vyhlazení poslední vrstvy u vnitřní omítky stěn torkretové</t>
  </si>
  <si>
    <t>477516361</t>
  </si>
  <si>
    <t>395366112</t>
  </si>
  <si>
    <t>Výztuž torkretového pláště ze svařovaných sítí v opěře D drátu 5 mm</t>
  </si>
  <si>
    <t>734002657</t>
  </si>
  <si>
    <t>395367212</t>
  </si>
  <si>
    <t>Kotvičky z oceli D od 18 do 25 mm osazené do malty</t>
  </si>
  <si>
    <t>-524218248</t>
  </si>
  <si>
    <t>45*1 "torkret"</t>
  </si>
  <si>
    <t>(22+12) "římsa"</t>
  </si>
  <si>
    <t>621131111</t>
  </si>
  <si>
    <t>Polymercementový spojovací můstek vnějších podhledů nanášený ručně</t>
  </si>
  <si>
    <t>1616086149</t>
  </si>
  <si>
    <t>22 "římsa vlevo"</t>
  </si>
  <si>
    <t>22*1,5 "čelo vpravo"</t>
  </si>
  <si>
    <t>12 "čelo vlevo"</t>
  </si>
  <si>
    <t>8,5 "klenba</t>
  </si>
  <si>
    <t>12 "římsa vpravo"</t>
  </si>
  <si>
    <t>628613222.2</t>
  </si>
  <si>
    <t>-480368169</t>
  </si>
  <si>
    <t>34+6 "nové zábradlí"</t>
  </si>
  <si>
    <t>-715539514</t>
  </si>
  <si>
    <t>22+12 "nové zábradlí říms"</t>
  </si>
  <si>
    <t>3+3 "zábradlí do gabionu "</t>
  </si>
  <si>
    <t>800618904</t>
  </si>
  <si>
    <t>7+4+32</t>
  </si>
  <si>
    <t>1490520274</t>
  </si>
  <si>
    <t>1481311659</t>
  </si>
  <si>
    <t>((14*1,1)*0,00963)</t>
  </si>
  <si>
    <t>((6*1,1)*0,00963)</t>
  </si>
  <si>
    <t>-1529384493</t>
  </si>
  <si>
    <t>((34*3)*0,00739) "zábradlí říms"</t>
  </si>
  <si>
    <t>((11*3)*0,00739) "zábradlí gabionů"</t>
  </si>
  <si>
    <t>1822339101</t>
  </si>
  <si>
    <t>(0,0625*0,096)*14</t>
  </si>
  <si>
    <t>938132111</t>
  </si>
  <si>
    <t>Údržba svahu a svahových kuželů v okolí říms a křídel</t>
  </si>
  <si>
    <t>447135889</t>
  </si>
  <si>
    <t>-128802580</t>
  </si>
  <si>
    <t>(21*4)+(12*4)</t>
  </si>
  <si>
    <t>851648830</t>
  </si>
  <si>
    <t>132*30</t>
  </si>
  <si>
    <t>-321980012</t>
  </si>
  <si>
    <t>981511114</t>
  </si>
  <si>
    <t>Demolice konstrukcí objektů z betonu železového postupným rozebíráním</t>
  </si>
  <si>
    <t>-1334439455</t>
  </si>
  <si>
    <t>12*0,5*0,35</t>
  </si>
  <si>
    <t>22*0,7*0,35</t>
  </si>
  <si>
    <t>966053121</t>
  </si>
  <si>
    <t>Vybourání částí ŽB říms vyložených do 250 mm</t>
  </si>
  <si>
    <t>-1509600329</t>
  </si>
  <si>
    <t>Poznámka k položce:_x000D_
úprava základové spáry říms pro navázání ŽB římsy nové</t>
  </si>
  <si>
    <t>22+12</t>
  </si>
  <si>
    <t>985111211</t>
  </si>
  <si>
    <t>Odsekání betonu stěn tl do 80 mm</t>
  </si>
  <si>
    <t>-71629780</t>
  </si>
  <si>
    <t>985121101</t>
  </si>
  <si>
    <t>Tryskání degradovaného betonu stěn a rubu kleneb sušeným pískem</t>
  </si>
  <si>
    <t>1820803809</t>
  </si>
  <si>
    <t>(9*6)+12 "kamenné zdivo"</t>
  </si>
  <si>
    <t>92,5 "betonové plochy"</t>
  </si>
  <si>
    <t>1017414647</t>
  </si>
  <si>
    <t>66</t>
  </si>
  <si>
    <t>985232113</t>
  </si>
  <si>
    <t>Hloubkové spárování zdiva aktivovanou maltou spára hl do 80 mm dl přes 12 m/m2</t>
  </si>
  <si>
    <t>-457589474</t>
  </si>
  <si>
    <t>985311112</t>
  </si>
  <si>
    <t>Reprofilace stěn cementovými sanačními maltami tl 20 mm</t>
  </si>
  <si>
    <t>1914727193</t>
  </si>
  <si>
    <t>22+22+1+1 "římsa vlevo"</t>
  </si>
  <si>
    <t>12+12+1+1 "římsa vpravo"</t>
  </si>
  <si>
    <t>985441213</t>
  </si>
  <si>
    <t>Přídavná šroubovitá nerezová výztuž 1 táhlo D 8 mm v drážce v cihelném zdivu hl do 120 mm</t>
  </si>
  <si>
    <t>134528145</t>
  </si>
  <si>
    <t>"stažení klenby"9*9</t>
  </si>
  <si>
    <t>997006512</t>
  </si>
  <si>
    <t>Vodorovné doprava suti s naložením a složením na skládku do 1 km</t>
  </si>
  <si>
    <t>922521483</t>
  </si>
  <si>
    <t>997006519</t>
  </si>
  <si>
    <t>Příplatek k vodorovnému přemístění suti na skládku ZKD 1 km přes 1 km</t>
  </si>
  <si>
    <t>-234992461</t>
  </si>
  <si>
    <t>95,146*26 'Přepočtené koeficientem množství</t>
  </si>
  <si>
    <t>997013801</t>
  </si>
  <si>
    <t>1318688130</t>
  </si>
  <si>
    <t>Poplatek za uložení na skládce (skládkovné) odpadu po otryskávání kód odpadu 120 117</t>
  </si>
  <si>
    <t>100556644</t>
  </si>
  <si>
    <t>11,325*0,09</t>
  </si>
  <si>
    <t>997211111</t>
  </si>
  <si>
    <t>Svislá doprava suti na v 3,5 m</t>
  </si>
  <si>
    <t>-744667823</t>
  </si>
  <si>
    <t>997211611</t>
  </si>
  <si>
    <t>Nakládání suti na dopravní prostředky pro vodorovnou dopravu</t>
  </si>
  <si>
    <t>-371989772</t>
  </si>
  <si>
    <t>59,644+1,019+34,483</t>
  </si>
  <si>
    <t>997223855</t>
  </si>
  <si>
    <t>Poplatek za uložení na skládce (skládkovné) zeminy a kameniva kód odpadu 170 504</t>
  </si>
  <si>
    <t>-722607340</t>
  </si>
  <si>
    <t>998</t>
  </si>
  <si>
    <t>Přesun hmot</t>
  </si>
  <si>
    <t>998153221</t>
  </si>
  <si>
    <t>Příplatek k ručnímu přesunu hmot pro zdi a valy za zvětšený přesun ZKD 50 m</t>
  </si>
  <si>
    <t>-239152707</t>
  </si>
  <si>
    <t>52,716*2 'Přepočtené koeficientem množství</t>
  </si>
  <si>
    <t>-756976062</t>
  </si>
  <si>
    <t>789</t>
  </si>
  <si>
    <t>Povrchové úpravy ocelových konstrukcí a technologických zařízení</t>
  </si>
  <si>
    <t>789112143</t>
  </si>
  <si>
    <t>Mechanizované čištění členitých zařízení stupeň přípravy podkladu St 3 stupeň zrezivění D</t>
  </si>
  <si>
    <t>1392850295</t>
  </si>
  <si>
    <t>628612201</t>
  </si>
  <si>
    <t>Nátěr mostního zábradlí polyuretanový jednonásobný vrchní</t>
  </si>
  <si>
    <t>789070528</t>
  </si>
  <si>
    <t>22+12 "oprava nátěru stávajícího zábradlí"</t>
  </si>
  <si>
    <t>2020/02/09.2/LIB - SO 09 - VRN</t>
  </si>
  <si>
    <t>1397777541</t>
  </si>
  <si>
    <t>1252644419</t>
  </si>
  <si>
    <t>-1696648803</t>
  </si>
  <si>
    <t>-846560402</t>
  </si>
  <si>
    <t>1408836972</t>
  </si>
  <si>
    <t>2054908042</t>
  </si>
  <si>
    <t>-565336102</t>
  </si>
  <si>
    <t>709949045</t>
  </si>
  <si>
    <t>071002000</t>
  </si>
  <si>
    <t>Provoz investora, třetích osob</t>
  </si>
  <si>
    <t>1073399109</t>
  </si>
  <si>
    <t>Poznámka k položce:_x000D_
zabezpečení provozu osob na nástupišti</t>
  </si>
  <si>
    <t>2020/02/10/LIB - SO 10 - Propustek km 176,585</t>
  </si>
  <si>
    <t>2020/02/10.1/LIB - SO 10 - P 176,585</t>
  </si>
  <si>
    <t>Raspenava</t>
  </si>
  <si>
    <t xml:space="preserve">      6 - Úpravy povrchů, podlahy a osazování výplní</t>
  </si>
  <si>
    <t xml:space="preserve">        9 - Ostatní konstrukce a práce, bourání</t>
  </si>
  <si>
    <t>1592149451</t>
  </si>
  <si>
    <t>-900035494</t>
  </si>
  <si>
    <t>-333384332</t>
  </si>
  <si>
    <t>971655778</t>
  </si>
  <si>
    <t>-1456066836</t>
  </si>
  <si>
    <t>Poznámka k položce:_x000D_
pro vtokový a výtokový práh o délce 3,0 m</t>
  </si>
  <si>
    <t>3,2*1,2*0,4*2</t>
  </si>
  <si>
    <t>1732291418</t>
  </si>
  <si>
    <t xml:space="preserve">Poznámka k položce:_x000D_
materiál z přebytečné zeminy </t>
  </si>
  <si>
    <t>2,0*1,5*1,0</t>
  </si>
  <si>
    <t>14449959</t>
  </si>
  <si>
    <t>Vodorovné přemístění do 10 m nošením výkopku z horniny tř. 1 až 4</t>
  </si>
  <si>
    <t>772698803</t>
  </si>
  <si>
    <t>181006123</t>
  </si>
  <si>
    <t>Rozprostření zemin tl vrstvy do 0,2 m schopných zúrodnění ve sklonu přes 1:5</t>
  </si>
  <si>
    <t>-1448421914</t>
  </si>
  <si>
    <t xml:space="preserve">Poznámka k položce:_x000D_
rozprostření přebytečné zeminy v přilehlém svahu </t>
  </si>
  <si>
    <t>1862352944</t>
  </si>
  <si>
    <t>-1965428021</t>
  </si>
  <si>
    <t>-2042727051</t>
  </si>
  <si>
    <t>Poznámka k položce:_x000D_
vtokový práh - výška 1,0m a tl.0,5m,  dl. 6,0m</t>
  </si>
  <si>
    <t>6,0*0,5*1,0</t>
  </si>
  <si>
    <t>318808893</t>
  </si>
  <si>
    <t>806421914</t>
  </si>
  <si>
    <t>2053310483</t>
  </si>
  <si>
    <t>3,0*2,4*0,1</t>
  </si>
  <si>
    <t>1626710555</t>
  </si>
  <si>
    <t>Poznámka k položce:_x000D_
uložení gabionů na římsy - délka 6 m, šířka x výška 0,5 x 0,5 m</t>
  </si>
  <si>
    <t>6,0*0,5*0,5*2</t>
  </si>
  <si>
    <t>1192698446</t>
  </si>
  <si>
    <t>114203101</t>
  </si>
  <si>
    <t>Rozebrání dlažeb z lomového kamene nebo betonových tvárnic na sucho</t>
  </si>
  <si>
    <t>1101643532</t>
  </si>
  <si>
    <t xml:space="preserve">Poznámka k položce:_x000D_
předláždění dna v otvoru </t>
  </si>
  <si>
    <t>21,0*2,0*0,25*0,8 "otvor"</t>
  </si>
  <si>
    <t>10,0 "otvor spodní vrstva"</t>
  </si>
  <si>
    <t>1910983799</t>
  </si>
  <si>
    <t>1719613502</t>
  </si>
  <si>
    <t>1600164956</t>
  </si>
  <si>
    <t>-403483869</t>
  </si>
  <si>
    <t>21,0*2,0 + 10,0 "v otvoru pro dlažbu"</t>
  </si>
  <si>
    <t>6,0*0,5*2 "pro gabiony</t>
  </si>
  <si>
    <t>-1277584992</t>
  </si>
  <si>
    <t>Poznámka k položce:_x000D_
předláždění dna v otvoru včetně části spodní vrstvy</t>
  </si>
  <si>
    <t>1360465521</t>
  </si>
  <si>
    <t>-757899470</t>
  </si>
  <si>
    <t>Poznámka k položce:_x000D_
za římsami, za křídly a v patě křídel</t>
  </si>
  <si>
    <t>4,2*0,5*0,5*2+5,0*0,5*0,5*2+6,0*0,5*0,5*2+4,0*0,5*0,3*2+3,0*0,5*0,3*2</t>
  </si>
  <si>
    <t>2040788882</t>
  </si>
  <si>
    <t>Poznámka k položce:_x000D_
50% spár</t>
  </si>
  <si>
    <t>65,973*0,50</t>
  </si>
  <si>
    <t>1858324665</t>
  </si>
  <si>
    <t>Poznámka k položce:_x000D_
část nepředlážděné dlažby</t>
  </si>
  <si>
    <t>780613669</t>
  </si>
  <si>
    <t>12*1</t>
  </si>
  <si>
    <t>-1658854201</t>
  </si>
  <si>
    <t>-1458448154</t>
  </si>
  <si>
    <t>6+6 "zábradlí do gabionu "</t>
  </si>
  <si>
    <t>1155188199</t>
  </si>
  <si>
    <t>-684885719</t>
  </si>
  <si>
    <t>-657810875</t>
  </si>
  <si>
    <t>997013831</t>
  </si>
  <si>
    <t>Poplatek za uložení na skládce (skládkovné) stavebního odpadu směsného kód odpadu 170 904</t>
  </si>
  <si>
    <t>-1996692636</t>
  </si>
  <si>
    <t>1842899344</t>
  </si>
  <si>
    <t>380828560</t>
  </si>
  <si>
    <t>3,116*20</t>
  </si>
  <si>
    <t>-1741349607</t>
  </si>
  <si>
    <t>878820208</t>
  </si>
  <si>
    <t>1648263020</t>
  </si>
  <si>
    <t>82,758*3</t>
  </si>
  <si>
    <t>2020/02/10.2/LIB - SO 10 - VRN 1</t>
  </si>
  <si>
    <t>1633235771</t>
  </si>
  <si>
    <t>-1669666292</t>
  </si>
  <si>
    <t>-273145758</t>
  </si>
  <si>
    <t>1822462732</t>
  </si>
  <si>
    <t>1563736522</t>
  </si>
  <si>
    <t>-1897456051</t>
  </si>
  <si>
    <t>1919858721</t>
  </si>
  <si>
    <t>-764573478</t>
  </si>
  <si>
    <t>2020/02/11/LIB - SO 11 - Most km 178,069</t>
  </si>
  <si>
    <t>2020/02/11.1/LIB - SO 11 - M 178,069</t>
  </si>
  <si>
    <t>-1611735852</t>
  </si>
  <si>
    <t>1955906738</t>
  </si>
  <si>
    <t>1610305841</t>
  </si>
  <si>
    <t>Poznámka k položce:_x000D_
strom u paty křídla KL1</t>
  </si>
  <si>
    <t>-1327702658</t>
  </si>
  <si>
    <t>Poznámka k položce:_x000D_
za římsami včetně kořenů</t>
  </si>
  <si>
    <t>1530244034</t>
  </si>
  <si>
    <t>-305245826</t>
  </si>
  <si>
    <t>-406274853</t>
  </si>
  <si>
    <t>-1357996604</t>
  </si>
  <si>
    <t>10,2*0,5*0,6*2</t>
  </si>
  <si>
    <t>-1875033177</t>
  </si>
  <si>
    <t>-1242353070</t>
  </si>
  <si>
    <t>811035310</t>
  </si>
  <si>
    <t>219971102</t>
  </si>
  <si>
    <t>-1771015438</t>
  </si>
  <si>
    <t>177908862</t>
  </si>
  <si>
    <t>100*0,015 'Přepočtené koeficientem množství</t>
  </si>
  <si>
    <t>-967407523</t>
  </si>
  <si>
    <t>282604112</t>
  </si>
  <si>
    <t>Injektování aktivovanými směsmi vysokotlaké vzestupné tlakem do 2 MPa</t>
  </si>
  <si>
    <t>-49143871</t>
  </si>
  <si>
    <t>(104)*0,3</t>
  </si>
  <si>
    <t>58521113</t>
  </si>
  <si>
    <t>-207696186</t>
  </si>
  <si>
    <t>(72+16)*0,1</t>
  </si>
  <si>
    <t>24552555</t>
  </si>
  <si>
    <t>přísada do betonových injektáží</t>
  </si>
  <si>
    <t>CS ÚRS 2018 01</t>
  </si>
  <si>
    <t>-595988268</t>
  </si>
  <si>
    <t>"0,8% z poměru cementu" (8800/100)*0,8</t>
  </si>
  <si>
    <t>977131219</t>
  </si>
  <si>
    <t>Vrty dovrchní příklepovými vrtáky D do 32 mm do cihelného zdiva nebo prostého betonu</t>
  </si>
  <si>
    <t>-1338318732</t>
  </si>
  <si>
    <t xml:space="preserve"> "opěry" 95,480 *1*0,5</t>
  </si>
  <si>
    <t>"klenba" 136,345*0,5*0,5</t>
  </si>
  <si>
    <t>977131291</t>
  </si>
  <si>
    <t>Příplatek k vrtům příklepovými vrtáky za práci ve stísněném prostoru</t>
  </si>
  <si>
    <t>-483011803</t>
  </si>
  <si>
    <t>61,6</t>
  </si>
  <si>
    <t>-1175274518</t>
  </si>
  <si>
    <t>10,0*0,5*0,5*2</t>
  </si>
  <si>
    <t>-652895952</t>
  </si>
  <si>
    <t>5*2,4</t>
  </si>
  <si>
    <t>465512117</t>
  </si>
  <si>
    <t>Oprava dlažeb z lomového kamene na sucho se zalitím spár do 20 m2 s dodáním kamene tl 200 mm</t>
  </si>
  <si>
    <t>1570997760</t>
  </si>
  <si>
    <t>21,7*1,5 "oprava koryta vodoteče"</t>
  </si>
  <si>
    <t>419293991</t>
  </si>
  <si>
    <t>1878115960</t>
  </si>
  <si>
    <t>-1942563032</t>
  </si>
  <si>
    <t>Poznámka k položce:_x000D_
délka 10,0 m 2x</t>
  </si>
  <si>
    <t>10,0*2</t>
  </si>
  <si>
    <t>1066011347</t>
  </si>
  <si>
    <t>Poznámka k položce:_x000D_
délka 10,0 m  vpravo a vlevo</t>
  </si>
  <si>
    <t>1357602560</t>
  </si>
  <si>
    <t>3*10,0*6,4*0,001</t>
  </si>
  <si>
    <t>-963339792</t>
  </si>
  <si>
    <t>Poznámka k položce:_x000D_
sloupky 2x 5 kusů</t>
  </si>
  <si>
    <t>5*1,6*11,9*0,001*2</t>
  </si>
  <si>
    <t>-1795991231</t>
  </si>
  <si>
    <t>7,5*5,0*0,5*2+6,5*5,0*0,5*2 "křídla"</t>
  </si>
  <si>
    <t>-879973253</t>
  </si>
  <si>
    <t>8,5*0,5*0,5*4 "za křídly"</t>
  </si>
  <si>
    <t>8,0*0,5*0,5*2 "za římsami"</t>
  </si>
  <si>
    <t>-91440500</t>
  </si>
  <si>
    <t>21,7*2,0*2 "otvor"</t>
  </si>
  <si>
    <t>4,0*3,0*2 "čela"</t>
  </si>
  <si>
    <t>2,0*4,0*4+2,0*2,0*4 "křídla"</t>
  </si>
  <si>
    <t>-1683518864</t>
  </si>
  <si>
    <t>158,8*30</t>
  </si>
  <si>
    <t>-1295260263</t>
  </si>
  <si>
    <t>-701469672</t>
  </si>
  <si>
    <t>21,7*3 "otvor"</t>
  </si>
  <si>
    <t>4,0*2+3,0*2 "čela"</t>
  </si>
  <si>
    <t>2,0*2*4+2,0*4 "křídla"</t>
  </si>
  <si>
    <t>-48313118</t>
  </si>
  <si>
    <t>103,1*30</t>
  </si>
  <si>
    <t>1896189916</t>
  </si>
  <si>
    <t>-1062140528</t>
  </si>
  <si>
    <t xml:space="preserve">Poznámka k položce:_x000D_
přeložení stávajících římsových desek </t>
  </si>
  <si>
    <t>8,0*0,5*0,2*2</t>
  </si>
  <si>
    <t>1107734827</t>
  </si>
  <si>
    <t>252742978</t>
  </si>
  <si>
    <t>21,7*2,6+21,7*1,8 "opěry"</t>
  </si>
  <si>
    <t>2*pi*2,0*0,5*21,7 "klenba"</t>
  </si>
  <si>
    <t>((4,8+8,0)*0,5*5,0-1,8*4,0-pi*2,0*2,0*0,5)*2 "čela"</t>
  </si>
  <si>
    <t>582405429</t>
  </si>
  <si>
    <t>253,883</t>
  </si>
  <si>
    <t>115155581</t>
  </si>
  <si>
    <t>Poznámka k položce:_x000D_
křídla 100% plochy zdiva,  klenba, opěry a čela 60% plochy zdiva</t>
  </si>
  <si>
    <t>21,7*2,6+21,7*1,8*0,6 "opěry"</t>
  </si>
  <si>
    <t>2*pi*2,0*0,5*21,7*0,6 "klenba"</t>
  </si>
  <si>
    <t>((4,8+8,0)*0,5*5,0-1,8*4,0-pi*2,0*2,0*0,5)*2*0,6 "čela"</t>
  </si>
  <si>
    <t>-827999017</t>
  </si>
  <si>
    <t>508453235</t>
  </si>
  <si>
    <t>34,183*20</t>
  </si>
  <si>
    <t>941089111</t>
  </si>
  <si>
    <t>-1165836459</t>
  </si>
  <si>
    <t>1598301712</t>
  </si>
  <si>
    <t>1235263016</t>
  </si>
  <si>
    <t>57,045*3</t>
  </si>
  <si>
    <t>2020/02/11.2/LIB - SO 11 - VRN1</t>
  </si>
  <si>
    <t>-1898790644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</si>
</sst>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i/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/>
    <xf numFmtId="0" fontId="11" fillId="0" borderId="0" xfId="0" applyFont="1" applyAlignment="1" applyProtection="1"/>
    <xf numFmtId="0" fontId="11" fillId="0" borderId="0" xfId="0" applyFont="1" applyAlignment="1" applyProtection="1">
      <alignment horizontal="left"/>
    </xf>
    <xf numFmtId="0" fontId="11" fillId="0" borderId="0" xfId="0" applyFont="1" applyAlignment="1" applyProtection="1">
      <protection locked="0"/>
    </xf>
    <xf numFmtId="4" fontId="11" fillId="0" borderId="0" xfId="0" applyNumberFormat="1" applyFont="1" applyAlignment="1" applyProtection="1"/>
    <xf numFmtId="0" fontId="11" fillId="0" borderId="3" xfId="0" applyFont="1" applyBorder="1" applyAlignment="1"/>
    <xf numFmtId="0" fontId="11" fillId="0" borderId="14" xfId="0" applyFont="1" applyBorder="1" applyAlignment="1" applyProtection="1"/>
    <xf numFmtId="0" fontId="11" fillId="0" borderId="0" xfId="0" applyFont="1" applyBorder="1" applyAlignment="1" applyProtection="1"/>
    <xf numFmtId="166" fontId="11" fillId="0" borderId="0" xfId="0" applyNumberFormat="1" applyFont="1" applyBorder="1" applyAlignment="1" applyProtection="1"/>
    <xf numFmtId="166" fontId="11" fillId="0" borderId="15" xfId="0" applyNumberFormat="1" applyFont="1" applyBorder="1" applyAlignment="1" applyProtection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6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horizontal="left" vertical="center" wrapText="1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29"/>
  <sheetViews>
    <sheetView showGridLines="0" topLeftCell="A13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03"/>
      <c r="AS2" s="303"/>
      <c r="AT2" s="303"/>
      <c r="AU2" s="303"/>
      <c r="AV2" s="303"/>
      <c r="AW2" s="303"/>
      <c r="AX2" s="303"/>
      <c r="AY2" s="303"/>
      <c r="AZ2" s="303"/>
      <c r="BA2" s="303"/>
      <c r="BB2" s="303"/>
      <c r="BC2" s="303"/>
      <c r="BD2" s="303"/>
      <c r="BE2" s="303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87" t="s">
        <v>14</v>
      </c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O5" s="288"/>
      <c r="AP5" s="22"/>
      <c r="AQ5" s="22"/>
      <c r="AR5" s="20"/>
      <c r="BE5" s="284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89" t="s">
        <v>17</v>
      </c>
      <c r="L6" s="288"/>
      <c r="M6" s="288"/>
      <c r="N6" s="288"/>
      <c r="O6" s="288"/>
      <c r="P6" s="288"/>
      <c r="Q6" s="288"/>
      <c r="R6" s="288"/>
      <c r="S6" s="288"/>
      <c r="T6" s="288"/>
      <c r="U6" s="288"/>
      <c r="V6" s="288"/>
      <c r="W6" s="288"/>
      <c r="X6" s="288"/>
      <c r="Y6" s="288"/>
      <c r="Z6" s="288"/>
      <c r="AA6" s="288"/>
      <c r="AB6" s="288"/>
      <c r="AC6" s="288"/>
      <c r="AD6" s="288"/>
      <c r="AE6" s="288"/>
      <c r="AF6" s="288"/>
      <c r="AG6" s="288"/>
      <c r="AH6" s="288"/>
      <c r="AI6" s="288"/>
      <c r="AJ6" s="288"/>
      <c r="AK6" s="288"/>
      <c r="AL6" s="288"/>
      <c r="AM6" s="288"/>
      <c r="AN6" s="288"/>
      <c r="AO6" s="288"/>
      <c r="AP6" s="22"/>
      <c r="AQ6" s="22"/>
      <c r="AR6" s="20"/>
      <c r="BE6" s="285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85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85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85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285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285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85"/>
      <c r="BS12" s="17" t="s">
        <v>6</v>
      </c>
    </row>
    <row r="13" spans="1:74" s="1" customFormat="1" ht="12" customHeight="1">
      <c r="B13" s="21"/>
      <c r="C13" s="22"/>
      <c r="D13" s="29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31</v>
      </c>
      <c r="AO13" s="22"/>
      <c r="AP13" s="22"/>
      <c r="AQ13" s="22"/>
      <c r="AR13" s="20"/>
      <c r="BE13" s="285"/>
      <c r="BS13" s="17" t="s">
        <v>6</v>
      </c>
    </row>
    <row r="14" spans="1:74" ht="12.75">
      <c r="B14" s="21"/>
      <c r="C14" s="22"/>
      <c r="D14" s="22"/>
      <c r="E14" s="290" t="s">
        <v>31</v>
      </c>
      <c r="F14" s="291"/>
      <c r="G14" s="291"/>
      <c r="H14" s="291"/>
      <c r="I14" s="291"/>
      <c r="J14" s="291"/>
      <c r="K14" s="291"/>
      <c r="L14" s="291"/>
      <c r="M14" s="291"/>
      <c r="N14" s="291"/>
      <c r="O14" s="291"/>
      <c r="P14" s="291"/>
      <c r="Q14" s="291"/>
      <c r="R14" s="291"/>
      <c r="S14" s="291"/>
      <c r="T14" s="291"/>
      <c r="U14" s="291"/>
      <c r="V14" s="291"/>
      <c r="W14" s="291"/>
      <c r="X14" s="291"/>
      <c r="Y14" s="291"/>
      <c r="Z14" s="291"/>
      <c r="AA14" s="291"/>
      <c r="AB14" s="291"/>
      <c r="AC14" s="291"/>
      <c r="AD14" s="291"/>
      <c r="AE14" s="291"/>
      <c r="AF14" s="291"/>
      <c r="AG14" s="291"/>
      <c r="AH14" s="291"/>
      <c r="AI14" s="291"/>
      <c r="AJ14" s="291"/>
      <c r="AK14" s="29" t="s">
        <v>28</v>
      </c>
      <c r="AL14" s="22"/>
      <c r="AM14" s="22"/>
      <c r="AN14" s="31" t="s">
        <v>31</v>
      </c>
      <c r="AO14" s="22"/>
      <c r="AP14" s="22"/>
      <c r="AQ14" s="22"/>
      <c r="AR14" s="20"/>
      <c r="BE14" s="285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85"/>
      <c r="BS15" s="17" t="s">
        <v>4</v>
      </c>
    </row>
    <row r="16" spans="1:74" s="1" customFormat="1" ht="12" customHeight="1">
      <c r="B16" s="21"/>
      <c r="C16" s="22"/>
      <c r="D16" s="29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85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285"/>
      <c r="BS17" s="17" t="s">
        <v>33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85"/>
      <c r="BS18" s="17" t="s">
        <v>6</v>
      </c>
    </row>
    <row r="19" spans="1:71" s="1" customFormat="1" ht="12" customHeight="1">
      <c r="B19" s="21"/>
      <c r="C19" s="22"/>
      <c r="D19" s="29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85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285"/>
      <c r="BS20" s="17" t="s">
        <v>33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85"/>
    </row>
    <row r="22" spans="1:71" s="1" customFormat="1" ht="12" customHeight="1">
      <c r="B22" s="21"/>
      <c r="C22" s="22"/>
      <c r="D22" s="29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85"/>
    </row>
    <row r="23" spans="1:71" s="1" customFormat="1" ht="47.25" customHeight="1">
      <c r="B23" s="21"/>
      <c r="C23" s="22"/>
      <c r="D23" s="22"/>
      <c r="E23" s="292" t="s">
        <v>36</v>
      </c>
      <c r="F23" s="292"/>
      <c r="G23" s="292"/>
      <c r="H23" s="292"/>
      <c r="I23" s="292"/>
      <c r="J23" s="292"/>
      <c r="K23" s="292"/>
      <c r="L23" s="292"/>
      <c r="M23" s="292"/>
      <c r="N23" s="292"/>
      <c r="O23" s="292"/>
      <c r="P23" s="292"/>
      <c r="Q23" s="292"/>
      <c r="R23" s="292"/>
      <c r="S23" s="292"/>
      <c r="T23" s="292"/>
      <c r="U23" s="292"/>
      <c r="V23" s="292"/>
      <c r="W23" s="292"/>
      <c r="X23" s="292"/>
      <c r="Y23" s="292"/>
      <c r="Z23" s="292"/>
      <c r="AA23" s="292"/>
      <c r="AB23" s="292"/>
      <c r="AC23" s="292"/>
      <c r="AD23" s="292"/>
      <c r="AE23" s="292"/>
      <c r="AF23" s="292"/>
      <c r="AG23" s="292"/>
      <c r="AH23" s="292"/>
      <c r="AI23" s="292"/>
      <c r="AJ23" s="292"/>
      <c r="AK23" s="292"/>
      <c r="AL23" s="292"/>
      <c r="AM23" s="292"/>
      <c r="AN23" s="292"/>
      <c r="AO23" s="22"/>
      <c r="AP23" s="22"/>
      <c r="AQ23" s="22"/>
      <c r="AR23" s="20"/>
      <c r="BE23" s="285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85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85"/>
    </row>
    <row r="26" spans="1:71" s="2" customFormat="1" ht="25.9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93">
        <f>ROUND(AG94,2)</f>
        <v>0</v>
      </c>
      <c r="AL26" s="294"/>
      <c r="AM26" s="294"/>
      <c r="AN26" s="294"/>
      <c r="AO26" s="294"/>
      <c r="AP26" s="36"/>
      <c r="AQ26" s="36"/>
      <c r="AR26" s="39"/>
      <c r="BE26" s="285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85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95" t="s">
        <v>38</v>
      </c>
      <c r="M28" s="295"/>
      <c r="N28" s="295"/>
      <c r="O28" s="295"/>
      <c r="P28" s="295"/>
      <c r="Q28" s="36"/>
      <c r="R28" s="36"/>
      <c r="S28" s="36"/>
      <c r="T28" s="36"/>
      <c r="U28" s="36"/>
      <c r="V28" s="36"/>
      <c r="W28" s="295" t="s">
        <v>39</v>
      </c>
      <c r="X28" s="295"/>
      <c r="Y28" s="295"/>
      <c r="Z28" s="295"/>
      <c r="AA28" s="295"/>
      <c r="AB28" s="295"/>
      <c r="AC28" s="295"/>
      <c r="AD28" s="295"/>
      <c r="AE28" s="295"/>
      <c r="AF28" s="36"/>
      <c r="AG28" s="36"/>
      <c r="AH28" s="36"/>
      <c r="AI28" s="36"/>
      <c r="AJ28" s="36"/>
      <c r="AK28" s="295" t="s">
        <v>40</v>
      </c>
      <c r="AL28" s="295"/>
      <c r="AM28" s="295"/>
      <c r="AN28" s="295"/>
      <c r="AO28" s="295"/>
      <c r="AP28" s="36"/>
      <c r="AQ28" s="36"/>
      <c r="AR28" s="39"/>
      <c r="BE28" s="285"/>
    </row>
    <row r="29" spans="1:71" s="3" customFormat="1" ht="14.45" customHeight="1">
      <c r="B29" s="40"/>
      <c r="C29" s="41"/>
      <c r="D29" s="29" t="s">
        <v>41</v>
      </c>
      <c r="E29" s="41"/>
      <c r="F29" s="29" t="s">
        <v>42</v>
      </c>
      <c r="G29" s="41"/>
      <c r="H29" s="41"/>
      <c r="I29" s="41"/>
      <c r="J29" s="41"/>
      <c r="K29" s="41"/>
      <c r="L29" s="298">
        <v>0.21</v>
      </c>
      <c r="M29" s="297"/>
      <c r="N29" s="297"/>
      <c r="O29" s="297"/>
      <c r="P29" s="297"/>
      <c r="Q29" s="41"/>
      <c r="R29" s="41"/>
      <c r="S29" s="41"/>
      <c r="T29" s="41"/>
      <c r="U29" s="41"/>
      <c r="V29" s="41"/>
      <c r="W29" s="296">
        <f>ROUND(AZ94, 2)</f>
        <v>0</v>
      </c>
      <c r="X29" s="297"/>
      <c r="Y29" s="297"/>
      <c r="Z29" s="297"/>
      <c r="AA29" s="297"/>
      <c r="AB29" s="297"/>
      <c r="AC29" s="297"/>
      <c r="AD29" s="297"/>
      <c r="AE29" s="297"/>
      <c r="AF29" s="41"/>
      <c r="AG29" s="41"/>
      <c r="AH29" s="41"/>
      <c r="AI29" s="41"/>
      <c r="AJ29" s="41"/>
      <c r="AK29" s="296">
        <f>ROUND(AV94, 2)</f>
        <v>0</v>
      </c>
      <c r="AL29" s="297"/>
      <c r="AM29" s="297"/>
      <c r="AN29" s="297"/>
      <c r="AO29" s="297"/>
      <c r="AP29" s="41"/>
      <c r="AQ29" s="41"/>
      <c r="AR29" s="42"/>
      <c r="BE29" s="286"/>
    </row>
    <row r="30" spans="1:71" s="3" customFormat="1" ht="14.45" customHeight="1">
      <c r="B30" s="40"/>
      <c r="C30" s="41"/>
      <c r="D30" s="41"/>
      <c r="E30" s="41"/>
      <c r="F30" s="29" t="s">
        <v>43</v>
      </c>
      <c r="G30" s="41"/>
      <c r="H30" s="41"/>
      <c r="I30" s="41"/>
      <c r="J30" s="41"/>
      <c r="K30" s="41"/>
      <c r="L30" s="298">
        <v>0.15</v>
      </c>
      <c r="M30" s="297"/>
      <c r="N30" s="297"/>
      <c r="O30" s="297"/>
      <c r="P30" s="297"/>
      <c r="Q30" s="41"/>
      <c r="R30" s="41"/>
      <c r="S30" s="41"/>
      <c r="T30" s="41"/>
      <c r="U30" s="41"/>
      <c r="V30" s="41"/>
      <c r="W30" s="296">
        <f>ROUND(BA94, 2)</f>
        <v>0</v>
      </c>
      <c r="X30" s="297"/>
      <c r="Y30" s="297"/>
      <c r="Z30" s="297"/>
      <c r="AA30" s="297"/>
      <c r="AB30" s="297"/>
      <c r="AC30" s="297"/>
      <c r="AD30" s="297"/>
      <c r="AE30" s="297"/>
      <c r="AF30" s="41"/>
      <c r="AG30" s="41"/>
      <c r="AH30" s="41"/>
      <c r="AI30" s="41"/>
      <c r="AJ30" s="41"/>
      <c r="AK30" s="296">
        <f>ROUND(AW94, 2)</f>
        <v>0</v>
      </c>
      <c r="AL30" s="297"/>
      <c r="AM30" s="297"/>
      <c r="AN30" s="297"/>
      <c r="AO30" s="297"/>
      <c r="AP30" s="41"/>
      <c r="AQ30" s="41"/>
      <c r="AR30" s="42"/>
      <c r="BE30" s="286"/>
    </row>
    <row r="31" spans="1:71" s="3" customFormat="1" ht="14.45" hidden="1" customHeight="1">
      <c r="B31" s="40"/>
      <c r="C31" s="41"/>
      <c r="D31" s="41"/>
      <c r="E31" s="41"/>
      <c r="F31" s="29" t="s">
        <v>44</v>
      </c>
      <c r="G31" s="41"/>
      <c r="H31" s="41"/>
      <c r="I31" s="41"/>
      <c r="J31" s="41"/>
      <c r="K31" s="41"/>
      <c r="L31" s="298">
        <v>0.21</v>
      </c>
      <c r="M31" s="297"/>
      <c r="N31" s="297"/>
      <c r="O31" s="297"/>
      <c r="P31" s="297"/>
      <c r="Q31" s="41"/>
      <c r="R31" s="41"/>
      <c r="S31" s="41"/>
      <c r="T31" s="41"/>
      <c r="U31" s="41"/>
      <c r="V31" s="41"/>
      <c r="W31" s="296">
        <f>ROUND(BB94, 2)</f>
        <v>0</v>
      </c>
      <c r="X31" s="297"/>
      <c r="Y31" s="297"/>
      <c r="Z31" s="297"/>
      <c r="AA31" s="297"/>
      <c r="AB31" s="297"/>
      <c r="AC31" s="297"/>
      <c r="AD31" s="297"/>
      <c r="AE31" s="297"/>
      <c r="AF31" s="41"/>
      <c r="AG31" s="41"/>
      <c r="AH31" s="41"/>
      <c r="AI31" s="41"/>
      <c r="AJ31" s="41"/>
      <c r="AK31" s="296">
        <v>0</v>
      </c>
      <c r="AL31" s="297"/>
      <c r="AM31" s="297"/>
      <c r="AN31" s="297"/>
      <c r="AO31" s="297"/>
      <c r="AP31" s="41"/>
      <c r="AQ31" s="41"/>
      <c r="AR31" s="42"/>
      <c r="BE31" s="286"/>
    </row>
    <row r="32" spans="1:71" s="3" customFormat="1" ht="14.45" hidden="1" customHeight="1">
      <c r="B32" s="40"/>
      <c r="C32" s="41"/>
      <c r="D32" s="41"/>
      <c r="E32" s="41"/>
      <c r="F32" s="29" t="s">
        <v>45</v>
      </c>
      <c r="G32" s="41"/>
      <c r="H32" s="41"/>
      <c r="I32" s="41"/>
      <c r="J32" s="41"/>
      <c r="K32" s="41"/>
      <c r="L32" s="298">
        <v>0.15</v>
      </c>
      <c r="M32" s="297"/>
      <c r="N32" s="297"/>
      <c r="O32" s="297"/>
      <c r="P32" s="297"/>
      <c r="Q32" s="41"/>
      <c r="R32" s="41"/>
      <c r="S32" s="41"/>
      <c r="T32" s="41"/>
      <c r="U32" s="41"/>
      <c r="V32" s="41"/>
      <c r="W32" s="296">
        <f>ROUND(BC94, 2)</f>
        <v>0</v>
      </c>
      <c r="X32" s="297"/>
      <c r="Y32" s="297"/>
      <c r="Z32" s="297"/>
      <c r="AA32" s="297"/>
      <c r="AB32" s="297"/>
      <c r="AC32" s="297"/>
      <c r="AD32" s="297"/>
      <c r="AE32" s="297"/>
      <c r="AF32" s="41"/>
      <c r="AG32" s="41"/>
      <c r="AH32" s="41"/>
      <c r="AI32" s="41"/>
      <c r="AJ32" s="41"/>
      <c r="AK32" s="296">
        <v>0</v>
      </c>
      <c r="AL32" s="297"/>
      <c r="AM32" s="297"/>
      <c r="AN32" s="297"/>
      <c r="AO32" s="297"/>
      <c r="AP32" s="41"/>
      <c r="AQ32" s="41"/>
      <c r="AR32" s="42"/>
      <c r="BE32" s="286"/>
    </row>
    <row r="33" spans="1:57" s="3" customFormat="1" ht="14.45" hidden="1" customHeight="1">
      <c r="B33" s="40"/>
      <c r="C33" s="41"/>
      <c r="D33" s="41"/>
      <c r="E33" s="41"/>
      <c r="F33" s="29" t="s">
        <v>46</v>
      </c>
      <c r="G33" s="41"/>
      <c r="H33" s="41"/>
      <c r="I33" s="41"/>
      <c r="J33" s="41"/>
      <c r="K33" s="41"/>
      <c r="L33" s="298">
        <v>0</v>
      </c>
      <c r="M33" s="297"/>
      <c r="N33" s="297"/>
      <c r="O33" s="297"/>
      <c r="P33" s="297"/>
      <c r="Q33" s="41"/>
      <c r="R33" s="41"/>
      <c r="S33" s="41"/>
      <c r="T33" s="41"/>
      <c r="U33" s="41"/>
      <c r="V33" s="41"/>
      <c r="W33" s="296">
        <f>ROUND(BD94, 2)</f>
        <v>0</v>
      </c>
      <c r="X33" s="297"/>
      <c r="Y33" s="297"/>
      <c r="Z33" s="297"/>
      <c r="AA33" s="297"/>
      <c r="AB33" s="297"/>
      <c r="AC33" s="297"/>
      <c r="AD33" s="297"/>
      <c r="AE33" s="297"/>
      <c r="AF33" s="41"/>
      <c r="AG33" s="41"/>
      <c r="AH33" s="41"/>
      <c r="AI33" s="41"/>
      <c r="AJ33" s="41"/>
      <c r="AK33" s="296">
        <v>0</v>
      </c>
      <c r="AL33" s="297"/>
      <c r="AM33" s="297"/>
      <c r="AN33" s="297"/>
      <c r="AO33" s="297"/>
      <c r="AP33" s="41"/>
      <c r="AQ33" s="41"/>
      <c r="AR33" s="42"/>
      <c r="BE33" s="286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85"/>
    </row>
    <row r="35" spans="1:57" s="2" customFormat="1" ht="25.9" customHeight="1">
      <c r="A35" s="34"/>
      <c r="B35" s="35"/>
      <c r="C35" s="43"/>
      <c r="D35" s="44" t="s">
        <v>47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48</v>
      </c>
      <c r="U35" s="45"/>
      <c r="V35" s="45"/>
      <c r="W35" s="45"/>
      <c r="X35" s="302" t="s">
        <v>49</v>
      </c>
      <c r="Y35" s="300"/>
      <c r="Z35" s="300"/>
      <c r="AA35" s="300"/>
      <c r="AB35" s="300"/>
      <c r="AC35" s="45"/>
      <c r="AD35" s="45"/>
      <c r="AE35" s="45"/>
      <c r="AF35" s="45"/>
      <c r="AG35" s="45"/>
      <c r="AH35" s="45"/>
      <c r="AI35" s="45"/>
      <c r="AJ35" s="45"/>
      <c r="AK35" s="299">
        <f>SUM(AK26:AK33)</f>
        <v>0</v>
      </c>
      <c r="AL35" s="300"/>
      <c r="AM35" s="300"/>
      <c r="AN35" s="300"/>
      <c r="AO35" s="301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50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51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52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53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52</v>
      </c>
      <c r="AI60" s="38"/>
      <c r="AJ60" s="38"/>
      <c r="AK60" s="38"/>
      <c r="AL60" s="38"/>
      <c r="AM60" s="52" t="s">
        <v>53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54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55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52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53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52</v>
      </c>
      <c r="AI75" s="38"/>
      <c r="AJ75" s="38"/>
      <c r="AK75" s="38"/>
      <c r="AL75" s="38"/>
      <c r="AM75" s="52" t="s">
        <v>53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56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2020/07/HK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309" t="str">
        <f>K6</f>
        <v>Oprava mostních objektů na trati Liberec - Černousy</v>
      </c>
      <c r="M85" s="310"/>
      <c r="N85" s="310"/>
      <c r="O85" s="310"/>
      <c r="P85" s="310"/>
      <c r="Q85" s="310"/>
      <c r="R85" s="310"/>
      <c r="S85" s="310"/>
      <c r="T85" s="310"/>
      <c r="U85" s="310"/>
      <c r="V85" s="310"/>
      <c r="W85" s="310"/>
      <c r="X85" s="310"/>
      <c r="Y85" s="310"/>
      <c r="Z85" s="310"/>
      <c r="AA85" s="310"/>
      <c r="AB85" s="310"/>
      <c r="AC85" s="310"/>
      <c r="AD85" s="310"/>
      <c r="AE85" s="310"/>
      <c r="AF85" s="310"/>
      <c r="AG85" s="310"/>
      <c r="AH85" s="310"/>
      <c r="AI85" s="310"/>
      <c r="AJ85" s="310"/>
      <c r="AK85" s="310"/>
      <c r="AL85" s="310"/>
      <c r="AM85" s="310"/>
      <c r="AN85" s="310"/>
      <c r="AO85" s="310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316" t="str">
        <f>IF(AN8= "","",AN8)</f>
        <v>25. 5. 2020</v>
      </c>
      <c r="AN87" s="316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Správa železnic, státní organizace OŘ HK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32</v>
      </c>
      <c r="AJ89" s="36"/>
      <c r="AK89" s="36"/>
      <c r="AL89" s="36"/>
      <c r="AM89" s="317" t="str">
        <f>IF(E17="","",E17)</f>
        <v xml:space="preserve"> </v>
      </c>
      <c r="AN89" s="318"/>
      <c r="AO89" s="318"/>
      <c r="AP89" s="318"/>
      <c r="AQ89" s="36"/>
      <c r="AR89" s="39"/>
      <c r="AS89" s="319" t="s">
        <v>57</v>
      </c>
      <c r="AT89" s="320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30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34</v>
      </c>
      <c r="AJ90" s="36"/>
      <c r="AK90" s="36"/>
      <c r="AL90" s="36"/>
      <c r="AM90" s="317" t="str">
        <f>IF(E20="","",E20)</f>
        <v xml:space="preserve"> </v>
      </c>
      <c r="AN90" s="318"/>
      <c r="AO90" s="318"/>
      <c r="AP90" s="318"/>
      <c r="AQ90" s="36"/>
      <c r="AR90" s="39"/>
      <c r="AS90" s="321"/>
      <c r="AT90" s="322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323"/>
      <c r="AT91" s="324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313" t="s">
        <v>58</v>
      </c>
      <c r="D92" s="312"/>
      <c r="E92" s="312"/>
      <c r="F92" s="312"/>
      <c r="G92" s="312"/>
      <c r="H92" s="73"/>
      <c r="I92" s="311" t="s">
        <v>59</v>
      </c>
      <c r="J92" s="312"/>
      <c r="K92" s="312"/>
      <c r="L92" s="312"/>
      <c r="M92" s="312"/>
      <c r="N92" s="312"/>
      <c r="O92" s="312"/>
      <c r="P92" s="312"/>
      <c r="Q92" s="312"/>
      <c r="R92" s="312"/>
      <c r="S92" s="312"/>
      <c r="T92" s="312"/>
      <c r="U92" s="312"/>
      <c r="V92" s="312"/>
      <c r="W92" s="312"/>
      <c r="X92" s="312"/>
      <c r="Y92" s="312"/>
      <c r="Z92" s="312"/>
      <c r="AA92" s="312"/>
      <c r="AB92" s="312"/>
      <c r="AC92" s="312"/>
      <c r="AD92" s="312"/>
      <c r="AE92" s="312"/>
      <c r="AF92" s="312"/>
      <c r="AG92" s="326" t="s">
        <v>60</v>
      </c>
      <c r="AH92" s="312"/>
      <c r="AI92" s="312"/>
      <c r="AJ92" s="312"/>
      <c r="AK92" s="312"/>
      <c r="AL92" s="312"/>
      <c r="AM92" s="312"/>
      <c r="AN92" s="311" t="s">
        <v>61</v>
      </c>
      <c r="AO92" s="312"/>
      <c r="AP92" s="325"/>
      <c r="AQ92" s="74" t="s">
        <v>62</v>
      </c>
      <c r="AR92" s="39"/>
      <c r="AS92" s="75" t="s">
        <v>63</v>
      </c>
      <c r="AT92" s="76" t="s">
        <v>64</v>
      </c>
      <c r="AU92" s="76" t="s">
        <v>65</v>
      </c>
      <c r="AV92" s="76" t="s">
        <v>66</v>
      </c>
      <c r="AW92" s="76" t="s">
        <v>67</v>
      </c>
      <c r="AX92" s="76" t="s">
        <v>68</v>
      </c>
      <c r="AY92" s="76" t="s">
        <v>69</v>
      </c>
      <c r="AZ92" s="76" t="s">
        <v>70</v>
      </c>
      <c r="BA92" s="76" t="s">
        <v>71</v>
      </c>
      <c r="BB92" s="76" t="s">
        <v>72</v>
      </c>
      <c r="BC92" s="76" t="s">
        <v>73</v>
      </c>
      <c r="BD92" s="77" t="s">
        <v>74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75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327">
        <f>ROUND(AG95+AG98+AG101+AG104+AG107+AG110+AG113+AG116+AG119+AG122+AG125,2)</f>
        <v>0</v>
      </c>
      <c r="AH94" s="327"/>
      <c r="AI94" s="327"/>
      <c r="AJ94" s="327"/>
      <c r="AK94" s="327"/>
      <c r="AL94" s="327"/>
      <c r="AM94" s="327"/>
      <c r="AN94" s="328">
        <f t="shared" ref="AN94:AN127" si="0">SUM(AG94,AT94)</f>
        <v>0</v>
      </c>
      <c r="AO94" s="328"/>
      <c r="AP94" s="328"/>
      <c r="AQ94" s="85" t="s">
        <v>1</v>
      </c>
      <c r="AR94" s="86"/>
      <c r="AS94" s="87">
        <f>ROUND(AS95+AS98+AS101+AS104+AS107+AS110+AS113+AS116+AS119+AS122+AS125,2)</f>
        <v>0</v>
      </c>
      <c r="AT94" s="88">
        <f t="shared" ref="AT94:AT127" si="1">ROUND(SUM(AV94:AW94),2)</f>
        <v>0</v>
      </c>
      <c r="AU94" s="89">
        <f>ROUND(AU95+AU98+AU101+AU104+AU107+AU110+AU113+AU116+AU119+AU122+AU125,5)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ROUND(AZ95+AZ98+AZ101+AZ104+AZ107+AZ110+AZ113+AZ116+AZ119+AZ122+AZ125,2)</f>
        <v>0</v>
      </c>
      <c r="BA94" s="88">
        <f>ROUND(BA95+BA98+BA101+BA104+BA107+BA110+BA113+BA116+BA119+BA122+BA125,2)</f>
        <v>0</v>
      </c>
      <c r="BB94" s="88">
        <f>ROUND(BB95+BB98+BB101+BB104+BB107+BB110+BB113+BB116+BB119+BB122+BB125,2)</f>
        <v>0</v>
      </c>
      <c r="BC94" s="88">
        <f>ROUND(BC95+BC98+BC101+BC104+BC107+BC110+BC113+BC116+BC119+BC122+BC125,2)</f>
        <v>0</v>
      </c>
      <c r="BD94" s="90">
        <f>ROUND(BD95+BD98+BD101+BD104+BD107+BD110+BD113+BD116+BD119+BD122+BD125,2)</f>
        <v>0</v>
      </c>
      <c r="BS94" s="91" t="s">
        <v>76</v>
      </c>
      <c r="BT94" s="91" t="s">
        <v>77</v>
      </c>
      <c r="BU94" s="92" t="s">
        <v>78</v>
      </c>
      <c r="BV94" s="91" t="s">
        <v>79</v>
      </c>
      <c r="BW94" s="91" t="s">
        <v>5</v>
      </c>
      <c r="BX94" s="91" t="s">
        <v>80</v>
      </c>
      <c r="CL94" s="91" t="s">
        <v>1</v>
      </c>
    </row>
    <row r="95" spans="1:91" s="7" customFormat="1" ht="24.75" customHeight="1">
      <c r="B95" s="93"/>
      <c r="C95" s="94"/>
      <c r="D95" s="314" t="s">
        <v>81</v>
      </c>
      <c r="E95" s="314"/>
      <c r="F95" s="314"/>
      <c r="G95" s="314"/>
      <c r="H95" s="314"/>
      <c r="I95" s="95"/>
      <c r="J95" s="314" t="s">
        <v>82</v>
      </c>
      <c r="K95" s="314"/>
      <c r="L95" s="314"/>
      <c r="M95" s="314"/>
      <c r="N95" s="314"/>
      <c r="O95" s="314"/>
      <c r="P95" s="314"/>
      <c r="Q95" s="314"/>
      <c r="R95" s="314"/>
      <c r="S95" s="314"/>
      <c r="T95" s="314"/>
      <c r="U95" s="314"/>
      <c r="V95" s="314"/>
      <c r="W95" s="314"/>
      <c r="X95" s="314"/>
      <c r="Y95" s="314"/>
      <c r="Z95" s="314"/>
      <c r="AA95" s="314"/>
      <c r="AB95" s="314"/>
      <c r="AC95" s="314"/>
      <c r="AD95" s="314"/>
      <c r="AE95" s="314"/>
      <c r="AF95" s="314"/>
      <c r="AG95" s="306">
        <f>ROUND(SUM(AG96:AG97),2)</f>
        <v>0</v>
      </c>
      <c r="AH95" s="305"/>
      <c r="AI95" s="305"/>
      <c r="AJ95" s="305"/>
      <c r="AK95" s="305"/>
      <c r="AL95" s="305"/>
      <c r="AM95" s="305"/>
      <c r="AN95" s="304">
        <f t="shared" si="0"/>
        <v>0</v>
      </c>
      <c r="AO95" s="305"/>
      <c r="AP95" s="305"/>
      <c r="AQ95" s="96" t="s">
        <v>83</v>
      </c>
      <c r="AR95" s="97"/>
      <c r="AS95" s="98">
        <f>ROUND(SUM(AS96:AS97),2)</f>
        <v>0</v>
      </c>
      <c r="AT95" s="99">
        <f t="shared" si="1"/>
        <v>0</v>
      </c>
      <c r="AU95" s="100">
        <f>ROUND(SUM(AU96:AU97),5)</f>
        <v>0</v>
      </c>
      <c r="AV95" s="99">
        <f>ROUND(AZ95*L29,2)</f>
        <v>0</v>
      </c>
      <c r="AW95" s="99">
        <f>ROUND(BA95*L30,2)</f>
        <v>0</v>
      </c>
      <c r="AX95" s="99">
        <f>ROUND(BB95*L29,2)</f>
        <v>0</v>
      </c>
      <c r="AY95" s="99">
        <f>ROUND(BC95*L30,2)</f>
        <v>0</v>
      </c>
      <c r="AZ95" s="99">
        <f>ROUND(SUM(AZ96:AZ97),2)</f>
        <v>0</v>
      </c>
      <c r="BA95" s="99">
        <f>ROUND(SUM(BA96:BA97),2)</f>
        <v>0</v>
      </c>
      <c r="BB95" s="99">
        <f>ROUND(SUM(BB96:BB97),2)</f>
        <v>0</v>
      </c>
      <c r="BC95" s="99">
        <f>ROUND(SUM(BC96:BC97),2)</f>
        <v>0</v>
      </c>
      <c r="BD95" s="101">
        <f>ROUND(SUM(BD96:BD97),2)</f>
        <v>0</v>
      </c>
      <c r="BS95" s="102" t="s">
        <v>76</v>
      </c>
      <c r="BT95" s="102" t="s">
        <v>84</v>
      </c>
      <c r="BU95" s="102" t="s">
        <v>78</v>
      </c>
      <c r="BV95" s="102" t="s">
        <v>79</v>
      </c>
      <c r="BW95" s="102" t="s">
        <v>85</v>
      </c>
      <c r="BX95" s="102" t="s">
        <v>5</v>
      </c>
      <c r="CL95" s="102" t="s">
        <v>1</v>
      </c>
      <c r="CM95" s="102" t="s">
        <v>86</v>
      </c>
    </row>
    <row r="96" spans="1:91" s="4" customFormat="1" ht="23.25" customHeight="1">
      <c r="A96" s="103" t="s">
        <v>87</v>
      </c>
      <c r="B96" s="58"/>
      <c r="C96" s="104"/>
      <c r="D96" s="104"/>
      <c r="E96" s="315" t="s">
        <v>88</v>
      </c>
      <c r="F96" s="315"/>
      <c r="G96" s="315"/>
      <c r="H96" s="315"/>
      <c r="I96" s="315"/>
      <c r="J96" s="104"/>
      <c r="K96" s="315" t="s">
        <v>89</v>
      </c>
      <c r="L96" s="315"/>
      <c r="M96" s="315"/>
      <c r="N96" s="315"/>
      <c r="O96" s="315"/>
      <c r="P96" s="315"/>
      <c r="Q96" s="315"/>
      <c r="R96" s="315"/>
      <c r="S96" s="315"/>
      <c r="T96" s="315"/>
      <c r="U96" s="315"/>
      <c r="V96" s="315"/>
      <c r="W96" s="315"/>
      <c r="X96" s="315"/>
      <c r="Y96" s="315"/>
      <c r="Z96" s="315"/>
      <c r="AA96" s="315"/>
      <c r="AB96" s="315"/>
      <c r="AC96" s="315"/>
      <c r="AD96" s="315"/>
      <c r="AE96" s="315"/>
      <c r="AF96" s="315"/>
      <c r="AG96" s="307">
        <f>'2020-02-01.1-LIB - SO 01 ...'!J32</f>
        <v>0</v>
      </c>
      <c r="AH96" s="308"/>
      <c r="AI96" s="308"/>
      <c r="AJ96" s="308"/>
      <c r="AK96" s="308"/>
      <c r="AL96" s="308"/>
      <c r="AM96" s="308"/>
      <c r="AN96" s="307">
        <f t="shared" si="0"/>
        <v>0</v>
      </c>
      <c r="AO96" s="308"/>
      <c r="AP96" s="308"/>
      <c r="AQ96" s="105" t="s">
        <v>90</v>
      </c>
      <c r="AR96" s="60"/>
      <c r="AS96" s="106">
        <v>0</v>
      </c>
      <c r="AT96" s="107">
        <f t="shared" si="1"/>
        <v>0</v>
      </c>
      <c r="AU96" s="108">
        <f>'2020-02-01.1-LIB - SO 01 ...'!P127</f>
        <v>0</v>
      </c>
      <c r="AV96" s="107">
        <f>'2020-02-01.1-LIB - SO 01 ...'!J35</f>
        <v>0</v>
      </c>
      <c r="AW96" s="107">
        <f>'2020-02-01.1-LIB - SO 01 ...'!J36</f>
        <v>0</v>
      </c>
      <c r="AX96" s="107">
        <f>'2020-02-01.1-LIB - SO 01 ...'!J37</f>
        <v>0</v>
      </c>
      <c r="AY96" s="107">
        <f>'2020-02-01.1-LIB - SO 01 ...'!J38</f>
        <v>0</v>
      </c>
      <c r="AZ96" s="107">
        <f>'2020-02-01.1-LIB - SO 01 ...'!F35</f>
        <v>0</v>
      </c>
      <c r="BA96" s="107">
        <f>'2020-02-01.1-LIB - SO 01 ...'!F36</f>
        <v>0</v>
      </c>
      <c r="BB96" s="107">
        <f>'2020-02-01.1-LIB - SO 01 ...'!F37</f>
        <v>0</v>
      </c>
      <c r="BC96" s="107">
        <f>'2020-02-01.1-LIB - SO 01 ...'!F38</f>
        <v>0</v>
      </c>
      <c r="BD96" s="109">
        <f>'2020-02-01.1-LIB - SO 01 ...'!F39</f>
        <v>0</v>
      </c>
      <c r="BT96" s="110" t="s">
        <v>86</v>
      </c>
      <c r="BV96" s="110" t="s">
        <v>79</v>
      </c>
      <c r="BW96" s="110" t="s">
        <v>91</v>
      </c>
      <c r="BX96" s="110" t="s">
        <v>85</v>
      </c>
      <c r="CL96" s="110" t="s">
        <v>1</v>
      </c>
    </row>
    <row r="97" spans="1:91" s="4" customFormat="1" ht="23.25" customHeight="1">
      <c r="A97" s="103" t="s">
        <v>87</v>
      </c>
      <c r="B97" s="58"/>
      <c r="C97" s="104"/>
      <c r="D97" s="104"/>
      <c r="E97" s="315" t="s">
        <v>92</v>
      </c>
      <c r="F97" s="315"/>
      <c r="G97" s="315"/>
      <c r="H97" s="315"/>
      <c r="I97" s="315"/>
      <c r="J97" s="104"/>
      <c r="K97" s="315" t="s">
        <v>93</v>
      </c>
      <c r="L97" s="315"/>
      <c r="M97" s="315"/>
      <c r="N97" s="315"/>
      <c r="O97" s="315"/>
      <c r="P97" s="315"/>
      <c r="Q97" s="315"/>
      <c r="R97" s="315"/>
      <c r="S97" s="315"/>
      <c r="T97" s="315"/>
      <c r="U97" s="315"/>
      <c r="V97" s="315"/>
      <c r="W97" s="315"/>
      <c r="X97" s="315"/>
      <c r="Y97" s="315"/>
      <c r="Z97" s="315"/>
      <c r="AA97" s="315"/>
      <c r="AB97" s="315"/>
      <c r="AC97" s="315"/>
      <c r="AD97" s="315"/>
      <c r="AE97" s="315"/>
      <c r="AF97" s="315"/>
      <c r="AG97" s="307">
        <f>'2020-02-01.2-LIB - SO 01 ...'!J32</f>
        <v>0</v>
      </c>
      <c r="AH97" s="308"/>
      <c r="AI97" s="308"/>
      <c r="AJ97" s="308"/>
      <c r="AK97" s="308"/>
      <c r="AL97" s="308"/>
      <c r="AM97" s="308"/>
      <c r="AN97" s="307">
        <f t="shared" si="0"/>
        <v>0</v>
      </c>
      <c r="AO97" s="308"/>
      <c r="AP97" s="308"/>
      <c r="AQ97" s="105" t="s">
        <v>90</v>
      </c>
      <c r="AR97" s="60"/>
      <c r="AS97" s="106">
        <v>0</v>
      </c>
      <c r="AT97" s="107">
        <f t="shared" si="1"/>
        <v>0</v>
      </c>
      <c r="AU97" s="108">
        <f>'2020-02-01.2-LIB - SO 01 ...'!P123</f>
        <v>0</v>
      </c>
      <c r="AV97" s="107">
        <f>'2020-02-01.2-LIB - SO 01 ...'!J35</f>
        <v>0</v>
      </c>
      <c r="AW97" s="107">
        <f>'2020-02-01.2-LIB - SO 01 ...'!J36</f>
        <v>0</v>
      </c>
      <c r="AX97" s="107">
        <f>'2020-02-01.2-LIB - SO 01 ...'!J37</f>
        <v>0</v>
      </c>
      <c r="AY97" s="107">
        <f>'2020-02-01.2-LIB - SO 01 ...'!J38</f>
        <v>0</v>
      </c>
      <c r="AZ97" s="107">
        <f>'2020-02-01.2-LIB - SO 01 ...'!F35</f>
        <v>0</v>
      </c>
      <c r="BA97" s="107">
        <f>'2020-02-01.2-LIB - SO 01 ...'!F36</f>
        <v>0</v>
      </c>
      <c r="BB97" s="107">
        <f>'2020-02-01.2-LIB - SO 01 ...'!F37</f>
        <v>0</v>
      </c>
      <c r="BC97" s="107">
        <f>'2020-02-01.2-LIB - SO 01 ...'!F38</f>
        <v>0</v>
      </c>
      <c r="BD97" s="109">
        <f>'2020-02-01.2-LIB - SO 01 ...'!F39</f>
        <v>0</v>
      </c>
      <c r="BT97" s="110" t="s">
        <v>86</v>
      </c>
      <c r="BV97" s="110" t="s">
        <v>79</v>
      </c>
      <c r="BW97" s="110" t="s">
        <v>94</v>
      </c>
      <c r="BX97" s="110" t="s">
        <v>85</v>
      </c>
      <c r="CL97" s="110" t="s">
        <v>1</v>
      </c>
    </row>
    <row r="98" spans="1:91" s="7" customFormat="1" ht="24.75" customHeight="1">
      <c r="B98" s="93"/>
      <c r="C98" s="94"/>
      <c r="D98" s="314" t="s">
        <v>95</v>
      </c>
      <c r="E98" s="314"/>
      <c r="F98" s="314"/>
      <c r="G98" s="314"/>
      <c r="H98" s="314"/>
      <c r="I98" s="95"/>
      <c r="J98" s="314" t="s">
        <v>96</v>
      </c>
      <c r="K98" s="314"/>
      <c r="L98" s="314"/>
      <c r="M98" s="314"/>
      <c r="N98" s="314"/>
      <c r="O98" s="314"/>
      <c r="P98" s="314"/>
      <c r="Q98" s="314"/>
      <c r="R98" s="314"/>
      <c r="S98" s="314"/>
      <c r="T98" s="314"/>
      <c r="U98" s="314"/>
      <c r="V98" s="314"/>
      <c r="W98" s="314"/>
      <c r="X98" s="314"/>
      <c r="Y98" s="314"/>
      <c r="Z98" s="314"/>
      <c r="AA98" s="314"/>
      <c r="AB98" s="314"/>
      <c r="AC98" s="314"/>
      <c r="AD98" s="314"/>
      <c r="AE98" s="314"/>
      <c r="AF98" s="314"/>
      <c r="AG98" s="306">
        <f>ROUND(SUM(AG99:AG100),2)</f>
        <v>0</v>
      </c>
      <c r="AH98" s="305"/>
      <c r="AI98" s="305"/>
      <c r="AJ98" s="305"/>
      <c r="AK98" s="305"/>
      <c r="AL98" s="305"/>
      <c r="AM98" s="305"/>
      <c r="AN98" s="304">
        <f t="shared" si="0"/>
        <v>0</v>
      </c>
      <c r="AO98" s="305"/>
      <c r="AP98" s="305"/>
      <c r="AQ98" s="96" t="s">
        <v>83</v>
      </c>
      <c r="AR98" s="97"/>
      <c r="AS98" s="98">
        <f>ROUND(SUM(AS99:AS100),2)</f>
        <v>0</v>
      </c>
      <c r="AT98" s="99">
        <f t="shared" si="1"/>
        <v>0</v>
      </c>
      <c r="AU98" s="100">
        <f>ROUND(SUM(AU99:AU100),5)</f>
        <v>0</v>
      </c>
      <c r="AV98" s="99">
        <f>ROUND(AZ98*L29,2)</f>
        <v>0</v>
      </c>
      <c r="AW98" s="99">
        <f>ROUND(BA98*L30,2)</f>
        <v>0</v>
      </c>
      <c r="AX98" s="99">
        <f>ROUND(BB98*L29,2)</f>
        <v>0</v>
      </c>
      <c r="AY98" s="99">
        <f>ROUND(BC98*L30,2)</f>
        <v>0</v>
      </c>
      <c r="AZ98" s="99">
        <f>ROUND(SUM(AZ99:AZ100),2)</f>
        <v>0</v>
      </c>
      <c r="BA98" s="99">
        <f>ROUND(SUM(BA99:BA100),2)</f>
        <v>0</v>
      </c>
      <c r="BB98" s="99">
        <f>ROUND(SUM(BB99:BB100),2)</f>
        <v>0</v>
      </c>
      <c r="BC98" s="99">
        <f>ROUND(SUM(BC99:BC100),2)</f>
        <v>0</v>
      </c>
      <c r="BD98" s="101">
        <f>ROUND(SUM(BD99:BD100),2)</f>
        <v>0</v>
      </c>
      <c r="BS98" s="102" t="s">
        <v>76</v>
      </c>
      <c r="BT98" s="102" t="s">
        <v>84</v>
      </c>
      <c r="BU98" s="102" t="s">
        <v>78</v>
      </c>
      <c r="BV98" s="102" t="s">
        <v>79</v>
      </c>
      <c r="BW98" s="102" t="s">
        <v>97</v>
      </c>
      <c r="BX98" s="102" t="s">
        <v>5</v>
      </c>
      <c r="CL98" s="102" t="s">
        <v>1</v>
      </c>
      <c r="CM98" s="102" t="s">
        <v>86</v>
      </c>
    </row>
    <row r="99" spans="1:91" s="4" customFormat="1" ht="23.25" customHeight="1">
      <c r="A99" s="103" t="s">
        <v>87</v>
      </c>
      <c r="B99" s="58"/>
      <c r="C99" s="104"/>
      <c r="D99" s="104"/>
      <c r="E99" s="315" t="s">
        <v>98</v>
      </c>
      <c r="F99" s="315"/>
      <c r="G99" s="315"/>
      <c r="H99" s="315"/>
      <c r="I99" s="315"/>
      <c r="J99" s="104"/>
      <c r="K99" s="315" t="s">
        <v>99</v>
      </c>
      <c r="L99" s="315"/>
      <c r="M99" s="315"/>
      <c r="N99" s="315"/>
      <c r="O99" s="315"/>
      <c r="P99" s="315"/>
      <c r="Q99" s="315"/>
      <c r="R99" s="315"/>
      <c r="S99" s="315"/>
      <c r="T99" s="315"/>
      <c r="U99" s="315"/>
      <c r="V99" s="315"/>
      <c r="W99" s="315"/>
      <c r="X99" s="315"/>
      <c r="Y99" s="315"/>
      <c r="Z99" s="315"/>
      <c r="AA99" s="315"/>
      <c r="AB99" s="315"/>
      <c r="AC99" s="315"/>
      <c r="AD99" s="315"/>
      <c r="AE99" s="315"/>
      <c r="AF99" s="315"/>
      <c r="AG99" s="307">
        <f>'2020-02-02.1-LIB - SO 02 ...'!J32</f>
        <v>0</v>
      </c>
      <c r="AH99" s="308"/>
      <c r="AI99" s="308"/>
      <c r="AJ99" s="308"/>
      <c r="AK99" s="308"/>
      <c r="AL99" s="308"/>
      <c r="AM99" s="308"/>
      <c r="AN99" s="307">
        <f t="shared" si="0"/>
        <v>0</v>
      </c>
      <c r="AO99" s="308"/>
      <c r="AP99" s="308"/>
      <c r="AQ99" s="105" t="s">
        <v>90</v>
      </c>
      <c r="AR99" s="60"/>
      <c r="AS99" s="106">
        <v>0</v>
      </c>
      <c r="AT99" s="107">
        <f t="shared" si="1"/>
        <v>0</v>
      </c>
      <c r="AU99" s="108">
        <f>'2020-02-02.1-LIB - SO 02 ...'!P126</f>
        <v>0</v>
      </c>
      <c r="AV99" s="107">
        <f>'2020-02-02.1-LIB - SO 02 ...'!J35</f>
        <v>0</v>
      </c>
      <c r="AW99" s="107">
        <f>'2020-02-02.1-LIB - SO 02 ...'!J36</f>
        <v>0</v>
      </c>
      <c r="AX99" s="107">
        <f>'2020-02-02.1-LIB - SO 02 ...'!J37</f>
        <v>0</v>
      </c>
      <c r="AY99" s="107">
        <f>'2020-02-02.1-LIB - SO 02 ...'!J38</f>
        <v>0</v>
      </c>
      <c r="AZ99" s="107">
        <f>'2020-02-02.1-LIB - SO 02 ...'!F35</f>
        <v>0</v>
      </c>
      <c r="BA99" s="107">
        <f>'2020-02-02.1-LIB - SO 02 ...'!F36</f>
        <v>0</v>
      </c>
      <c r="BB99" s="107">
        <f>'2020-02-02.1-LIB - SO 02 ...'!F37</f>
        <v>0</v>
      </c>
      <c r="BC99" s="107">
        <f>'2020-02-02.1-LIB - SO 02 ...'!F38</f>
        <v>0</v>
      </c>
      <c r="BD99" s="109">
        <f>'2020-02-02.1-LIB - SO 02 ...'!F39</f>
        <v>0</v>
      </c>
      <c r="BT99" s="110" t="s">
        <v>86</v>
      </c>
      <c r="BV99" s="110" t="s">
        <v>79</v>
      </c>
      <c r="BW99" s="110" t="s">
        <v>100</v>
      </c>
      <c r="BX99" s="110" t="s">
        <v>97</v>
      </c>
      <c r="CL99" s="110" t="s">
        <v>1</v>
      </c>
    </row>
    <row r="100" spans="1:91" s="4" customFormat="1" ht="23.25" customHeight="1">
      <c r="A100" s="103" t="s">
        <v>87</v>
      </c>
      <c r="B100" s="58"/>
      <c r="C100" s="104"/>
      <c r="D100" s="104"/>
      <c r="E100" s="315" t="s">
        <v>101</v>
      </c>
      <c r="F100" s="315"/>
      <c r="G100" s="315"/>
      <c r="H100" s="315"/>
      <c r="I100" s="315"/>
      <c r="J100" s="104"/>
      <c r="K100" s="315" t="s">
        <v>102</v>
      </c>
      <c r="L100" s="315"/>
      <c r="M100" s="315"/>
      <c r="N100" s="315"/>
      <c r="O100" s="315"/>
      <c r="P100" s="315"/>
      <c r="Q100" s="315"/>
      <c r="R100" s="315"/>
      <c r="S100" s="315"/>
      <c r="T100" s="315"/>
      <c r="U100" s="315"/>
      <c r="V100" s="315"/>
      <c r="W100" s="315"/>
      <c r="X100" s="315"/>
      <c r="Y100" s="315"/>
      <c r="Z100" s="315"/>
      <c r="AA100" s="315"/>
      <c r="AB100" s="315"/>
      <c r="AC100" s="315"/>
      <c r="AD100" s="315"/>
      <c r="AE100" s="315"/>
      <c r="AF100" s="315"/>
      <c r="AG100" s="307">
        <f>'2020-02-02.2-LIB - SO 02 ...'!J32</f>
        <v>0</v>
      </c>
      <c r="AH100" s="308"/>
      <c r="AI100" s="308"/>
      <c r="AJ100" s="308"/>
      <c r="AK100" s="308"/>
      <c r="AL100" s="308"/>
      <c r="AM100" s="308"/>
      <c r="AN100" s="307">
        <f t="shared" si="0"/>
        <v>0</v>
      </c>
      <c r="AO100" s="308"/>
      <c r="AP100" s="308"/>
      <c r="AQ100" s="105" t="s">
        <v>90</v>
      </c>
      <c r="AR100" s="60"/>
      <c r="AS100" s="106">
        <v>0</v>
      </c>
      <c r="AT100" s="107">
        <f t="shared" si="1"/>
        <v>0</v>
      </c>
      <c r="AU100" s="108">
        <f>'2020-02-02.2-LIB - SO 02 ...'!P124</f>
        <v>0</v>
      </c>
      <c r="AV100" s="107">
        <f>'2020-02-02.2-LIB - SO 02 ...'!J35</f>
        <v>0</v>
      </c>
      <c r="AW100" s="107">
        <f>'2020-02-02.2-LIB - SO 02 ...'!J36</f>
        <v>0</v>
      </c>
      <c r="AX100" s="107">
        <f>'2020-02-02.2-LIB - SO 02 ...'!J37</f>
        <v>0</v>
      </c>
      <c r="AY100" s="107">
        <f>'2020-02-02.2-LIB - SO 02 ...'!J38</f>
        <v>0</v>
      </c>
      <c r="AZ100" s="107">
        <f>'2020-02-02.2-LIB - SO 02 ...'!F35</f>
        <v>0</v>
      </c>
      <c r="BA100" s="107">
        <f>'2020-02-02.2-LIB - SO 02 ...'!F36</f>
        <v>0</v>
      </c>
      <c r="BB100" s="107">
        <f>'2020-02-02.2-LIB - SO 02 ...'!F37</f>
        <v>0</v>
      </c>
      <c r="BC100" s="107">
        <f>'2020-02-02.2-LIB - SO 02 ...'!F38</f>
        <v>0</v>
      </c>
      <c r="BD100" s="109">
        <f>'2020-02-02.2-LIB - SO 02 ...'!F39</f>
        <v>0</v>
      </c>
      <c r="BT100" s="110" t="s">
        <v>86</v>
      </c>
      <c r="BV100" s="110" t="s">
        <v>79</v>
      </c>
      <c r="BW100" s="110" t="s">
        <v>103</v>
      </c>
      <c r="BX100" s="110" t="s">
        <v>97</v>
      </c>
      <c r="CL100" s="110" t="s">
        <v>1</v>
      </c>
    </row>
    <row r="101" spans="1:91" s="7" customFormat="1" ht="24.75" customHeight="1">
      <c r="B101" s="93"/>
      <c r="C101" s="94"/>
      <c r="D101" s="314" t="s">
        <v>104</v>
      </c>
      <c r="E101" s="314"/>
      <c r="F101" s="314"/>
      <c r="G101" s="314"/>
      <c r="H101" s="314"/>
      <c r="I101" s="95"/>
      <c r="J101" s="314" t="s">
        <v>105</v>
      </c>
      <c r="K101" s="314"/>
      <c r="L101" s="314"/>
      <c r="M101" s="314"/>
      <c r="N101" s="314"/>
      <c r="O101" s="314"/>
      <c r="P101" s="314"/>
      <c r="Q101" s="314"/>
      <c r="R101" s="314"/>
      <c r="S101" s="314"/>
      <c r="T101" s="314"/>
      <c r="U101" s="314"/>
      <c r="V101" s="314"/>
      <c r="W101" s="314"/>
      <c r="X101" s="314"/>
      <c r="Y101" s="314"/>
      <c r="Z101" s="314"/>
      <c r="AA101" s="314"/>
      <c r="AB101" s="314"/>
      <c r="AC101" s="314"/>
      <c r="AD101" s="314"/>
      <c r="AE101" s="314"/>
      <c r="AF101" s="314"/>
      <c r="AG101" s="306">
        <f>ROUND(SUM(AG102:AG103),2)</f>
        <v>0</v>
      </c>
      <c r="AH101" s="305"/>
      <c r="AI101" s="305"/>
      <c r="AJ101" s="305"/>
      <c r="AK101" s="305"/>
      <c r="AL101" s="305"/>
      <c r="AM101" s="305"/>
      <c r="AN101" s="304">
        <f t="shared" si="0"/>
        <v>0</v>
      </c>
      <c r="AO101" s="305"/>
      <c r="AP101" s="305"/>
      <c r="AQ101" s="96" t="s">
        <v>83</v>
      </c>
      <c r="AR101" s="97"/>
      <c r="AS101" s="98">
        <f>ROUND(SUM(AS102:AS103),2)</f>
        <v>0</v>
      </c>
      <c r="AT101" s="99">
        <f t="shared" si="1"/>
        <v>0</v>
      </c>
      <c r="AU101" s="100">
        <f>ROUND(SUM(AU102:AU103),5)</f>
        <v>0</v>
      </c>
      <c r="AV101" s="99">
        <f>ROUND(AZ101*L29,2)</f>
        <v>0</v>
      </c>
      <c r="AW101" s="99">
        <f>ROUND(BA101*L30,2)</f>
        <v>0</v>
      </c>
      <c r="AX101" s="99">
        <f>ROUND(BB101*L29,2)</f>
        <v>0</v>
      </c>
      <c r="AY101" s="99">
        <f>ROUND(BC101*L30,2)</f>
        <v>0</v>
      </c>
      <c r="AZ101" s="99">
        <f>ROUND(SUM(AZ102:AZ103),2)</f>
        <v>0</v>
      </c>
      <c r="BA101" s="99">
        <f>ROUND(SUM(BA102:BA103),2)</f>
        <v>0</v>
      </c>
      <c r="BB101" s="99">
        <f>ROUND(SUM(BB102:BB103),2)</f>
        <v>0</v>
      </c>
      <c r="BC101" s="99">
        <f>ROUND(SUM(BC102:BC103),2)</f>
        <v>0</v>
      </c>
      <c r="BD101" s="101">
        <f>ROUND(SUM(BD102:BD103),2)</f>
        <v>0</v>
      </c>
      <c r="BS101" s="102" t="s">
        <v>76</v>
      </c>
      <c r="BT101" s="102" t="s">
        <v>84</v>
      </c>
      <c r="BU101" s="102" t="s">
        <v>78</v>
      </c>
      <c r="BV101" s="102" t="s">
        <v>79</v>
      </c>
      <c r="BW101" s="102" t="s">
        <v>106</v>
      </c>
      <c r="BX101" s="102" t="s">
        <v>5</v>
      </c>
      <c r="CL101" s="102" t="s">
        <v>1</v>
      </c>
      <c r="CM101" s="102" t="s">
        <v>86</v>
      </c>
    </row>
    <row r="102" spans="1:91" s="4" customFormat="1" ht="23.25" customHeight="1">
      <c r="A102" s="103" t="s">
        <v>87</v>
      </c>
      <c r="B102" s="58"/>
      <c r="C102" s="104"/>
      <c r="D102" s="104"/>
      <c r="E102" s="315" t="s">
        <v>107</v>
      </c>
      <c r="F102" s="315"/>
      <c r="G102" s="315"/>
      <c r="H102" s="315"/>
      <c r="I102" s="315"/>
      <c r="J102" s="104"/>
      <c r="K102" s="315" t="s">
        <v>108</v>
      </c>
      <c r="L102" s="315"/>
      <c r="M102" s="315"/>
      <c r="N102" s="315"/>
      <c r="O102" s="315"/>
      <c r="P102" s="315"/>
      <c r="Q102" s="315"/>
      <c r="R102" s="315"/>
      <c r="S102" s="315"/>
      <c r="T102" s="315"/>
      <c r="U102" s="315"/>
      <c r="V102" s="315"/>
      <c r="W102" s="315"/>
      <c r="X102" s="315"/>
      <c r="Y102" s="315"/>
      <c r="Z102" s="315"/>
      <c r="AA102" s="315"/>
      <c r="AB102" s="315"/>
      <c r="AC102" s="315"/>
      <c r="AD102" s="315"/>
      <c r="AE102" s="315"/>
      <c r="AF102" s="315"/>
      <c r="AG102" s="307">
        <f>'2020-02-03.1-LIB - SO 03 ...'!J32</f>
        <v>0</v>
      </c>
      <c r="AH102" s="308"/>
      <c r="AI102" s="308"/>
      <c r="AJ102" s="308"/>
      <c r="AK102" s="308"/>
      <c r="AL102" s="308"/>
      <c r="AM102" s="308"/>
      <c r="AN102" s="307">
        <f t="shared" si="0"/>
        <v>0</v>
      </c>
      <c r="AO102" s="308"/>
      <c r="AP102" s="308"/>
      <c r="AQ102" s="105" t="s">
        <v>90</v>
      </c>
      <c r="AR102" s="60"/>
      <c r="AS102" s="106">
        <v>0</v>
      </c>
      <c r="AT102" s="107">
        <f t="shared" si="1"/>
        <v>0</v>
      </c>
      <c r="AU102" s="108">
        <f>'2020-02-03.1-LIB - SO 03 ...'!P131</f>
        <v>0</v>
      </c>
      <c r="AV102" s="107">
        <f>'2020-02-03.1-LIB - SO 03 ...'!J35</f>
        <v>0</v>
      </c>
      <c r="AW102" s="107">
        <f>'2020-02-03.1-LIB - SO 03 ...'!J36</f>
        <v>0</v>
      </c>
      <c r="AX102" s="107">
        <f>'2020-02-03.1-LIB - SO 03 ...'!J37</f>
        <v>0</v>
      </c>
      <c r="AY102" s="107">
        <f>'2020-02-03.1-LIB - SO 03 ...'!J38</f>
        <v>0</v>
      </c>
      <c r="AZ102" s="107">
        <f>'2020-02-03.1-LIB - SO 03 ...'!F35</f>
        <v>0</v>
      </c>
      <c r="BA102" s="107">
        <f>'2020-02-03.1-LIB - SO 03 ...'!F36</f>
        <v>0</v>
      </c>
      <c r="BB102" s="107">
        <f>'2020-02-03.1-LIB - SO 03 ...'!F37</f>
        <v>0</v>
      </c>
      <c r="BC102" s="107">
        <f>'2020-02-03.1-LIB - SO 03 ...'!F38</f>
        <v>0</v>
      </c>
      <c r="BD102" s="109">
        <f>'2020-02-03.1-LIB - SO 03 ...'!F39</f>
        <v>0</v>
      </c>
      <c r="BT102" s="110" t="s">
        <v>86</v>
      </c>
      <c r="BV102" s="110" t="s">
        <v>79</v>
      </c>
      <c r="BW102" s="110" t="s">
        <v>109</v>
      </c>
      <c r="BX102" s="110" t="s">
        <v>106</v>
      </c>
      <c r="CL102" s="110" t="s">
        <v>1</v>
      </c>
    </row>
    <row r="103" spans="1:91" s="4" customFormat="1" ht="23.25" customHeight="1">
      <c r="A103" s="103" t="s">
        <v>87</v>
      </c>
      <c r="B103" s="58"/>
      <c r="C103" s="104"/>
      <c r="D103" s="104"/>
      <c r="E103" s="315" t="s">
        <v>110</v>
      </c>
      <c r="F103" s="315"/>
      <c r="G103" s="315"/>
      <c r="H103" s="315"/>
      <c r="I103" s="315"/>
      <c r="J103" s="104"/>
      <c r="K103" s="315" t="s">
        <v>111</v>
      </c>
      <c r="L103" s="315"/>
      <c r="M103" s="315"/>
      <c r="N103" s="315"/>
      <c r="O103" s="315"/>
      <c r="P103" s="315"/>
      <c r="Q103" s="315"/>
      <c r="R103" s="315"/>
      <c r="S103" s="315"/>
      <c r="T103" s="315"/>
      <c r="U103" s="315"/>
      <c r="V103" s="315"/>
      <c r="W103" s="315"/>
      <c r="X103" s="315"/>
      <c r="Y103" s="315"/>
      <c r="Z103" s="315"/>
      <c r="AA103" s="315"/>
      <c r="AB103" s="315"/>
      <c r="AC103" s="315"/>
      <c r="AD103" s="315"/>
      <c r="AE103" s="315"/>
      <c r="AF103" s="315"/>
      <c r="AG103" s="307">
        <f>'2020-02-03.2-LIB - SO 03 ...'!J32</f>
        <v>0</v>
      </c>
      <c r="AH103" s="308"/>
      <c r="AI103" s="308"/>
      <c r="AJ103" s="308"/>
      <c r="AK103" s="308"/>
      <c r="AL103" s="308"/>
      <c r="AM103" s="308"/>
      <c r="AN103" s="307">
        <f t="shared" si="0"/>
        <v>0</v>
      </c>
      <c r="AO103" s="308"/>
      <c r="AP103" s="308"/>
      <c r="AQ103" s="105" t="s">
        <v>90</v>
      </c>
      <c r="AR103" s="60"/>
      <c r="AS103" s="106">
        <v>0</v>
      </c>
      <c r="AT103" s="107">
        <f t="shared" si="1"/>
        <v>0</v>
      </c>
      <c r="AU103" s="108">
        <f>'2020-02-03.2-LIB - SO 03 ...'!P125</f>
        <v>0</v>
      </c>
      <c r="AV103" s="107">
        <f>'2020-02-03.2-LIB - SO 03 ...'!J35</f>
        <v>0</v>
      </c>
      <c r="AW103" s="107">
        <f>'2020-02-03.2-LIB - SO 03 ...'!J36</f>
        <v>0</v>
      </c>
      <c r="AX103" s="107">
        <f>'2020-02-03.2-LIB - SO 03 ...'!J37</f>
        <v>0</v>
      </c>
      <c r="AY103" s="107">
        <f>'2020-02-03.2-LIB - SO 03 ...'!J38</f>
        <v>0</v>
      </c>
      <c r="AZ103" s="107">
        <f>'2020-02-03.2-LIB - SO 03 ...'!F35</f>
        <v>0</v>
      </c>
      <c r="BA103" s="107">
        <f>'2020-02-03.2-LIB - SO 03 ...'!F36</f>
        <v>0</v>
      </c>
      <c r="BB103" s="107">
        <f>'2020-02-03.2-LIB - SO 03 ...'!F37</f>
        <v>0</v>
      </c>
      <c r="BC103" s="107">
        <f>'2020-02-03.2-LIB - SO 03 ...'!F38</f>
        <v>0</v>
      </c>
      <c r="BD103" s="109">
        <f>'2020-02-03.2-LIB - SO 03 ...'!F39</f>
        <v>0</v>
      </c>
      <c r="BT103" s="110" t="s">
        <v>86</v>
      </c>
      <c r="BV103" s="110" t="s">
        <v>79</v>
      </c>
      <c r="BW103" s="110" t="s">
        <v>112</v>
      </c>
      <c r="BX103" s="110" t="s">
        <v>106</v>
      </c>
      <c r="CL103" s="110" t="s">
        <v>1</v>
      </c>
    </row>
    <row r="104" spans="1:91" s="7" customFormat="1" ht="24.75" customHeight="1">
      <c r="B104" s="93"/>
      <c r="C104" s="94"/>
      <c r="D104" s="314" t="s">
        <v>113</v>
      </c>
      <c r="E104" s="314"/>
      <c r="F104" s="314"/>
      <c r="G104" s="314"/>
      <c r="H104" s="314"/>
      <c r="I104" s="95"/>
      <c r="J104" s="314" t="s">
        <v>114</v>
      </c>
      <c r="K104" s="314"/>
      <c r="L104" s="314"/>
      <c r="M104" s="314"/>
      <c r="N104" s="314"/>
      <c r="O104" s="314"/>
      <c r="P104" s="314"/>
      <c r="Q104" s="314"/>
      <c r="R104" s="314"/>
      <c r="S104" s="314"/>
      <c r="T104" s="314"/>
      <c r="U104" s="314"/>
      <c r="V104" s="314"/>
      <c r="W104" s="314"/>
      <c r="X104" s="314"/>
      <c r="Y104" s="314"/>
      <c r="Z104" s="314"/>
      <c r="AA104" s="314"/>
      <c r="AB104" s="314"/>
      <c r="AC104" s="314"/>
      <c r="AD104" s="314"/>
      <c r="AE104" s="314"/>
      <c r="AF104" s="314"/>
      <c r="AG104" s="306">
        <f>ROUND(SUM(AG105:AG106),2)</f>
        <v>0</v>
      </c>
      <c r="AH104" s="305"/>
      <c r="AI104" s="305"/>
      <c r="AJ104" s="305"/>
      <c r="AK104" s="305"/>
      <c r="AL104" s="305"/>
      <c r="AM104" s="305"/>
      <c r="AN104" s="304">
        <f t="shared" si="0"/>
        <v>0</v>
      </c>
      <c r="AO104" s="305"/>
      <c r="AP104" s="305"/>
      <c r="AQ104" s="96" t="s">
        <v>83</v>
      </c>
      <c r="AR104" s="97"/>
      <c r="AS104" s="98">
        <f>ROUND(SUM(AS105:AS106),2)</f>
        <v>0</v>
      </c>
      <c r="AT104" s="99">
        <f t="shared" si="1"/>
        <v>0</v>
      </c>
      <c r="AU104" s="100">
        <f>ROUND(SUM(AU105:AU106),5)</f>
        <v>0</v>
      </c>
      <c r="AV104" s="99">
        <f>ROUND(AZ104*L29,2)</f>
        <v>0</v>
      </c>
      <c r="AW104" s="99">
        <f>ROUND(BA104*L30,2)</f>
        <v>0</v>
      </c>
      <c r="AX104" s="99">
        <f>ROUND(BB104*L29,2)</f>
        <v>0</v>
      </c>
      <c r="AY104" s="99">
        <f>ROUND(BC104*L30,2)</f>
        <v>0</v>
      </c>
      <c r="AZ104" s="99">
        <f>ROUND(SUM(AZ105:AZ106),2)</f>
        <v>0</v>
      </c>
      <c r="BA104" s="99">
        <f>ROUND(SUM(BA105:BA106),2)</f>
        <v>0</v>
      </c>
      <c r="BB104" s="99">
        <f>ROUND(SUM(BB105:BB106),2)</f>
        <v>0</v>
      </c>
      <c r="BC104" s="99">
        <f>ROUND(SUM(BC105:BC106),2)</f>
        <v>0</v>
      </c>
      <c r="BD104" s="101">
        <f>ROUND(SUM(BD105:BD106),2)</f>
        <v>0</v>
      </c>
      <c r="BS104" s="102" t="s">
        <v>76</v>
      </c>
      <c r="BT104" s="102" t="s">
        <v>84</v>
      </c>
      <c r="BU104" s="102" t="s">
        <v>78</v>
      </c>
      <c r="BV104" s="102" t="s">
        <v>79</v>
      </c>
      <c r="BW104" s="102" t="s">
        <v>115</v>
      </c>
      <c r="BX104" s="102" t="s">
        <v>5</v>
      </c>
      <c r="CL104" s="102" t="s">
        <v>1</v>
      </c>
      <c r="CM104" s="102" t="s">
        <v>86</v>
      </c>
    </row>
    <row r="105" spans="1:91" s="4" customFormat="1" ht="23.25" customHeight="1">
      <c r="A105" s="103" t="s">
        <v>87</v>
      </c>
      <c r="B105" s="58"/>
      <c r="C105" s="104"/>
      <c r="D105" s="104"/>
      <c r="E105" s="315" t="s">
        <v>116</v>
      </c>
      <c r="F105" s="315"/>
      <c r="G105" s="315"/>
      <c r="H105" s="315"/>
      <c r="I105" s="315"/>
      <c r="J105" s="104"/>
      <c r="K105" s="315" t="s">
        <v>117</v>
      </c>
      <c r="L105" s="315"/>
      <c r="M105" s="315"/>
      <c r="N105" s="315"/>
      <c r="O105" s="315"/>
      <c r="P105" s="315"/>
      <c r="Q105" s="315"/>
      <c r="R105" s="315"/>
      <c r="S105" s="315"/>
      <c r="T105" s="315"/>
      <c r="U105" s="315"/>
      <c r="V105" s="315"/>
      <c r="W105" s="315"/>
      <c r="X105" s="315"/>
      <c r="Y105" s="315"/>
      <c r="Z105" s="315"/>
      <c r="AA105" s="315"/>
      <c r="AB105" s="315"/>
      <c r="AC105" s="315"/>
      <c r="AD105" s="315"/>
      <c r="AE105" s="315"/>
      <c r="AF105" s="315"/>
      <c r="AG105" s="307">
        <f>'2020-02-04.1-LIB - SO 04 ...'!J32</f>
        <v>0</v>
      </c>
      <c r="AH105" s="308"/>
      <c r="AI105" s="308"/>
      <c r="AJ105" s="308"/>
      <c r="AK105" s="308"/>
      <c r="AL105" s="308"/>
      <c r="AM105" s="308"/>
      <c r="AN105" s="307">
        <f t="shared" si="0"/>
        <v>0</v>
      </c>
      <c r="AO105" s="308"/>
      <c r="AP105" s="308"/>
      <c r="AQ105" s="105" t="s">
        <v>90</v>
      </c>
      <c r="AR105" s="60"/>
      <c r="AS105" s="106">
        <v>0</v>
      </c>
      <c r="AT105" s="107">
        <f t="shared" si="1"/>
        <v>0</v>
      </c>
      <c r="AU105" s="108">
        <f>'2020-02-04.1-LIB - SO 04 ...'!P126</f>
        <v>0</v>
      </c>
      <c r="AV105" s="107">
        <f>'2020-02-04.1-LIB - SO 04 ...'!J35</f>
        <v>0</v>
      </c>
      <c r="AW105" s="107">
        <f>'2020-02-04.1-LIB - SO 04 ...'!J36</f>
        <v>0</v>
      </c>
      <c r="AX105" s="107">
        <f>'2020-02-04.1-LIB - SO 04 ...'!J37</f>
        <v>0</v>
      </c>
      <c r="AY105" s="107">
        <f>'2020-02-04.1-LIB - SO 04 ...'!J38</f>
        <v>0</v>
      </c>
      <c r="AZ105" s="107">
        <f>'2020-02-04.1-LIB - SO 04 ...'!F35</f>
        <v>0</v>
      </c>
      <c r="BA105" s="107">
        <f>'2020-02-04.1-LIB - SO 04 ...'!F36</f>
        <v>0</v>
      </c>
      <c r="BB105" s="107">
        <f>'2020-02-04.1-LIB - SO 04 ...'!F37</f>
        <v>0</v>
      </c>
      <c r="BC105" s="107">
        <f>'2020-02-04.1-LIB - SO 04 ...'!F38</f>
        <v>0</v>
      </c>
      <c r="BD105" s="109">
        <f>'2020-02-04.1-LIB - SO 04 ...'!F39</f>
        <v>0</v>
      </c>
      <c r="BT105" s="110" t="s">
        <v>86</v>
      </c>
      <c r="BV105" s="110" t="s">
        <v>79</v>
      </c>
      <c r="BW105" s="110" t="s">
        <v>118</v>
      </c>
      <c r="BX105" s="110" t="s">
        <v>115</v>
      </c>
      <c r="CL105" s="110" t="s">
        <v>1</v>
      </c>
    </row>
    <row r="106" spans="1:91" s="4" customFormat="1" ht="23.25" customHeight="1">
      <c r="A106" s="103" t="s">
        <v>87</v>
      </c>
      <c r="B106" s="58"/>
      <c r="C106" s="104"/>
      <c r="D106" s="104"/>
      <c r="E106" s="315" t="s">
        <v>119</v>
      </c>
      <c r="F106" s="315"/>
      <c r="G106" s="315"/>
      <c r="H106" s="315"/>
      <c r="I106" s="315"/>
      <c r="J106" s="104"/>
      <c r="K106" s="315" t="s">
        <v>120</v>
      </c>
      <c r="L106" s="315"/>
      <c r="M106" s="315"/>
      <c r="N106" s="315"/>
      <c r="O106" s="315"/>
      <c r="P106" s="315"/>
      <c r="Q106" s="315"/>
      <c r="R106" s="315"/>
      <c r="S106" s="315"/>
      <c r="T106" s="315"/>
      <c r="U106" s="315"/>
      <c r="V106" s="315"/>
      <c r="W106" s="315"/>
      <c r="X106" s="315"/>
      <c r="Y106" s="315"/>
      <c r="Z106" s="315"/>
      <c r="AA106" s="315"/>
      <c r="AB106" s="315"/>
      <c r="AC106" s="315"/>
      <c r="AD106" s="315"/>
      <c r="AE106" s="315"/>
      <c r="AF106" s="315"/>
      <c r="AG106" s="307">
        <f>'2020-02-04.2-LIB - SO 04 ...'!J32</f>
        <v>0</v>
      </c>
      <c r="AH106" s="308"/>
      <c r="AI106" s="308"/>
      <c r="AJ106" s="308"/>
      <c r="AK106" s="308"/>
      <c r="AL106" s="308"/>
      <c r="AM106" s="308"/>
      <c r="AN106" s="307">
        <f t="shared" si="0"/>
        <v>0</v>
      </c>
      <c r="AO106" s="308"/>
      <c r="AP106" s="308"/>
      <c r="AQ106" s="105" t="s">
        <v>90</v>
      </c>
      <c r="AR106" s="60"/>
      <c r="AS106" s="106">
        <v>0</v>
      </c>
      <c r="AT106" s="107">
        <f t="shared" si="1"/>
        <v>0</v>
      </c>
      <c r="AU106" s="108">
        <f>'2020-02-04.2-LIB - SO 04 ...'!P123</f>
        <v>0</v>
      </c>
      <c r="AV106" s="107">
        <f>'2020-02-04.2-LIB - SO 04 ...'!J35</f>
        <v>0</v>
      </c>
      <c r="AW106" s="107">
        <f>'2020-02-04.2-LIB - SO 04 ...'!J36</f>
        <v>0</v>
      </c>
      <c r="AX106" s="107">
        <f>'2020-02-04.2-LIB - SO 04 ...'!J37</f>
        <v>0</v>
      </c>
      <c r="AY106" s="107">
        <f>'2020-02-04.2-LIB - SO 04 ...'!J38</f>
        <v>0</v>
      </c>
      <c r="AZ106" s="107">
        <f>'2020-02-04.2-LIB - SO 04 ...'!F35</f>
        <v>0</v>
      </c>
      <c r="BA106" s="107">
        <f>'2020-02-04.2-LIB - SO 04 ...'!F36</f>
        <v>0</v>
      </c>
      <c r="BB106" s="107">
        <f>'2020-02-04.2-LIB - SO 04 ...'!F37</f>
        <v>0</v>
      </c>
      <c r="BC106" s="107">
        <f>'2020-02-04.2-LIB - SO 04 ...'!F38</f>
        <v>0</v>
      </c>
      <c r="BD106" s="109">
        <f>'2020-02-04.2-LIB - SO 04 ...'!F39</f>
        <v>0</v>
      </c>
      <c r="BT106" s="110" t="s">
        <v>86</v>
      </c>
      <c r="BV106" s="110" t="s">
        <v>79</v>
      </c>
      <c r="BW106" s="110" t="s">
        <v>121</v>
      </c>
      <c r="BX106" s="110" t="s">
        <v>115</v>
      </c>
      <c r="CL106" s="110" t="s">
        <v>1</v>
      </c>
    </row>
    <row r="107" spans="1:91" s="7" customFormat="1" ht="24.75" customHeight="1">
      <c r="B107" s="93"/>
      <c r="C107" s="94"/>
      <c r="D107" s="314" t="s">
        <v>122</v>
      </c>
      <c r="E107" s="314"/>
      <c r="F107" s="314"/>
      <c r="G107" s="314"/>
      <c r="H107" s="314"/>
      <c r="I107" s="95"/>
      <c r="J107" s="314" t="s">
        <v>123</v>
      </c>
      <c r="K107" s="314"/>
      <c r="L107" s="314"/>
      <c r="M107" s="314"/>
      <c r="N107" s="314"/>
      <c r="O107" s="314"/>
      <c r="P107" s="314"/>
      <c r="Q107" s="314"/>
      <c r="R107" s="314"/>
      <c r="S107" s="314"/>
      <c r="T107" s="314"/>
      <c r="U107" s="314"/>
      <c r="V107" s="314"/>
      <c r="W107" s="314"/>
      <c r="X107" s="314"/>
      <c r="Y107" s="314"/>
      <c r="Z107" s="314"/>
      <c r="AA107" s="314"/>
      <c r="AB107" s="314"/>
      <c r="AC107" s="314"/>
      <c r="AD107" s="314"/>
      <c r="AE107" s="314"/>
      <c r="AF107" s="314"/>
      <c r="AG107" s="306">
        <f>ROUND(SUM(AG108:AG109),2)</f>
        <v>0</v>
      </c>
      <c r="AH107" s="305"/>
      <c r="AI107" s="305"/>
      <c r="AJ107" s="305"/>
      <c r="AK107" s="305"/>
      <c r="AL107" s="305"/>
      <c r="AM107" s="305"/>
      <c r="AN107" s="304">
        <f t="shared" si="0"/>
        <v>0</v>
      </c>
      <c r="AO107" s="305"/>
      <c r="AP107" s="305"/>
      <c r="AQ107" s="96" t="s">
        <v>83</v>
      </c>
      <c r="AR107" s="97"/>
      <c r="AS107" s="98">
        <f>ROUND(SUM(AS108:AS109),2)</f>
        <v>0</v>
      </c>
      <c r="AT107" s="99">
        <f t="shared" si="1"/>
        <v>0</v>
      </c>
      <c r="AU107" s="100">
        <f>ROUND(SUM(AU108:AU109),5)</f>
        <v>0</v>
      </c>
      <c r="AV107" s="99">
        <f>ROUND(AZ107*L29,2)</f>
        <v>0</v>
      </c>
      <c r="AW107" s="99">
        <f>ROUND(BA107*L30,2)</f>
        <v>0</v>
      </c>
      <c r="AX107" s="99">
        <f>ROUND(BB107*L29,2)</f>
        <v>0</v>
      </c>
      <c r="AY107" s="99">
        <f>ROUND(BC107*L30,2)</f>
        <v>0</v>
      </c>
      <c r="AZ107" s="99">
        <f>ROUND(SUM(AZ108:AZ109),2)</f>
        <v>0</v>
      </c>
      <c r="BA107" s="99">
        <f>ROUND(SUM(BA108:BA109),2)</f>
        <v>0</v>
      </c>
      <c r="BB107" s="99">
        <f>ROUND(SUM(BB108:BB109),2)</f>
        <v>0</v>
      </c>
      <c r="BC107" s="99">
        <f>ROUND(SUM(BC108:BC109),2)</f>
        <v>0</v>
      </c>
      <c r="BD107" s="101">
        <f>ROUND(SUM(BD108:BD109),2)</f>
        <v>0</v>
      </c>
      <c r="BS107" s="102" t="s">
        <v>76</v>
      </c>
      <c r="BT107" s="102" t="s">
        <v>84</v>
      </c>
      <c r="BU107" s="102" t="s">
        <v>78</v>
      </c>
      <c r="BV107" s="102" t="s">
        <v>79</v>
      </c>
      <c r="BW107" s="102" t="s">
        <v>124</v>
      </c>
      <c r="BX107" s="102" t="s">
        <v>5</v>
      </c>
      <c r="CL107" s="102" t="s">
        <v>1</v>
      </c>
      <c r="CM107" s="102" t="s">
        <v>86</v>
      </c>
    </row>
    <row r="108" spans="1:91" s="4" customFormat="1" ht="23.25" customHeight="1">
      <c r="A108" s="103" t="s">
        <v>87</v>
      </c>
      <c r="B108" s="58"/>
      <c r="C108" s="104"/>
      <c r="D108" s="104"/>
      <c r="E108" s="315" t="s">
        <v>125</v>
      </c>
      <c r="F108" s="315"/>
      <c r="G108" s="315"/>
      <c r="H108" s="315"/>
      <c r="I108" s="315"/>
      <c r="J108" s="104"/>
      <c r="K108" s="315" t="s">
        <v>126</v>
      </c>
      <c r="L108" s="315"/>
      <c r="M108" s="315"/>
      <c r="N108" s="315"/>
      <c r="O108" s="315"/>
      <c r="P108" s="315"/>
      <c r="Q108" s="315"/>
      <c r="R108" s="315"/>
      <c r="S108" s="315"/>
      <c r="T108" s="315"/>
      <c r="U108" s="315"/>
      <c r="V108" s="315"/>
      <c r="W108" s="315"/>
      <c r="X108" s="315"/>
      <c r="Y108" s="315"/>
      <c r="Z108" s="315"/>
      <c r="AA108" s="315"/>
      <c r="AB108" s="315"/>
      <c r="AC108" s="315"/>
      <c r="AD108" s="315"/>
      <c r="AE108" s="315"/>
      <c r="AF108" s="315"/>
      <c r="AG108" s="307">
        <f>'2020-02-05.1-LIB - SO 05 ...'!J32</f>
        <v>0</v>
      </c>
      <c r="AH108" s="308"/>
      <c r="AI108" s="308"/>
      <c r="AJ108" s="308"/>
      <c r="AK108" s="308"/>
      <c r="AL108" s="308"/>
      <c r="AM108" s="308"/>
      <c r="AN108" s="307">
        <f t="shared" si="0"/>
        <v>0</v>
      </c>
      <c r="AO108" s="308"/>
      <c r="AP108" s="308"/>
      <c r="AQ108" s="105" t="s">
        <v>90</v>
      </c>
      <c r="AR108" s="60"/>
      <c r="AS108" s="106">
        <v>0</v>
      </c>
      <c r="AT108" s="107">
        <f t="shared" si="1"/>
        <v>0</v>
      </c>
      <c r="AU108" s="108">
        <f>'2020-02-05.1-LIB - SO 05 ...'!P127</f>
        <v>0</v>
      </c>
      <c r="AV108" s="107">
        <f>'2020-02-05.1-LIB - SO 05 ...'!J35</f>
        <v>0</v>
      </c>
      <c r="AW108" s="107">
        <f>'2020-02-05.1-LIB - SO 05 ...'!J36</f>
        <v>0</v>
      </c>
      <c r="AX108" s="107">
        <f>'2020-02-05.1-LIB - SO 05 ...'!J37</f>
        <v>0</v>
      </c>
      <c r="AY108" s="107">
        <f>'2020-02-05.1-LIB - SO 05 ...'!J38</f>
        <v>0</v>
      </c>
      <c r="AZ108" s="107">
        <f>'2020-02-05.1-LIB - SO 05 ...'!F35</f>
        <v>0</v>
      </c>
      <c r="BA108" s="107">
        <f>'2020-02-05.1-LIB - SO 05 ...'!F36</f>
        <v>0</v>
      </c>
      <c r="BB108" s="107">
        <f>'2020-02-05.1-LIB - SO 05 ...'!F37</f>
        <v>0</v>
      </c>
      <c r="BC108" s="107">
        <f>'2020-02-05.1-LIB - SO 05 ...'!F38</f>
        <v>0</v>
      </c>
      <c r="BD108" s="109">
        <f>'2020-02-05.1-LIB - SO 05 ...'!F39</f>
        <v>0</v>
      </c>
      <c r="BT108" s="110" t="s">
        <v>86</v>
      </c>
      <c r="BV108" s="110" t="s">
        <v>79</v>
      </c>
      <c r="BW108" s="110" t="s">
        <v>127</v>
      </c>
      <c r="BX108" s="110" t="s">
        <v>124</v>
      </c>
      <c r="CL108" s="110" t="s">
        <v>1</v>
      </c>
    </row>
    <row r="109" spans="1:91" s="4" customFormat="1" ht="23.25" customHeight="1">
      <c r="A109" s="103" t="s">
        <v>87</v>
      </c>
      <c r="B109" s="58"/>
      <c r="C109" s="104"/>
      <c r="D109" s="104"/>
      <c r="E109" s="315" t="s">
        <v>128</v>
      </c>
      <c r="F109" s="315"/>
      <c r="G109" s="315"/>
      <c r="H109" s="315"/>
      <c r="I109" s="315"/>
      <c r="J109" s="104"/>
      <c r="K109" s="315" t="s">
        <v>129</v>
      </c>
      <c r="L109" s="315"/>
      <c r="M109" s="315"/>
      <c r="N109" s="315"/>
      <c r="O109" s="315"/>
      <c r="P109" s="315"/>
      <c r="Q109" s="315"/>
      <c r="R109" s="315"/>
      <c r="S109" s="315"/>
      <c r="T109" s="315"/>
      <c r="U109" s="315"/>
      <c r="V109" s="315"/>
      <c r="W109" s="315"/>
      <c r="X109" s="315"/>
      <c r="Y109" s="315"/>
      <c r="Z109" s="315"/>
      <c r="AA109" s="315"/>
      <c r="AB109" s="315"/>
      <c r="AC109" s="315"/>
      <c r="AD109" s="315"/>
      <c r="AE109" s="315"/>
      <c r="AF109" s="315"/>
      <c r="AG109" s="307">
        <f>'2020-02-05.2-LIB - SO 05 ...'!J32</f>
        <v>0</v>
      </c>
      <c r="AH109" s="308"/>
      <c r="AI109" s="308"/>
      <c r="AJ109" s="308"/>
      <c r="AK109" s="308"/>
      <c r="AL109" s="308"/>
      <c r="AM109" s="308"/>
      <c r="AN109" s="307">
        <f t="shared" si="0"/>
        <v>0</v>
      </c>
      <c r="AO109" s="308"/>
      <c r="AP109" s="308"/>
      <c r="AQ109" s="105" t="s">
        <v>90</v>
      </c>
      <c r="AR109" s="60"/>
      <c r="AS109" s="106">
        <v>0</v>
      </c>
      <c r="AT109" s="107">
        <f t="shared" si="1"/>
        <v>0</v>
      </c>
      <c r="AU109" s="108">
        <f>'2020-02-05.2-LIB - SO 05 ...'!P123</f>
        <v>0</v>
      </c>
      <c r="AV109" s="107">
        <f>'2020-02-05.2-LIB - SO 05 ...'!J35</f>
        <v>0</v>
      </c>
      <c r="AW109" s="107">
        <f>'2020-02-05.2-LIB - SO 05 ...'!J36</f>
        <v>0</v>
      </c>
      <c r="AX109" s="107">
        <f>'2020-02-05.2-LIB - SO 05 ...'!J37</f>
        <v>0</v>
      </c>
      <c r="AY109" s="107">
        <f>'2020-02-05.2-LIB - SO 05 ...'!J38</f>
        <v>0</v>
      </c>
      <c r="AZ109" s="107">
        <f>'2020-02-05.2-LIB - SO 05 ...'!F35</f>
        <v>0</v>
      </c>
      <c r="BA109" s="107">
        <f>'2020-02-05.2-LIB - SO 05 ...'!F36</f>
        <v>0</v>
      </c>
      <c r="BB109" s="107">
        <f>'2020-02-05.2-LIB - SO 05 ...'!F37</f>
        <v>0</v>
      </c>
      <c r="BC109" s="107">
        <f>'2020-02-05.2-LIB - SO 05 ...'!F38</f>
        <v>0</v>
      </c>
      <c r="BD109" s="109">
        <f>'2020-02-05.2-LIB - SO 05 ...'!F39</f>
        <v>0</v>
      </c>
      <c r="BT109" s="110" t="s">
        <v>86</v>
      </c>
      <c r="BV109" s="110" t="s">
        <v>79</v>
      </c>
      <c r="BW109" s="110" t="s">
        <v>130</v>
      </c>
      <c r="BX109" s="110" t="s">
        <v>124</v>
      </c>
      <c r="CL109" s="110" t="s">
        <v>1</v>
      </c>
    </row>
    <row r="110" spans="1:91" s="7" customFormat="1" ht="24.75" customHeight="1">
      <c r="B110" s="93"/>
      <c r="C110" s="94"/>
      <c r="D110" s="314" t="s">
        <v>131</v>
      </c>
      <c r="E110" s="314"/>
      <c r="F110" s="314"/>
      <c r="G110" s="314"/>
      <c r="H110" s="314"/>
      <c r="I110" s="95"/>
      <c r="J110" s="314" t="s">
        <v>132</v>
      </c>
      <c r="K110" s="314"/>
      <c r="L110" s="314"/>
      <c r="M110" s="314"/>
      <c r="N110" s="314"/>
      <c r="O110" s="314"/>
      <c r="P110" s="314"/>
      <c r="Q110" s="314"/>
      <c r="R110" s="314"/>
      <c r="S110" s="314"/>
      <c r="T110" s="314"/>
      <c r="U110" s="314"/>
      <c r="V110" s="314"/>
      <c r="W110" s="314"/>
      <c r="X110" s="314"/>
      <c r="Y110" s="314"/>
      <c r="Z110" s="314"/>
      <c r="AA110" s="314"/>
      <c r="AB110" s="314"/>
      <c r="AC110" s="314"/>
      <c r="AD110" s="314"/>
      <c r="AE110" s="314"/>
      <c r="AF110" s="314"/>
      <c r="AG110" s="306">
        <f>ROUND(SUM(AG111:AG112),2)</f>
        <v>0</v>
      </c>
      <c r="AH110" s="305"/>
      <c r="AI110" s="305"/>
      <c r="AJ110" s="305"/>
      <c r="AK110" s="305"/>
      <c r="AL110" s="305"/>
      <c r="AM110" s="305"/>
      <c r="AN110" s="304">
        <f t="shared" si="0"/>
        <v>0</v>
      </c>
      <c r="AO110" s="305"/>
      <c r="AP110" s="305"/>
      <c r="AQ110" s="96" t="s">
        <v>83</v>
      </c>
      <c r="AR110" s="97"/>
      <c r="AS110" s="98">
        <f>ROUND(SUM(AS111:AS112),2)</f>
        <v>0</v>
      </c>
      <c r="AT110" s="99">
        <f t="shared" si="1"/>
        <v>0</v>
      </c>
      <c r="AU110" s="100">
        <f>ROUND(SUM(AU111:AU112),5)</f>
        <v>0</v>
      </c>
      <c r="AV110" s="99">
        <f>ROUND(AZ110*L29,2)</f>
        <v>0</v>
      </c>
      <c r="AW110" s="99">
        <f>ROUND(BA110*L30,2)</f>
        <v>0</v>
      </c>
      <c r="AX110" s="99">
        <f>ROUND(BB110*L29,2)</f>
        <v>0</v>
      </c>
      <c r="AY110" s="99">
        <f>ROUND(BC110*L30,2)</f>
        <v>0</v>
      </c>
      <c r="AZ110" s="99">
        <f>ROUND(SUM(AZ111:AZ112),2)</f>
        <v>0</v>
      </c>
      <c r="BA110" s="99">
        <f>ROUND(SUM(BA111:BA112),2)</f>
        <v>0</v>
      </c>
      <c r="BB110" s="99">
        <f>ROUND(SUM(BB111:BB112),2)</f>
        <v>0</v>
      </c>
      <c r="BC110" s="99">
        <f>ROUND(SUM(BC111:BC112),2)</f>
        <v>0</v>
      </c>
      <c r="BD110" s="101">
        <f>ROUND(SUM(BD111:BD112),2)</f>
        <v>0</v>
      </c>
      <c r="BS110" s="102" t="s">
        <v>76</v>
      </c>
      <c r="BT110" s="102" t="s">
        <v>84</v>
      </c>
      <c r="BU110" s="102" t="s">
        <v>78</v>
      </c>
      <c r="BV110" s="102" t="s">
        <v>79</v>
      </c>
      <c r="BW110" s="102" t="s">
        <v>133</v>
      </c>
      <c r="BX110" s="102" t="s">
        <v>5</v>
      </c>
      <c r="CL110" s="102" t="s">
        <v>1</v>
      </c>
      <c r="CM110" s="102" t="s">
        <v>86</v>
      </c>
    </row>
    <row r="111" spans="1:91" s="4" customFormat="1" ht="23.25" customHeight="1">
      <c r="A111" s="103" t="s">
        <v>87</v>
      </c>
      <c r="B111" s="58"/>
      <c r="C111" s="104"/>
      <c r="D111" s="104"/>
      <c r="E111" s="315" t="s">
        <v>134</v>
      </c>
      <c r="F111" s="315"/>
      <c r="G111" s="315"/>
      <c r="H111" s="315"/>
      <c r="I111" s="315"/>
      <c r="J111" s="104"/>
      <c r="K111" s="315" t="s">
        <v>135</v>
      </c>
      <c r="L111" s="315"/>
      <c r="M111" s="315"/>
      <c r="N111" s="315"/>
      <c r="O111" s="315"/>
      <c r="P111" s="315"/>
      <c r="Q111" s="315"/>
      <c r="R111" s="315"/>
      <c r="S111" s="315"/>
      <c r="T111" s="315"/>
      <c r="U111" s="315"/>
      <c r="V111" s="315"/>
      <c r="W111" s="315"/>
      <c r="X111" s="315"/>
      <c r="Y111" s="315"/>
      <c r="Z111" s="315"/>
      <c r="AA111" s="315"/>
      <c r="AB111" s="315"/>
      <c r="AC111" s="315"/>
      <c r="AD111" s="315"/>
      <c r="AE111" s="315"/>
      <c r="AF111" s="315"/>
      <c r="AG111" s="307">
        <f>'2020-02-06.1-LIB - SO 06 ...'!J32</f>
        <v>0</v>
      </c>
      <c r="AH111" s="308"/>
      <c r="AI111" s="308"/>
      <c r="AJ111" s="308"/>
      <c r="AK111" s="308"/>
      <c r="AL111" s="308"/>
      <c r="AM111" s="308"/>
      <c r="AN111" s="307">
        <f t="shared" si="0"/>
        <v>0</v>
      </c>
      <c r="AO111" s="308"/>
      <c r="AP111" s="308"/>
      <c r="AQ111" s="105" t="s">
        <v>90</v>
      </c>
      <c r="AR111" s="60"/>
      <c r="AS111" s="106">
        <v>0</v>
      </c>
      <c r="AT111" s="107">
        <f t="shared" si="1"/>
        <v>0</v>
      </c>
      <c r="AU111" s="108">
        <f>'2020-02-06.1-LIB - SO 06 ...'!P126</f>
        <v>0</v>
      </c>
      <c r="AV111" s="107">
        <f>'2020-02-06.1-LIB - SO 06 ...'!J35</f>
        <v>0</v>
      </c>
      <c r="AW111" s="107">
        <f>'2020-02-06.1-LIB - SO 06 ...'!J36</f>
        <v>0</v>
      </c>
      <c r="AX111" s="107">
        <f>'2020-02-06.1-LIB - SO 06 ...'!J37</f>
        <v>0</v>
      </c>
      <c r="AY111" s="107">
        <f>'2020-02-06.1-LIB - SO 06 ...'!J38</f>
        <v>0</v>
      </c>
      <c r="AZ111" s="107">
        <f>'2020-02-06.1-LIB - SO 06 ...'!F35</f>
        <v>0</v>
      </c>
      <c r="BA111" s="107">
        <f>'2020-02-06.1-LIB - SO 06 ...'!F36</f>
        <v>0</v>
      </c>
      <c r="BB111" s="107">
        <f>'2020-02-06.1-LIB - SO 06 ...'!F37</f>
        <v>0</v>
      </c>
      <c r="BC111" s="107">
        <f>'2020-02-06.1-LIB - SO 06 ...'!F38</f>
        <v>0</v>
      </c>
      <c r="BD111" s="109">
        <f>'2020-02-06.1-LIB - SO 06 ...'!F39</f>
        <v>0</v>
      </c>
      <c r="BT111" s="110" t="s">
        <v>86</v>
      </c>
      <c r="BV111" s="110" t="s">
        <v>79</v>
      </c>
      <c r="BW111" s="110" t="s">
        <v>136</v>
      </c>
      <c r="BX111" s="110" t="s">
        <v>133</v>
      </c>
      <c r="CL111" s="110" t="s">
        <v>1</v>
      </c>
    </row>
    <row r="112" spans="1:91" s="4" customFormat="1" ht="23.25" customHeight="1">
      <c r="A112" s="103" t="s">
        <v>87</v>
      </c>
      <c r="B112" s="58"/>
      <c r="C112" s="104"/>
      <c r="D112" s="104"/>
      <c r="E112" s="315" t="s">
        <v>137</v>
      </c>
      <c r="F112" s="315"/>
      <c r="G112" s="315"/>
      <c r="H112" s="315"/>
      <c r="I112" s="315"/>
      <c r="J112" s="104"/>
      <c r="K112" s="315" t="s">
        <v>138</v>
      </c>
      <c r="L112" s="315"/>
      <c r="M112" s="315"/>
      <c r="N112" s="315"/>
      <c r="O112" s="315"/>
      <c r="P112" s="315"/>
      <c r="Q112" s="315"/>
      <c r="R112" s="315"/>
      <c r="S112" s="315"/>
      <c r="T112" s="315"/>
      <c r="U112" s="315"/>
      <c r="V112" s="315"/>
      <c r="W112" s="315"/>
      <c r="X112" s="315"/>
      <c r="Y112" s="315"/>
      <c r="Z112" s="315"/>
      <c r="AA112" s="315"/>
      <c r="AB112" s="315"/>
      <c r="AC112" s="315"/>
      <c r="AD112" s="315"/>
      <c r="AE112" s="315"/>
      <c r="AF112" s="315"/>
      <c r="AG112" s="307">
        <f>'2020-02-06.2-LIB - SO 06 ...'!J32</f>
        <v>0</v>
      </c>
      <c r="AH112" s="308"/>
      <c r="AI112" s="308"/>
      <c r="AJ112" s="308"/>
      <c r="AK112" s="308"/>
      <c r="AL112" s="308"/>
      <c r="AM112" s="308"/>
      <c r="AN112" s="307">
        <f t="shared" si="0"/>
        <v>0</v>
      </c>
      <c r="AO112" s="308"/>
      <c r="AP112" s="308"/>
      <c r="AQ112" s="105" t="s">
        <v>90</v>
      </c>
      <c r="AR112" s="60"/>
      <c r="AS112" s="106">
        <v>0</v>
      </c>
      <c r="AT112" s="107">
        <f t="shared" si="1"/>
        <v>0</v>
      </c>
      <c r="AU112" s="108">
        <f>'2020-02-06.2-LIB - SO 06 ...'!P123</f>
        <v>0</v>
      </c>
      <c r="AV112" s="107">
        <f>'2020-02-06.2-LIB - SO 06 ...'!J35</f>
        <v>0</v>
      </c>
      <c r="AW112" s="107">
        <f>'2020-02-06.2-LIB - SO 06 ...'!J36</f>
        <v>0</v>
      </c>
      <c r="AX112" s="107">
        <f>'2020-02-06.2-LIB - SO 06 ...'!J37</f>
        <v>0</v>
      </c>
      <c r="AY112" s="107">
        <f>'2020-02-06.2-LIB - SO 06 ...'!J38</f>
        <v>0</v>
      </c>
      <c r="AZ112" s="107">
        <f>'2020-02-06.2-LIB - SO 06 ...'!F35</f>
        <v>0</v>
      </c>
      <c r="BA112" s="107">
        <f>'2020-02-06.2-LIB - SO 06 ...'!F36</f>
        <v>0</v>
      </c>
      <c r="BB112" s="107">
        <f>'2020-02-06.2-LIB - SO 06 ...'!F37</f>
        <v>0</v>
      </c>
      <c r="BC112" s="107">
        <f>'2020-02-06.2-LIB - SO 06 ...'!F38</f>
        <v>0</v>
      </c>
      <c r="BD112" s="109">
        <f>'2020-02-06.2-LIB - SO 06 ...'!F39</f>
        <v>0</v>
      </c>
      <c r="BT112" s="110" t="s">
        <v>86</v>
      </c>
      <c r="BV112" s="110" t="s">
        <v>79</v>
      </c>
      <c r="BW112" s="110" t="s">
        <v>139</v>
      </c>
      <c r="BX112" s="110" t="s">
        <v>133</v>
      </c>
      <c r="CL112" s="110" t="s">
        <v>1</v>
      </c>
    </row>
    <row r="113" spans="1:91" s="7" customFormat="1" ht="24.75" customHeight="1">
      <c r="B113" s="93"/>
      <c r="C113" s="94"/>
      <c r="D113" s="314" t="s">
        <v>140</v>
      </c>
      <c r="E113" s="314"/>
      <c r="F113" s="314"/>
      <c r="G113" s="314"/>
      <c r="H113" s="314"/>
      <c r="I113" s="95"/>
      <c r="J113" s="314" t="s">
        <v>141</v>
      </c>
      <c r="K113" s="314"/>
      <c r="L113" s="314"/>
      <c r="M113" s="314"/>
      <c r="N113" s="314"/>
      <c r="O113" s="314"/>
      <c r="P113" s="314"/>
      <c r="Q113" s="314"/>
      <c r="R113" s="314"/>
      <c r="S113" s="314"/>
      <c r="T113" s="314"/>
      <c r="U113" s="314"/>
      <c r="V113" s="314"/>
      <c r="W113" s="314"/>
      <c r="X113" s="314"/>
      <c r="Y113" s="314"/>
      <c r="Z113" s="314"/>
      <c r="AA113" s="314"/>
      <c r="AB113" s="314"/>
      <c r="AC113" s="314"/>
      <c r="AD113" s="314"/>
      <c r="AE113" s="314"/>
      <c r="AF113" s="314"/>
      <c r="AG113" s="306">
        <f>ROUND(SUM(AG114:AG115),2)</f>
        <v>0</v>
      </c>
      <c r="AH113" s="305"/>
      <c r="AI113" s="305"/>
      <c r="AJ113" s="305"/>
      <c r="AK113" s="305"/>
      <c r="AL113" s="305"/>
      <c r="AM113" s="305"/>
      <c r="AN113" s="304">
        <f t="shared" si="0"/>
        <v>0</v>
      </c>
      <c r="AO113" s="305"/>
      <c r="AP113" s="305"/>
      <c r="AQ113" s="96" t="s">
        <v>83</v>
      </c>
      <c r="AR113" s="97"/>
      <c r="AS113" s="98">
        <f>ROUND(SUM(AS114:AS115),2)</f>
        <v>0</v>
      </c>
      <c r="AT113" s="99">
        <f t="shared" si="1"/>
        <v>0</v>
      </c>
      <c r="AU113" s="100">
        <f>ROUND(SUM(AU114:AU115),5)</f>
        <v>0</v>
      </c>
      <c r="AV113" s="99">
        <f>ROUND(AZ113*L29,2)</f>
        <v>0</v>
      </c>
      <c r="AW113" s="99">
        <f>ROUND(BA113*L30,2)</f>
        <v>0</v>
      </c>
      <c r="AX113" s="99">
        <f>ROUND(BB113*L29,2)</f>
        <v>0</v>
      </c>
      <c r="AY113" s="99">
        <f>ROUND(BC113*L30,2)</f>
        <v>0</v>
      </c>
      <c r="AZ113" s="99">
        <f>ROUND(SUM(AZ114:AZ115),2)</f>
        <v>0</v>
      </c>
      <c r="BA113" s="99">
        <f>ROUND(SUM(BA114:BA115),2)</f>
        <v>0</v>
      </c>
      <c r="BB113" s="99">
        <f>ROUND(SUM(BB114:BB115),2)</f>
        <v>0</v>
      </c>
      <c r="BC113" s="99">
        <f>ROUND(SUM(BC114:BC115),2)</f>
        <v>0</v>
      </c>
      <c r="BD113" s="101">
        <f>ROUND(SUM(BD114:BD115),2)</f>
        <v>0</v>
      </c>
      <c r="BS113" s="102" t="s">
        <v>76</v>
      </c>
      <c r="BT113" s="102" t="s">
        <v>84</v>
      </c>
      <c r="BU113" s="102" t="s">
        <v>78</v>
      </c>
      <c r="BV113" s="102" t="s">
        <v>79</v>
      </c>
      <c r="BW113" s="102" t="s">
        <v>142</v>
      </c>
      <c r="BX113" s="102" t="s">
        <v>5</v>
      </c>
      <c r="CL113" s="102" t="s">
        <v>1</v>
      </c>
      <c r="CM113" s="102" t="s">
        <v>86</v>
      </c>
    </row>
    <row r="114" spans="1:91" s="4" customFormat="1" ht="23.25" customHeight="1">
      <c r="A114" s="103" t="s">
        <v>87</v>
      </c>
      <c r="B114" s="58"/>
      <c r="C114" s="104"/>
      <c r="D114" s="104"/>
      <c r="E114" s="315" t="s">
        <v>143</v>
      </c>
      <c r="F114" s="315"/>
      <c r="G114" s="315"/>
      <c r="H114" s="315"/>
      <c r="I114" s="315"/>
      <c r="J114" s="104"/>
      <c r="K114" s="315" t="s">
        <v>144</v>
      </c>
      <c r="L114" s="315"/>
      <c r="M114" s="315"/>
      <c r="N114" s="315"/>
      <c r="O114" s="315"/>
      <c r="P114" s="315"/>
      <c r="Q114" s="315"/>
      <c r="R114" s="315"/>
      <c r="S114" s="315"/>
      <c r="T114" s="315"/>
      <c r="U114" s="315"/>
      <c r="V114" s="315"/>
      <c r="W114" s="315"/>
      <c r="X114" s="315"/>
      <c r="Y114" s="315"/>
      <c r="Z114" s="315"/>
      <c r="AA114" s="315"/>
      <c r="AB114" s="315"/>
      <c r="AC114" s="315"/>
      <c r="AD114" s="315"/>
      <c r="AE114" s="315"/>
      <c r="AF114" s="315"/>
      <c r="AG114" s="307">
        <f>'2020-02-07.1-LIB - SO 07 ...'!J32</f>
        <v>0</v>
      </c>
      <c r="AH114" s="308"/>
      <c r="AI114" s="308"/>
      <c r="AJ114" s="308"/>
      <c r="AK114" s="308"/>
      <c r="AL114" s="308"/>
      <c r="AM114" s="308"/>
      <c r="AN114" s="307">
        <f t="shared" si="0"/>
        <v>0</v>
      </c>
      <c r="AO114" s="308"/>
      <c r="AP114" s="308"/>
      <c r="AQ114" s="105" t="s">
        <v>90</v>
      </c>
      <c r="AR114" s="60"/>
      <c r="AS114" s="106">
        <v>0</v>
      </c>
      <c r="AT114" s="107">
        <f t="shared" si="1"/>
        <v>0</v>
      </c>
      <c r="AU114" s="108">
        <f>'2020-02-07.1-LIB - SO 07 ...'!P127</f>
        <v>0</v>
      </c>
      <c r="AV114" s="107">
        <f>'2020-02-07.1-LIB - SO 07 ...'!J35</f>
        <v>0</v>
      </c>
      <c r="AW114" s="107">
        <f>'2020-02-07.1-LIB - SO 07 ...'!J36</f>
        <v>0</v>
      </c>
      <c r="AX114" s="107">
        <f>'2020-02-07.1-LIB - SO 07 ...'!J37</f>
        <v>0</v>
      </c>
      <c r="AY114" s="107">
        <f>'2020-02-07.1-LIB - SO 07 ...'!J38</f>
        <v>0</v>
      </c>
      <c r="AZ114" s="107">
        <f>'2020-02-07.1-LIB - SO 07 ...'!F35</f>
        <v>0</v>
      </c>
      <c r="BA114" s="107">
        <f>'2020-02-07.1-LIB - SO 07 ...'!F36</f>
        <v>0</v>
      </c>
      <c r="BB114" s="107">
        <f>'2020-02-07.1-LIB - SO 07 ...'!F37</f>
        <v>0</v>
      </c>
      <c r="BC114" s="107">
        <f>'2020-02-07.1-LIB - SO 07 ...'!F38</f>
        <v>0</v>
      </c>
      <c r="BD114" s="109">
        <f>'2020-02-07.1-LIB - SO 07 ...'!F39</f>
        <v>0</v>
      </c>
      <c r="BT114" s="110" t="s">
        <v>86</v>
      </c>
      <c r="BV114" s="110" t="s">
        <v>79</v>
      </c>
      <c r="BW114" s="110" t="s">
        <v>145</v>
      </c>
      <c r="BX114" s="110" t="s">
        <v>142</v>
      </c>
      <c r="CL114" s="110" t="s">
        <v>1</v>
      </c>
    </row>
    <row r="115" spans="1:91" s="4" customFormat="1" ht="23.25" customHeight="1">
      <c r="A115" s="103" t="s">
        <v>87</v>
      </c>
      <c r="B115" s="58"/>
      <c r="C115" s="104"/>
      <c r="D115" s="104"/>
      <c r="E115" s="315" t="s">
        <v>146</v>
      </c>
      <c r="F115" s="315"/>
      <c r="G115" s="315"/>
      <c r="H115" s="315"/>
      <c r="I115" s="315"/>
      <c r="J115" s="104"/>
      <c r="K115" s="315" t="s">
        <v>147</v>
      </c>
      <c r="L115" s="315"/>
      <c r="M115" s="315"/>
      <c r="N115" s="315"/>
      <c r="O115" s="315"/>
      <c r="P115" s="315"/>
      <c r="Q115" s="315"/>
      <c r="R115" s="315"/>
      <c r="S115" s="315"/>
      <c r="T115" s="315"/>
      <c r="U115" s="315"/>
      <c r="V115" s="315"/>
      <c r="W115" s="315"/>
      <c r="X115" s="315"/>
      <c r="Y115" s="315"/>
      <c r="Z115" s="315"/>
      <c r="AA115" s="315"/>
      <c r="AB115" s="315"/>
      <c r="AC115" s="315"/>
      <c r="AD115" s="315"/>
      <c r="AE115" s="315"/>
      <c r="AF115" s="315"/>
      <c r="AG115" s="307">
        <f>'2020-02-07.2-LIB - SO 07 ...'!J32</f>
        <v>0</v>
      </c>
      <c r="AH115" s="308"/>
      <c r="AI115" s="308"/>
      <c r="AJ115" s="308"/>
      <c r="AK115" s="308"/>
      <c r="AL115" s="308"/>
      <c r="AM115" s="308"/>
      <c r="AN115" s="307">
        <f t="shared" si="0"/>
        <v>0</v>
      </c>
      <c r="AO115" s="308"/>
      <c r="AP115" s="308"/>
      <c r="AQ115" s="105" t="s">
        <v>90</v>
      </c>
      <c r="AR115" s="60"/>
      <c r="AS115" s="106">
        <v>0</v>
      </c>
      <c r="AT115" s="107">
        <f t="shared" si="1"/>
        <v>0</v>
      </c>
      <c r="AU115" s="108">
        <f>'2020-02-07.2-LIB - SO 07 ...'!P123</f>
        <v>0</v>
      </c>
      <c r="AV115" s="107">
        <f>'2020-02-07.2-LIB - SO 07 ...'!J35</f>
        <v>0</v>
      </c>
      <c r="AW115" s="107">
        <f>'2020-02-07.2-LIB - SO 07 ...'!J36</f>
        <v>0</v>
      </c>
      <c r="AX115" s="107">
        <f>'2020-02-07.2-LIB - SO 07 ...'!J37</f>
        <v>0</v>
      </c>
      <c r="AY115" s="107">
        <f>'2020-02-07.2-LIB - SO 07 ...'!J38</f>
        <v>0</v>
      </c>
      <c r="AZ115" s="107">
        <f>'2020-02-07.2-LIB - SO 07 ...'!F35</f>
        <v>0</v>
      </c>
      <c r="BA115" s="107">
        <f>'2020-02-07.2-LIB - SO 07 ...'!F36</f>
        <v>0</v>
      </c>
      <c r="BB115" s="107">
        <f>'2020-02-07.2-LIB - SO 07 ...'!F37</f>
        <v>0</v>
      </c>
      <c r="BC115" s="107">
        <f>'2020-02-07.2-LIB - SO 07 ...'!F38</f>
        <v>0</v>
      </c>
      <c r="BD115" s="109">
        <f>'2020-02-07.2-LIB - SO 07 ...'!F39</f>
        <v>0</v>
      </c>
      <c r="BT115" s="110" t="s">
        <v>86</v>
      </c>
      <c r="BV115" s="110" t="s">
        <v>79</v>
      </c>
      <c r="BW115" s="110" t="s">
        <v>148</v>
      </c>
      <c r="BX115" s="110" t="s">
        <v>142</v>
      </c>
      <c r="CL115" s="110" t="s">
        <v>1</v>
      </c>
    </row>
    <row r="116" spans="1:91" s="7" customFormat="1" ht="24.75" customHeight="1">
      <c r="B116" s="93"/>
      <c r="C116" s="94"/>
      <c r="D116" s="314" t="s">
        <v>149</v>
      </c>
      <c r="E116" s="314"/>
      <c r="F116" s="314"/>
      <c r="G116" s="314"/>
      <c r="H116" s="314"/>
      <c r="I116" s="95"/>
      <c r="J116" s="314" t="s">
        <v>150</v>
      </c>
      <c r="K116" s="314"/>
      <c r="L116" s="314"/>
      <c r="M116" s="314"/>
      <c r="N116" s="314"/>
      <c r="O116" s="314"/>
      <c r="P116" s="314"/>
      <c r="Q116" s="314"/>
      <c r="R116" s="314"/>
      <c r="S116" s="314"/>
      <c r="T116" s="314"/>
      <c r="U116" s="314"/>
      <c r="V116" s="314"/>
      <c r="W116" s="314"/>
      <c r="X116" s="314"/>
      <c r="Y116" s="314"/>
      <c r="Z116" s="314"/>
      <c r="AA116" s="314"/>
      <c r="AB116" s="314"/>
      <c r="AC116" s="314"/>
      <c r="AD116" s="314"/>
      <c r="AE116" s="314"/>
      <c r="AF116" s="314"/>
      <c r="AG116" s="306">
        <f>ROUND(SUM(AG117:AG118),2)</f>
        <v>0</v>
      </c>
      <c r="AH116" s="305"/>
      <c r="AI116" s="305"/>
      <c r="AJ116" s="305"/>
      <c r="AK116" s="305"/>
      <c r="AL116" s="305"/>
      <c r="AM116" s="305"/>
      <c r="AN116" s="304">
        <f t="shared" si="0"/>
        <v>0</v>
      </c>
      <c r="AO116" s="305"/>
      <c r="AP116" s="305"/>
      <c r="AQ116" s="96" t="s">
        <v>83</v>
      </c>
      <c r="AR116" s="97"/>
      <c r="AS116" s="98">
        <f>ROUND(SUM(AS117:AS118),2)</f>
        <v>0</v>
      </c>
      <c r="AT116" s="99">
        <f t="shared" si="1"/>
        <v>0</v>
      </c>
      <c r="AU116" s="100">
        <f>ROUND(SUM(AU117:AU118),5)</f>
        <v>0</v>
      </c>
      <c r="AV116" s="99">
        <f>ROUND(AZ116*L29,2)</f>
        <v>0</v>
      </c>
      <c r="AW116" s="99">
        <f>ROUND(BA116*L30,2)</f>
        <v>0</v>
      </c>
      <c r="AX116" s="99">
        <f>ROUND(BB116*L29,2)</f>
        <v>0</v>
      </c>
      <c r="AY116" s="99">
        <f>ROUND(BC116*L30,2)</f>
        <v>0</v>
      </c>
      <c r="AZ116" s="99">
        <f>ROUND(SUM(AZ117:AZ118),2)</f>
        <v>0</v>
      </c>
      <c r="BA116" s="99">
        <f>ROUND(SUM(BA117:BA118),2)</f>
        <v>0</v>
      </c>
      <c r="BB116" s="99">
        <f>ROUND(SUM(BB117:BB118),2)</f>
        <v>0</v>
      </c>
      <c r="BC116" s="99">
        <f>ROUND(SUM(BC117:BC118),2)</f>
        <v>0</v>
      </c>
      <c r="BD116" s="101">
        <f>ROUND(SUM(BD117:BD118),2)</f>
        <v>0</v>
      </c>
      <c r="BS116" s="102" t="s">
        <v>76</v>
      </c>
      <c r="BT116" s="102" t="s">
        <v>84</v>
      </c>
      <c r="BU116" s="102" t="s">
        <v>78</v>
      </c>
      <c r="BV116" s="102" t="s">
        <v>79</v>
      </c>
      <c r="BW116" s="102" t="s">
        <v>151</v>
      </c>
      <c r="BX116" s="102" t="s">
        <v>5</v>
      </c>
      <c r="CL116" s="102" t="s">
        <v>1</v>
      </c>
      <c r="CM116" s="102" t="s">
        <v>86</v>
      </c>
    </row>
    <row r="117" spans="1:91" s="4" customFormat="1" ht="23.25" customHeight="1">
      <c r="A117" s="103" t="s">
        <v>87</v>
      </c>
      <c r="B117" s="58"/>
      <c r="C117" s="104"/>
      <c r="D117" s="104"/>
      <c r="E117" s="315" t="s">
        <v>152</v>
      </c>
      <c r="F117" s="315"/>
      <c r="G117" s="315"/>
      <c r="H117" s="315"/>
      <c r="I117" s="315"/>
      <c r="J117" s="104"/>
      <c r="K117" s="315" t="s">
        <v>153</v>
      </c>
      <c r="L117" s="315"/>
      <c r="M117" s="315"/>
      <c r="N117" s="315"/>
      <c r="O117" s="315"/>
      <c r="P117" s="315"/>
      <c r="Q117" s="315"/>
      <c r="R117" s="315"/>
      <c r="S117" s="315"/>
      <c r="T117" s="315"/>
      <c r="U117" s="315"/>
      <c r="V117" s="315"/>
      <c r="W117" s="315"/>
      <c r="X117" s="315"/>
      <c r="Y117" s="315"/>
      <c r="Z117" s="315"/>
      <c r="AA117" s="315"/>
      <c r="AB117" s="315"/>
      <c r="AC117" s="315"/>
      <c r="AD117" s="315"/>
      <c r="AE117" s="315"/>
      <c r="AF117" s="315"/>
      <c r="AG117" s="307">
        <f>'2020-02-08.1-LIB - SO 08 ...'!J32</f>
        <v>0</v>
      </c>
      <c r="AH117" s="308"/>
      <c r="AI117" s="308"/>
      <c r="AJ117" s="308"/>
      <c r="AK117" s="308"/>
      <c r="AL117" s="308"/>
      <c r="AM117" s="308"/>
      <c r="AN117" s="307">
        <f t="shared" si="0"/>
        <v>0</v>
      </c>
      <c r="AO117" s="308"/>
      <c r="AP117" s="308"/>
      <c r="AQ117" s="105" t="s">
        <v>90</v>
      </c>
      <c r="AR117" s="60"/>
      <c r="AS117" s="106">
        <v>0</v>
      </c>
      <c r="AT117" s="107">
        <f t="shared" si="1"/>
        <v>0</v>
      </c>
      <c r="AU117" s="108">
        <f>'2020-02-08.1-LIB - SO 08 ...'!P127</f>
        <v>0</v>
      </c>
      <c r="AV117" s="107">
        <f>'2020-02-08.1-LIB - SO 08 ...'!J35</f>
        <v>0</v>
      </c>
      <c r="AW117" s="107">
        <f>'2020-02-08.1-LIB - SO 08 ...'!J36</f>
        <v>0</v>
      </c>
      <c r="AX117" s="107">
        <f>'2020-02-08.1-LIB - SO 08 ...'!J37</f>
        <v>0</v>
      </c>
      <c r="AY117" s="107">
        <f>'2020-02-08.1-LIB - SO 08 ...'!J38</f>
        <v>0</v>
      </c>
      <c r="AZ117" s="107">
        <f>'2020-02-08.1-LIB - SO 08 ...'!F35</f>
        <v>0</v>
      </c>
      <c r="BA117" s="107">
        <f>'2020-02-08.1-LIB - SO 08 ...'!F36</f>
        <v>0</v>
      </c>
      <c r="BB117" s="107">
        <f>'2020-02-08.1-LIB - SO 08 ...'!F37</f>
        <v>0</v>
      </c>
      <c r="BC117" s="107">
        <f>'2020-02-08.1-LIB - SO 08 ...'!F38</f>
        <v>0</v>
      </c>
      <c r="BD117" s="109">
        <f>'2020-02-08.1-LIB - SO 08 ...'!F39</f>
        <v>0</v>
      </c>
      <c r="BT117" s="110" t="s">
        <v>86</v>
      </c>
      <c r="BV117" s="110" t="s">
        <v>79</v>
      </c>
      <c r="BW117" s="110" t="s">
        <v>154</v>
      </c>
      <c r="BX117" s="110" t="s">
        <v>151</v>
      </c>
      <c r="CL117" s="110" t="s">
        <v>1</v>
      </c>
    </row>
    <row r="118" spans="1:91" s="4" customFormat="1" ht="23.25" customHeight="1">
      <c r="A118" s="103" t="s">
        <v>87</v>
      </c>
      <c r="B118" s="58"/>
      <c r="C118" s="104"/>
      <c r="D118" s="104"/>
      <c r="E118" s="315" t="s">
        <v>155</v>
      </c>
      <c r="F118" s="315"/>
      <c r="G118" s="315"/>
      <c r="H118" s="315"/>
      <c r="I118" s="315"/>
      <c r="J118" s="104"/>
      <c r="K118" s="315" t="s">
        <v>156</v>
      </c>
      <c r="L118" s="315"/>
      <c r="M118" s="315"/>
      <c r="N118" s="315"/>
      <c r="O118" s="315"/>
      <c r="P118" s="315"/>
      <c r="Q118" s="315"/>
      <c r="R118" s="315"/>
      <c r="S118" s="315"/>
      <c r="T118" s="315"/>
      <c r="U118" s="315"/>
      <c r="V118" s="315"/>
      <c r="W118" s="315"/>
      <c r="X118" s="315"/>
      <c r="Y118" s="315"/>
      <c r="Z118" s="315"/>
      <c r="AA118" s="315"/>
      <c r="AB118" s="315"/>
      <c r="AC118" s="315"/>
      <c r="AD118" s="315"/>
      <c r="AE118" s="315"/>
      <c r="AF118" s="315"/>
      <c r="AG118" s="307">
        <f>'2020-02-08.2-LIB - SO 08 ...'!J32</f>
        <v>0</v>
      </c>
      <c r="AH118" s="308"/>
      <c r="AI118" s="308"/>
      <c r="AJ118" s="308"/>
      <c r="AK118" s="308"/>
      <c r="AL118" s="308"/>
      <c r="AM118" s="308"/>
      <c r="AN118" s="307">
        <f t="shared" si="0"/>
        <v>0</v>
      </c>
      <c r="AO118" s="308"/>
      <c r="AP118" s="308"/>
      <c r="AQ118" s="105" t="s">
        <v>90</v>
      </c>
      <c r="AR118" s="60"/>
      <c r="AS118" s="106">
        <v>0</v>
      </c>
      <c r="AT118" s="107">
        <f t="shared" si="1"/>
        <v>0</v>
      </c>
      <c r="AU118" s="108">
        <f>'2020-02-08.2-LIB - SO 08 ...'!P123</f>
        <v>0</v>
      </c>
      <c r="AV118" s="107">
        <f>'2020-02-08.2-LIB - SO 08 ...'!J35</f>
        <v>0</v>
      </c>
      <c r="AW118" s="107">
        <f>'2020-02-08.2-LIB - SO 08 ...'!J36</f>
        <v>0</v>
      </c>
      <c r="AX118" s="107">
        <f>'2020-02-08.2-LIB - SO 08 ...'!J37</f>
        <v>0</v>
      </c>
      <c r="AY118" s="107">
        <f>'2020-02-08.2-LIB - SO 08 ...'!J38</f>
        <v>0</v>
      </c>
      <c r="AZ118" s="107">
        <f>'2020-02-08.2-LIB - SO 08 ...'!F35</f>
        <v>0</v>
      </c>
      <c r="BA118" s="107">
        <f>'2020-02-08.2-LIB - SO 08 ...'!F36</f>
        <v>0</v>
      </c>
      <c r="BB118" s="107">
        <f>'2020-02-08.2-LIB - SO 08 ...'!F37</f>
        <v>0</v>
      </c>
      <c r="BC118" s="107">
        <f>'2020-02-08.2-LIB - SO 08 ...'!F38</f>
        <v>0</v>
      </c>
      <c r="BD118" s="109">
        <f>'2020-02-08.2-LIB - SO 08 ...'!F39</f>
        <v>0</v>
      </c>
      <c r="BT118" s="110" t="s">
        <v>86</v>
      </c>
      <c r="BV118" s="110" t="s">
        <v>79</v>
      </c>
      <c r="BW118" s="110" t="s">
        <v>157</v>
      </c>
      <c r="BX118" s="110" t="s">
        <v>151</v>
      </c>
      <c r="CL118" s="110" t="s">
        <v>1</v>
      </c>
    </row>
    <row r="119" spans="1:91" s="7" customFormat="1" ht="24.75" customHeight="1">
      <c r="B119" s="93"/>
      <c r="C119" s="94"/>
      <c r="D119" s="314" t="s">
        <v>158</v>
      </c>
      <c r="E119" s="314"/>
      <c r="F119" s="314"/>
      <c r="G119" s="314"/>
      <c r="H119" s="314"/>
      <c r="I119" s="95"/>
      <c r="J119" s="314" t="s">
        <v>159</v>
      </c>
      <c r="K119" s="314"/>
      <c r="L119" s="314"/>
      <c r="M119" s="314"/>
      <c r="N119" s="314"/>
      <c r="O119" s="314"/>
      <c r="P119" s="314"/>
      <c r="Q119" s="314"/>
      <c r="R119" s="314"/>
      <c r="S119" s="314"/>
      <c r="T119" s="314"/>
      <c r="U119" s="314"/>
      <c r="V119" s="314"/>
      <c r="W119" s="314"/>
      <c r="X119" s="314"/>
      <c r="Y119" s="314"/>
      <c r="Z119" s="314"/>
      <c r="AA119" s="314"/>
      <c r="AB119" s="314"/>
      <c r="AC119" s="314"/>
      <c r="AD119" s="314"/>
      <c r="AE119" s="314"/>
      <c r="AF119" s="314"/>
      <c r="AG119" s="306">
        <f>ROUND(SUM(AG120:AG121),2)</f>
        <v>0</v>
      </c>
      <c r="AH119" s="305"/>
      <c r="AI119" s="305"/>
      <c r="AJ119" s="305"/>
      <c r="AK119" s="305"/>
      <c r="AL119" s="305"/>
      <c r="AM119" s="305"/>
      <c r="AN119" s="304">
        <f t="shared" si="0"/>
        <v>0</v>
      </c>
      <c r="AO119" s="305"/>
      <c r="AP119" s="305"/>
      <c r="AQ119" s="96" t="s">
        <v>83</v>
      </c>
      <c r="AR119" s="97"/>
      <c r="AS119" s="98">
        <f>ROUND(SUM(AS120:AS121),2)</f>
        <v>0</v>
      </c>
      <c r="AT119" s="99">
        <f t="shared" si="1"/>
        <v>0</v>
      </c>
      <c r="AU119" s="100">
        <f>ROUND(SUM(AU120:AU121),5)</f>
        <v>0</v>
      </c>
      <c r="AV119" s="99">
        <f>ROUND(AZ119*L29,2)</f>
        <v>0</v>
      </c>
      <c r="AW119" s="99">
        <f>ROUND(BA119*L30,2)</f>
        <v>0</v>
      </c>
      <c r="AX119" s="99">
        <f>ROUND(BB119*L29,2)</f>
        <v>0</v>
      </c>
      <c r="AY119" s="99">
        <f>ROUND(BC119*L30,2)</f>
        <v>0</v>
      </c>
      <c r="AZ119" s="99">
        <f>ROUND(SUM(AZ120:AZ121),2)</f>
        <v>0</v>
      </c>
      <c r="BA119" s="99">
        <f>ROUND(SUM(BA120:BA121),2)</f>
        <v>0</v>
      </c>
      <c r="BB119" s="99">
        <f>ROUND(SUM(BB120:BB121),2)</f>
        <v>0</v>
      </c>
      <c r="BC119" s="99">
        <f>ROUND(SUM(BC120:BC121),2)</f>
        <v>0</v>
      </c>
      <c r="BD119" s="101">
        <f>ROUND(SUM(BD120:BD121),2)</f>
        <v>0</v>
      </c>
      <c r="BS119" s="102" t="s">
        <v>76</v>
      </c>
      <c r="BT119" s="102" t="s">
        <v>84</v>
      </c>
      <c r="BU119" s="102" t="s">
        <v>78</v>
      </c>
      <c r="BV119" s="102" t="s">
        <v>79</v>
      </c>
      <c r="BW119" s="102" t="s">
        <v>160</v>
      </c>
      <c r="BX119" s="102" t="s">
        <v>5</v>
      </c>
      <c r="CL119" s="102" t="s">
        <v>1</v>
      </c>
      <c r="CM119" s="102" t="s">
        <v>86</v>
      </c>
    </row>
    <row r="120" spans="1:91" s="4" customFormat="1" ht="23.25" customHeight="1">
      <c r="A120" s="103" t="s">
        <v>87</v>
      </c>
      <c r="B120" s="58"/>
      <c r="C120" s="104"/>
      <c r="D120" s="104"/>
      <c r="E120" s="315" t="s">
        <v>161</v>
      </c>
      <c r="F120" s="315"/>
      <c r="G120" s="315"/>
      <c r="H120" s="315"/>
      <c r="I120" s="315"/>
      <c r="J120" s="104"/>
      <c r="K120" s="315" t="s">
        <v>159</v>
      </c>
      <c r="L120" s="315"/>
      <c r="M120" s="315"/>
      <c r="N120" s="315"/>
      <c r="O120" s="315"/>
      <c r="P120" s="315"/>
      <c r="Q120" s="315"/>
      <c r="R120" s="315"/>
      <c r="S120" s="315"/>
      <c r="T120" s="315"/>
      <c r="U120" s="315"/>
      <c r="V120" s="315"/>
      <c r="W120" s="315"/>
      <c r="X120" s="315"/>
      <c r="Y120" s="315"/>
      <c r="Z120" s="315"/>
      <c r="AA120" s="315"/>
      <c r="AB120" s="315"/>
      <c r="AC120" s="315"/>
      <c r="AD120" s="315"/>
      <c r="AE120" s="315"/>
      <c r="AF120" s="315"/>
      <c r="AG120" s="307">
        <f>'2020-02-09.1-LIB - SO 09 ...'!J32</f>
        <v>0</v>
      </c>
      <c r="AH120" s="308"/>
      <c r="AI120" s="308"/>
      <c r="AJ120" s="308"/>
      <c r="AK120" s="308"/>
      <c r="AL120" s="308"/>
      <c r="AM120" s="308"/>
      <c r="AN120" s="307">
        <f t="shared" si="0"/>
        <v>0</v>
      </c>
      <c r="AO120" s="308"/>
      <c r="AP120" s="308"/>
      <c r="AQ120" s="105" t="s">
        <v>90</v>
      </c>
      <c r="AR120" s="60"/>
      <c r="AS120" s="106">
        <v>0</v>
      </c>
      <c r="AT120" s="107">
        <f t="shared" si="1"/>
        <v>0</v>
      </c>
      <c r="AU120" s="108">
        <f>'2020-02-09.1-LIB - SO 09 ...'!P130</f>
        <v>0</v>
      </c>
      <c r="AV120" s="107">
        <f>'2020-02-09.1-LIB - SO 09 ...'!J35</f>
        <v>0</v>
      </c>
      <c r="AW120" s="107">
        <f>'2020-02-09.1-LIB - SO 09 ...'!J36</f>
        <v>0</v>
      </c>
      <c r="AX120" s="107">
        <f>'2020-02-09.1-LIB - SO 09 ...'!J37</f>
        <v>0</v>
      </c>
      <c r="AY120" s="107">
        <f>'2020-02-09.1-LIB - SO 09 ...'!J38</f>
        <v>0</v>
      </c>
      <c r="AZ120" s="107">
        <f>'2020-02-09.1-LIB - SO 09 ...'!F35</f>
        <v>0</v>
      </c>
      <c r="BA120" s="107">
        <f>'2020-02-09.1-LIB - SO 09 ...'!F36</f>
        <v>0</v>
      </c>
      <c r="BB120" s="107">
        <f>'2020-02-09.1-LIB - SO 09 ...'!F37</f>
        <v>0</v>
      </c>
      <c r="BC120" s="107">
        <f>'2020-02-09.1-LIB - SO 09 ...'!F38</f>
        <v>0</v>
      </c>
      <c r="BD120" s="109">
        <f>'2020-02-09.1-LIB - SO 09 ...'!F39</f>
        <v>0</v>
      </c>
      <c r="BT120" s="110" t="s">
        <v>86</v>
      </c>
      <c r="BV120" s="110" t="s">
        <v>79</v>
      </c>
      <c r="BW120" s="110" t="s">
        <v>162</v>
      </c>
      <c r="BX120" s="110" t="s">
        <v>160</v>
      </c>
      <c r="CL120" s="110" t="s">
        <v>1</v>
      </c>
    </row>
    <row r="121" spans="1:91" s="4" customFormat="1" ht="23.25" customHeight="1">
      <c r="A121" s="103" t="s">
        <v>87</v>
      </c>
      <c r="B121" s="58"/>
      <c r="C121" s="104"/>
      <c r="D121" s="104"/>
      <c r="E121" s="315" t="s">
        <v>163</v>
      </c>
      <c r="F121" s="315"/>
      <c r="G121" s="315"/>
      <c r="H121" s="315"/>
      <c r="I121" s="315"/>
      <c r="J121" s="104"/>
      <c r="K121" s="315" t="s">
        <v>164</v>
      </c>
      <c r="L121" s="315"/>
      <c r="M121" s="315"/>
      <c r="N121" s="315"/>
      <c r="O121" s="315"/>
      <c r="P121" s="315"/>
      <c r="Q121" s="315"/>
      <c r="R121" s="315"/>
      <c r="S121" s="315"/>
      <c r="T121" s="315"/>
      <c r="U121" s="315"/>
      <c r="V121" s="315"/>
      <c r="W121" s="315"/>
      <c r="X121" s="315"/>
      <c r="Y121" s="315"/>
      <c r="Z121" s="315"/>
      <c r="AA121" s="315"/>
      <c r="AB121" s="315"/>
      <c r="AC121" s="315"/>
      <c r="AD121" s="315"/>
      <c r="AE121" s="315"/>
      <c r="AF121" s="315"/>
      <c r="AG121" s="307">
        <f>'2020-02-09.2-LIB - SO 09 ...'!J32</f>
        <v>0</v>
      </c>
      <c r="AH121" s="308"/>
      <c r="AI121" s="308"/>
      <c r="AJ121" s="308"/>
      <c r="AK121" s="308"/>
      <c r="AL121" s="308"/>
      <c r="AM121" s="308"/>
      <c r="AN121" s="307">
        <f t="shared" si="0"/>
        <v>0</v>
      </c>
      <c r="AO121" s="308"/>
      <c r="AP121" s="308"/>
      <c r="AQ121" s="105" t="s">
        <v>90</v>
      </c>
      <c r="AR121" s="60"/>
      <c r="AS121" s="106">
        <v>0</v>
      </c>
      <c r="AT121" s="107">
        <f t="shared" si="1"/>
        <v>0</v>
      </c>
      <c r="AU121" s="108">
        <f>'2020-02-09.2-LIB - SO 09 ...'!P124</f>
        <v>0</v>
      </c>
      <c r="AV121" s="107">
        <f>'2020-02-09.2-LIB - SO 09 ...'!J35</f>
        <v>0</v>
      </c>
      <c r="AW121" s="107">
        <f>'2020-02-09.2-LIB - SO 09 ...'!J36</f>
        <v>0</v>
      </c>
      <c r="AX121" s="107">
        <f>'2020-02-09.2-LIB - SO 09 ...'!J37</f>
        <v>0</v>
      </c>
      <c r="AY121" s="107">
        <f>'2020-02-09.2-LIB - SO 09 ...'!J38</f>
        <v>0</v>
      </c>
      <c r="AZ121" s="107">
        <f>'2020-02-09.2-LIB - SO 09 ...'!F35</f>
        <v>0</v>
      </c>
      <c r="BA121" s="107">
        <f>'2020-02-09.2-LIB - SO 09 ...'!F36</f>
        <v>0</v>
      </c>
      <c r="BB121" s="107">
        <f>'2020-02-09.2-LIB - SO 09 ...'!F37</f>
        <v>0</v>
      </c>
      <c r="BC121" s="107">
        <f>'2020-02-09.2-LIB - SO 09 ...'!F38</f>
        <v>0</v>
      </c>
      <c r="BD121" s="109">
        <f>'2020-02-09.2-LIB - SO 09 ...'!F39</f>
        <v>0</v>
      </c>
      <c r="BT121" s="110" t="s">
        <v>86</v>
      </c>
      <c r="BV121" s="110" t="s">
        <v>79</v>
      </c>
      <c r="BW121" s="110" t="s">
        <v>165</v>
      </c>
      <c r="BX121" s="110" t="s">
        <v>160</v>
      </c>
      <c r="CL121" s="110" t="s">
        <v>1</v>
      </c>
    </row>
    <row r="122" spans="1:91" s="7" customFormat="1" ht="24.75" customHeight="1">
      <c r="B122" s="93"/>
      <c r="C122" s="94"/>
      <c r="D122" s="314" t="s">
        <v>166</v>
      </c>
      <c r="E122" s="314"/>
      <c r="F122" s="314"/>
      <c r="G122" s="314"/>
      <c r="H122" s="314"/>
      <c r="I122" s="95"/>
      <c r="J122" s="314" t="s">
        <v>167</v>
      </c>
      <c r="K122" s="314"/>
      <c r="L122" s="314"/>
      <c r="M122" s="314"/>
      <c r="N122" s="314"/>
      <c r="O122" s="314"/>
      <c r="P122" s="314"/>
      <c r="Q122" s="314"/>
      <c r="R122" s="314"/>
      <c r="S122" s="314"/>
      <c r="T122" s="314"/>
      <c r="U122" s="314"/>
      <c r="V122" s="314"/>
      <c r="W122" s="314"/>
      <c r="X122" s="314"/>
      <c r="Y122" s="314"/>
      <c r="Z122" s="314"/>
      <c r="AA122" s="314"/>
      <c r="AB122" s="314"/>
      <c r="AC122" s="314"/>
      <c r="AD122" s="314"/>
      <c r="AE122" s="314"/>
      <c r="AF122" s="314"/>
      <c r="AG122" s="306">
        <f>ROUND(SUM(AG123:AG124),2)</f>
        <v>0</v>
      </c>
      <c r="AH122" s="305"/>
      <c r="AI122" s="305"/>
      <c r="AJ122" s="305"/>
      <c r="AK122" s="305"/>
      <c r="AL122" s="305"/>
      <c r="AM122" s="305"/>
      <c r="AN122" s="304">
        <f t="shared" si="0"/>
        <v>0</v>
      </c>
      <c r="AO122" s="305"/>
      <c r="AP122" s="305"/>
      <c r="AQ122" s="96" t="s">
        <v>83</v>
      </c>
      <c r="AR122" s="97"/>
      <c r="AS122" s="98">
        <f>ROUND(SUM(AS123:AS124),2)</f>
        <v>0</v>
      </c>
      <c r="AT122" s="99">
        <f t="shared" si="1"/>
        <v>0</v>
      </c>
      <c r="AU122" s="100">
        <f>ROUND(SUM(AU123:AU124),5)</f>
        <v>0</v>
      </c>
      <c r="AV122" s="99">
        <f>ROUND(AZ122*L29,2)</f>
        <v>0</v>
      </c>
      <c r="AW122" s="99">
        <f>ROUND(BA122*L30,2)</f>
        <v>0</v>
      </c>
      <c r="AX122" s="99">
        <f>ROUND(BB122*L29,2)</f>
        <v>0</v>
      </c>
      <c r="AY122" s="99">
        <f>ROUND(BC122*L30,2)</f>
        <v>0</v>
      </c>
      <c r="AZ122" s="99">
        <f>ROUND(SUM(AZ123:AZ124),2)</f>
        <v>0</v>
      </c>
      <c r="BA122" s="99">
        <f>ROUND(SUM(BA123:BA124),2)</f>
        <v>0</v>
      </c>
      <c r="BB122" s="99">
        <f>ROUND(SUM(BB123:BB124),2)</f>
        <v>0</v>
      </c>
      <c r="BC122" s="99">
        <f>ROUND(SUM(BC123:BC124),2)</f>
        <v>0</v>
      </c>
      <c r="BD122" s="101">
        <f>ROUND(SUM(BD123:BD124),2)</f>
        <v>0</v>
      </c>
      <c r="BS122" s="102" t="s">
        <v>76</v>
      </c>
      <c r="BT122" s="102" t="s">
        <v>84</v>
      </c>
      <c r="BU122" s="102" t="s">
        <v>78</v>
      </c>
      <c r="BV122" s="102" t="s">
        <v>79</v>
      </c>
      <c r="BW122" s="102" t="s">
        <v>168</v>
      </c>
      <c r="BX122" s="102" t="s">
        <v>5</v>
      </c>
      <c r="CL122" s="102" t="s">
        <v>1</v>
      </c>
      <c r="CM122" s="102" t="s">
        <v>86</v>
      </c>
    </row>
    <row r="123" spans="1:91" s="4" customFormat="1" ht="23.25" customHeight="1">
      <c r="A123" s="103" t="s">
        <v>87</v>
      </c>
      <c r="B123" s="58"/>
      <c r="C123" s="104"/>
      <c r="D123" s="104"/>
      <c r="E123" s="315" t="s">
        <v>169</v>
      </c>
      <c r="F123" s="315"/>
      <c r="G123" s="315"/>
      <c r="H123" s="315"/>
      <c r="I123" s="315"/>
      <c r="J123" s="104"/>
      <c r="K123" s="315" t="s">
        <v>170</v>
      </c>
      <c r="L123" s="315"/>
      <c r="M123" s="315"/>
      <c r="N123" s="315"/>
      <c r="O123" s="315"/>
      <c r="P123" s="315"/>
      <c r="Q123" s="315"/>
      <c r="R123" s="315"/>
      <c r="S123" s="315"/>
      <c r="T123" s="315"/>
      <c r="U123" s="315"/>
      <c r="V123" s="315"/>
      <c r="W123" s="315"/>
      <c r="X123" s="315"/>
      <c r="Y123" s="315"/>
      <c r="Z123" s="315"/>
      <c r="AA123" s="315"/>
      <c r="AB123" s="315"/>
      <c r="AC123" s="315"/>
      <c r="AD123" s="315"/>
      <c r="AE123" s="315"/>
      <c r="AF123" s="315"/>
      <c r="AG123" s="307">
        <f>'2020-02-10.1-LIB - SO 10 ...'!J32</f>
        <v>0</v>
      </c>
      <c r="AH123" s="308"/>
      <c r="AI123" s="308"/>
      <c r="AJ123" s="308"/>
      <c r="AK123" s="308"/>
      <c r="AL123" s="308"/>
      <c r="AM123" s="308"/>
      <c r="AN123" s="307">
        <f t="shared" si="0"/>
        <v>0</v>
      </c>
      <c r="AO123" s="308"/>
      <c r="AP123" s="308"/>
      <c r="AQ123" s="105" t="s">
        <v>90</v>
      </c>
      <c r="AR123" s="60"/>
      <c r="AS123" s="106">
        <v>0</v>
      </c>
      <c r="AT123" s="107">
        <f t="shared" si="1"/>
        <v>0</v>
      </c>
      <c r="AU123" s="108">
        <f>'2020-02-10.1-LIB - SO 10 ...'!P128</f>
        <v>0</v>
      </c>
      <c r="AV123" s="107">
        <f>'2020-02-10.1-LIB - SO 10 ...'!J35</f>
        <v>0</v>
      </c>
      <c r="AW123" s="107">
        <f>'2020-02-10.1-LIB - SO 10 ...'!J36</f>
        <v>0</v>
      </c>
      <c r="AX123" s="107">
        <f>'2020-02-10.1-LIB - SO 10 ...'!J37</f>
        <v>0</v>
      </c>
      <c r="AY123" s="107">
        <f>'2020-02-10.1-LIB - SO 10 ...'!J38</f>
        <v>0</v>
      </c>
      <c r="AZ123" s="107">
        <f>'2020-02-10.1-LIB - SO 10 ...'!F35</f>
        <v>0</v>
      </c>
      <c r="BA123" s="107">
        <f>'2020-02-10.1-LIB - SO 10 ...'!F36</f>
        <v>0</v>
      </c>
      <c r="BB123" s="107">
        <f>'2020-02-10.1-LIB - SO 10 ...'!F37</f>
        <v>0</v>
      </c>
      <c r="BC123" s="107">
        <f>'2020-02-10.1-LIB - SO 10 ...'!F38</f>
        <v>0</v>
      </c>
      <c r="BD123" s="109">
        <f>'2020-02-10.1-LIB - SO 10 ...'!F39</f>
        <v>0</v>
      </c>
      <c r="BT123" s="110" t="s">
        <v>86</v>
      </c>
      <c r="BV123" s="110" t="s">
        <v>79</v>
      </c>
      <c r="BW123" s="110" t="s">
        <v>171</v>
      </c>
      <c r="BX123" s="110" t="s">
        <v>168</v>
      </c>
      <c r="CL123" s="110" t="s">
        <v>1</v>
      </c>
    </row>
    <row r="124" spans="1:91" s="4" customFormat="1" ht="23.25" customHeight="1">
      <c r="A124" s="103" t="s">
        <v>87</v>
      </c>
      <c r="B124" s="58"/>
      <c r="C124" s="104"/>
      <c r="D124" s="104"/>
      <c r="E124" s="315" t="s">
        <v>172</v>
      </c>
      <c r="F124" s="315"/>
      <c r="G124" s="315"/>
      <c r="H124" s="315"/>
      <c r="I124" s="315"/>
      <c r="J124" s="104"/>
      <c r="K124" s="315" t="s">
        <v>173</v>
      </c>
      <c r="L124" s="315"/>
      <c r="M124" s="315"/>
      <c r="N124" s="315"/>
      <c r="O124" s="315"/>
      <c r="P124" s="315"/>
      <c r="Q124" s="315"/>
      <c r="R124" s="315"/>
      <c r="S124" s="315"/>
      <c r="T124" s="315"/>
      <c r="U124" s="315"/>
      <c r="V124" s="315"/>
      <c r="W124" s="315"/>
      <c r="X124" s="315"/>
      <c r="Y124" s="315"/>
      <c r="Z124" s="315"/>
      <c r="AA124" s="315"/>
      <c r="AB124" s="315"/>
      <c r="AC124" s="315"/>
      <c r="AD124" s="315"/>
      <c r="AE124" s="315"/>
      <c r="AF124" s="315"/>
      <c r="AG124" s="307">
        <f>'2020-02-10.2-LIB - SO 10 ...'!J32</f>
        <v>0</v>
      </c>
      <c r="AH124" s="308"/>
      <c r="AI124" s="308"/>
      <c r="AJ124" s="308"/>
      <c r="AK124" s="308"/>
      <c r="AL124" s="308"/>
      <c r="AM124" s="308"/>
      <c r="AN124" s="307">
        <f t="shared" si="0"/>
        <v>0</v>
      </c>
      <c r="AO124" s="308"/>
      <c r="AP124" s="308"/>
      <c r="AQ124" s="105" t="s">
        <v>90</v>
      </c>
      <c r="AR124" s="60"/>
      <c r="AS124" s="106">
        <v>0</v>
      </c>
      <c r="AT124" s="107">
        <f t="shared" si="1"/>
        <v>0</v>
      </c>
      <c r="AU124" s="108">
        <f>'2020-02-10.2-LIB - SO 10 ...'!P123</f>
        <v>0</v>
      </c>
      <c r="AV124" s="107">
        <f>'2020-02-10.2-LIB - SO 10 ...'!J35</f>
        <v>0</v>
      </c>
      <c r="AW124" s="107">
        <f>'2020-02-10.2-LIB - SO 10 ...'!J36</f>
        <v>0</v>
      </c>
      <c r="AX124" s="107">
        <f>'2020-02-10.2-LIB - SO 10 ...'!J37</f>
        <v>0</v>
      </c>
      <c r="AY124" s="107">
        <f>'2020-02-10.2-LIB - SO 10 ...'!J38</f>
        <v>0</v>
      </c>
      <c r="AZ124" s="107">
        <f>'2020-02-10.2-LIB - SO 10 ...'!F35</f>
        <v>0</v>
      </c>
      <c r="BA124" s="107">
        <f>'2020-02-10.2-LIB - SO 10 ...'!F36</f>
        <v>0</v>
      </c>
      <c r="BB124" s="107">
        <f>'2020-02-10.2-LIB - SO 10 ...'!F37</f>
        <v>0</v>
      </c>
      <c r="BC124" s="107">
        <f>'2020-02-10.2-LIB - SO 10 ...'!F38</f>
        <v>0</v>
      </c>
      <c r="BD124" s="109">
        <f>'2020-02-10.2-LIB - SO 10 ...'!F39</f>
        <v>0</v>
      </c>
      <c r="BT124" s="110" t="s">
        <v>86</v>
      </c>
      <c r="BV124" s="110" t="s">
        <v>79</v>
      </c>
      <c r="BW124" s="110" t="s">
        <v>174</v>
      </c>
      <c r="BX124" s="110" t="s">
        <v>168</v>
      </c>
      <c r="CL124" s="110" t="s">
        <v>1</v>
      </c>
    </row>
    <row r="125" spans="1:91" s="7" customFormat="1" ht="24.75" customHeight="1">
      <c r="B125" s="93"/>
      <c r="C125" s="94"/>
      <c r="D125" s="314" t="s">
        <v>175</v>
      </c>
      <c r="E125" s="314"/>
      <c r="F125" s="314"/>
      <c r="G125" s="314"/>
      <c r="H125" s="314"/>
      <c r="I125" s="95"/>
      <c r="J125" s="314" t="s">
        <v>176</v>
      </c>
      <c r="K125" s="314"/>
      <c r="L125" s="314"/>
      <c r="M125" s="314"/>
      <c r="N125" s="314"/>
      <c r="O125" s="314"/>
      <c r="P125" s="314"/>
      <c r="Q125" s="314"/>
      <c r="R125" s="314"/>
      <c r="S125" s="314"/>
      <c r="T125" s="314"/>
      <c r="U125" s="314"/>
      <c r="V125" s="314"/>
      <c r="W125" s="314"/>
      <c r="X125" s="314"/>
      <c r="Y125" s="314"/>
      <c r="Z125" s="314"/>
      <c r="AA125" s="314"/>
      <c r="AB125" s="314"/>
      <c r="AC125" s="314"/>
      <c r="AD125" s="314"/>
      <c r="AE125" s="314"/>
      <c r="AF125" s="314"/>
      <c r="AG125" s="306">
        <f>ROUND(SUM(AG126:AG127),2)</f>
        <v>0</v>
      </c>
      <c r="AH125" s="305"/>
      <c r="AI125" s="305"/>
      <c r="AJ125" s="305"/>
      <c r="AK125" s="305"/>
      <c r="AL125" s="305"/>
      <c r="AM125" s="305"/>
      <c r="AN125" s="304">
        <f t="shared" si="0"/>
        <v>0</v>
      </c>
      <c r="AO125" s="305"/>
      <c r="AP125" s="305"/>
      <c r="AQ125" s="96" t="s">
        <v>83</v>
      </c>
      <c r="AR125" s="97"/>
      <c r="AS125" s="98">
        <f>ROUND(SUM(AS126:AS127),2)</f>
        <v>0</v>
      </c>
      <c r="AT125" s="99">
        <f t="shared" si="1"/>
        <v>0</v>
      </c>
      <c r="AU125" s="100">
        <f>ROUND(SUM(AU126:AU127),5)</f>
        <v>0</v>
      </c>
      <c r="AV125" s="99">
        <f>ROUND(AZ125*L29,2)</f>
        <v>0</v>
      </c>
      <c r="AW125" s="99">
        <f>ROUND(BA125*L30,2)</f>
        <v>0</v>
      </c>
      <c r="AX125" s="99">
        <f>ROUND(BB125*L29,2)</f>
        <v>0</v>
      </c>
      <c r="AY125" s="99">
        <f>ROUND(BC125*L30,2)</f>
        <v>0</v>
      </c>
      <c r="AZ125" s="99">
        <f>ROUND(SUM(AZ126:AZ127),2)</f>
        <v>0</v>
      </c>
      <c r="BA125" s="99">
        <f>ROUND(SUM(BA126:BA127),2)</f>
        <v>0</v>
      </c>
      <c r="BB125" s="99">
        <f>ROUND(SUM(BB126:BB127),2)</f>
        <v>0</v>
      </c>
      <c r="BC125" s="99">
        <f>ROUND(SUM(BC126:BC127),2)</f>
        <v>0</v>
      </c>
      <c r="BD125" s="101">
        <f>ROUND(SUM(BD126:BD127),2)</f>
        <v>0</v>
      </c>
      <c r="BS125" s="102" t="s">
        <v>76</v>
      </c>
      <c r="BT125" s="102" t="s">
        <v>84</v>
      </c>
      <c r="BU125" s="102" t="s">
        <v>78</v>
      </c>
      <c r="BV125" s="102" t="s">
        <v>79</v>
      </c>
      <c r="BW125" s="102" t="s">
        <v>177</v>
      </c>
      <c r="BX125" s="102" t="s">
        <v>5</v>
      </c>
      <c r="CL125" s="102" t="s">
        <v>1</v>
      </c>
      <c r="CM125" s="102" t="s">
        <v>86</v>
      </c>
    </row>
    <row r="126" spans="1:91" s="4" customFormat="1" ht="23.25" customHeight="1">
      <c r="A126" s="103" t="s">
        <v>87</v>
      </c>
      <c r="B126" s="58"/>
      <c r="C126" s="104"/>
      <c r="D126" s="104"/>
      <c r="E126" s="315" t="s">
        <v>178</v>
      </c>
      <c r="F126" s="315"/>
      <c r="G126" s="315"/>
      <c r="H126" s="315"/>
      <c r="I126" s="315"/>
      <c r="J126" s="104"/>
      <c r="K126" s="315" t="s">
        <v>179</v>
      </c>
      <c r="L126" s="315"/>
      <c r="M126" s="315"/>
      <c r="N126" s="315"/>
      <c r="O126" s="315"/>
      <c r="P126" s="315"/>
      <c r="Q126" s="315"/>
      <c r="R126" s="315"/>
      <c r="S126" s="315"/>
      <c r="T126" s="315"/>
      <c r="U126" s="315"/>
      <c r="V126" s="315"/>
      <c r="W126" s="315"/>
      <c r="X126" s="315"/>
      <c r="Y126" s="315"/>
      <c r="Z126" s="315"/>
      <c r="AA126" s="315"/>
      <c r="AB126" s="315"/>
      <c r="AC126" s="315"/>
      <c r="AD126" s="315"/>
      <c r="AE126" s="315"/>
      <c r="AF126" s="315"/>
      <c r="AG126" s="307">
        <f>'2020-02-11.1-LIB - SO 11 ...'!J32</f>
        <v>0</v>
      </c>
      <c r="AH126" s="308"/>
      <c r="AI126" s="308"/>
      <c r="AJ126" s="308"/>
      <c r="AK126" s="308"/>
      <c r="AL126" s="308"/>
      <c r="AM126" s="308"/>
      <c r="AN126" s="307">
        <f t="shared" si="0"/>
        <v>0</v>
      </c>
      <c r="AO126" s="308"/>
      <c r="AP126" s="308"/>
      <c r="AQ126" s="105" t="s">
        <v>90</v>
      </c>
      <c r="AR126" s="60"/>
      <c r="AS126" s="106">
        <v>0</v>
      </c>
      <c r="AT126" s="107">
        <f t="shared" si="1"/>
        <v>0</v>
      </c>
      <c r="AU126" s="108">
        <f>'2020-02-11.1-LIB - SO 11 ...'!P128</f>
        <v>0</v>
      </c>
      <c r="AV126" s="107">
        <f>'2020-02-11.1-LIB - SO 11 ...'!J35</f>
        <v>0</v>
      </c>
      <c r="AW126" s="107">
        <f>'2020-02-11.1-LIB - SO 11 ...'!J36</f>
        <v>0</v>
      </c>
      <c r="AX126" s="107">
        <f>'2020-02-11.1-LIB - SO 11 ...'!J37</f>
        <v>0</v>
      </c>
      <c r="AY126" s="107">
        <f>'2020-02-11.1-LIB - SO 11 ...'!J38</f>
        <v>0</v>
      </c>
      <c r="AZ126" s="107">
        <f>'2020-02-11.1-LIB - SO 11 ...'!F35</f>
        <v>0</v>
      </c>
      <c r="BA126" s="107">
        <f>'2020-02-11.1-LIB - SO 11 ...'!F36</f>
        <v>0</v>
      </c>
      <c r="BB126" s="107">
        <f>'2020-02-11.1-LIB - SO 11 ...'!F37</f>
        <v>0</v>
      </c>
      <c r="BC126" s="107">
        <f>'2020-02-11.1-LIB - SO 11 ...'!F38</f>
        <v>0</v>
      </c>
      <c r="BD126" s="109">
        <f>'2020-02-11.1-LIB - SO 11 ...'!F39</f>
        <v>0</v>
      </c>
      <c r="BT126" s="110" t="s">
        <v>86</v>
      </c>
      <c r="BV126" s="110" t="s">
        <v>79</v>
      </c>
      <c r="BW126" s="110" t="s">
        <v>180</v>
      </c>
      <c r="BX126" s="110" t="s">
        <v>177</v>
      </c>
      <c r="CL126" s="110" t="s">
        <v>1</v>
      </c>
    </row>
    <row r="127" spans="1:91" s="4" customFormat="1" ht="23.25" customHeight="1">
      <c r="A127" s="103" t="s">
        <v>87</v>
      </c>
      <c r="B127" s="58"/>
      <c r="C127" s="104"/>
      <c r="D127" s="104"/>
      <c r="E127" s="315" t="s">
        <v>181</v>
      </c>
      <c r="F127" s="315"/>
      <c r="G127" s="315"/>
      <c r="H127" s="315"/>
      <c r="I127" s="315"/>
      <c r="J127" s="104"/>
      <c r="K127" s="315" t="s">
        <v>182</v>
      </c>
      <c r="L127" s="315"/>
      <c r="M127" s="315"/>
      <c r="N127" s="315"/>
      <c r="O127" s="315"/>
      <c r="P127" s="315"/>
      <c r="Q127" s="315"/>
      <c r="R127" s="315"/>
      <c r="S127" s="315"/>
      <c r="T127" s="315"/>
      <c r="U127" s="315"/>
      <c r="V127" s="315"/>
      <c r="W127" s="315"/>
      <c r="X127" s="315"/>
      <c r="Y127" s="315"/>
      <c r="Z127" s="315"/>
      <c r="AA127" s="315"/>
      <c r="AB127" s="315"/>
      <c r="AC127" s="315"/>
      <c r="AD127" s="315"/>
      <c r="AE127" s="315"/>
      <c r="AF127" s="315"/>
      <c r="AG127" s="307">
        <f>'2020-02-11.2-LIB - SO 11 ...'!J32</f>
        <v>0</v>
      </c>
      <c r="AH127" s="308"/>
      <c r="AI127" s="308"/>
      <c r="AJ127" s="308"/>
      <c r="AK127" s="308"/>
      <c r="AL127" s="308"/>
      <c r="AM127" s="308"/>
      <c r="AN127" s="307">
        <f t="shared" si="0"/>
        <v>0</v>
      </c>
      <c r="AO127" s="308"/>
      <c r="AP127" s="308"/>
      <c r="AQ127" s="105" t="s">
        <v>90</v>
      </c>
      <c r="AR127" s="60"/>
      <c r="AS127" s="111">
        <v>0</v>
      </c>
      <c r="AT127" s="112">
        <f t="shared" si="1"/>
        <v>0</v>
      </c>
      <c r="AU127" s="113">
        <f>'2020-02-11.2-LIB - SO 11 ...'!P123</f>
        <v>0</v>
      </c>
      <c r="AV127" s="112">
        <f>'2020-02-11.2-LIB - SO 11 ...'!J35</f>
        <v>0</v>
      </c>
      <c r="AW127" s="112">
        <f>'2020-02-11.2-LIB - SO 11 ...'!J36</f>
        <v>0</v>
      </c>
      <c r="AX127" s="112">
        <f>'2020-02-11.2-LIB - SO 11 ...'!J37</f>
        <v>0</v>
      </c>
      <c r="AY127" s="112">
        <f>'2020-02-11.2-LIB - SO 11 ...'!J38</f>
        <v>0</v>
      </c>
      <c r="AZ127" s="112">
        <f>'2020-02-11.2-LIB - SO 11 ...'!F35</f>
        <v>0</v>
      </c>
      <c r="BA127" s="112">
        <f>'2020-02-11.2-LIB - SO 11 ...'!F36</f>
        <v>0</v>
      </c>
      <c r="BB127" s="112">
        <f>'2020-02-11.2-LIB - SO 11 ...'!F37</f>
        <v>0</v>
      </c>
      <c r="BC127" s="112">
        <f>'2020-02-11.2-LIB - SO 11 ...'!F38</f>
        <v>0</v>
      </c>
      <c r="BD127" s="114">
        <f>'2020-02-11.2-LIB - SO 11 ...'!F39</f>
        <v>0</v>
      </c>
      <c r="BT127" s="110" t="s">
        <v>86</v>
      </c>
      <c r="BV127" s="110" t="s">
        <v>79</v>
      </c>
      <c r="BW127" s="110" t="s">
        <v>183</v>
      </c>
      <c r="BX127" s="110" t="s">
        <v>177</v>
      </c>
      <c r="CL127" s="110" t="s">
        <v>1</v>
      </c>
    </row>
    <row r="128" spans="1:91" s="2" customFormat="1" ht="30" customHeight="1">
      <c r="A128" s="34"/>
      <c r="B128" s="35"/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F128" s="36"/>
      <c r="AG128" s="36"/>
      <c r="AH128" s="36"/>
      <c r="AI128" s="36"/>
      <c r="AJ128" s="36"/>
      <c r="AK128" s="36"/>
      <c r="AL128" s="36"/>
      <c r="AM128" s="36"/>
      <c r="AN128" s="36"/>
      <c r="AO128" s="36"/>
      <c r="AP128" s="36"/>
      <c r="AQ128" s="36"/>
      <c r="AR128" s="39"/>
      <c r="AS128" s="34"/>
      <c r="AT128" s="34"/>
      <c r="AU128" s="34"/>
      <c r="AV128" s="34"/>
      <c r="AW128" s="34"/>
      <c r="AX128" s="34"/>
      <c r="AY128" s="34"/>
      <c r="AZ128" s="34"/>
      <c r="BA128" s="34"/>
      <c r="BB128" s="34"/>
      <c r="BC128" s="34"/>
      <c r="BD128" s="34"/>
      <c r="BE128" s="34"/>
    </row>
    <row r="129" spans="1:57" s="2" customFormat="1" ht="6.95" customHeight="1">
      <c r="A129" s="34"/>
      <c r="B129" s="54"/>
      <c r="C129" s="55"/>
      <c r="D129" s="55"/>
      <c r="E129" s="55"/>
      <c r="F129" s="55"/>
      <c r="G129" s="55"/>
      <c r="H129" s="55"/>
      <c r="I129" s="55"/>
      <c r="J129" s="55"/>
      <c r="K129" s="55"/>
      <c r="L129" s="55"/>
      <c r="M129" s="55"/>
      <c r="N129" s="55"/>
      <c r="O129" s="55"/>
      <c r="P129" s="55"/>
      <c r="Q129" s="55"/>
      <c r="R129" s="55"/>
      <c r="S129" s="55"/>
      <c r="T129" s="55"/>
      <c r="U129" s="55"/>
      <c r="V129" s="55"/>
      <c r="W129" s="55"/>
      <c r="X129" s="55"/>
      <c r="Y129" s="55"/>
      <c r="Z129" s="55"/>
      <c r="AA129" s="55"/>
      <c r="AB129" s="55"/>
      <c r="AC129" s="55"/>
      <c r="AD129" s="55"/>
      <c r="AE129" s="55"/>
      <c r="AF129" s="55"/>
      <c r="AG129" s="55"/>
      <c r="AH129" s="55"/>
      <c r="AI129" s="55"/>
      <c r="AJ129" s="55"/>
      <c r="AK129" s="55"/>
      <c r="AL129" s="55"/>
      <c r="AM129" s="55"/>
      <c r="AN129" s="55"/>
      <c r="AO129" s="55"/>
      <c r="AP129" s="55"/>
      <c r="AQ129" s="55"/>
      <c r="AR129" s="39"/>
      <c r="AS129" s="34"/>
      <c r="AT129" s="34"/>
      <c r="AU129" s="34"/>
      <c r="AV129" s="34"/>
      <c r="AW129" s="34"/>
      <c r="AX129" s="34"/>
      <c r="AY129" s="34"/>
      <c r="AZ129" s="34"/>
      <c r="BA129" s="34"/>
      <c r="BB129" s="34"/>
      <c r="BC129" s="34"/>
      <c r="BD129" s="34"/>
      <c r="BE129" s="34"/>
    </row>
  </sheetData>
  <sheetProtection algorithmName="SHA-512" hashValue="QZJTPojVPIXVH5oP0U5ChpgpUS0Fyz7asPmdmNbg9DNFNSM4E3fzjNpV19IcYgjc6ai7seQvDIIgr5vjB9LZIw==" saltValue="uBibrhM/EeQ7TBMGz2Jv4z2kjnB62c9Gq8izZuC+WmBgqvriDj+yY3alkOeHyOBlXNxldJ7T7nQcrJIOy94KJQ==" spinCount="100000" sheet="1" objects="1" scenarios="1" formatColumns="0" formatRows="0"/>
  <mergeCells count="170">
    <mergeCell ref="E123:I123"/>
    <mergeCell ref="K123:AF123"/>
    <mergeCell ref="E124:I124"/>
    <mergeCell ref="K124:AF124"/>
    <mergeCell ref="D125:H125"/>
    <mergeCell ref="J125:AF125"/>
    <mergeCell ref="E126:I126"/>
    <mergeCell ref="K126:AF126"/>
    <mergeCell ref="E127:I127"/>
    <mergeCell ref="K127:AF127"/>
    <mergeCell ref="E118:I118"/>
    <mergeCell ref="K118:AF118"/>
    <mergeCell ref="D119:H119"/>
    <mergeCell ref="J119:AF119"/>
    <mergeCell ref="E120:I120"/>
    <mergeCell ref="K120:AF120"/>
    <mergeCell ref="E121:I121"/>
    <mergeCell ref="K121:AF121"/>
    <mergeCell ref="D122:H122"/>
    <mergeCell ref="J122:AF122"/>
    <mergeCell ref="D113:H113"/>
    <mergeCell ref="J113:AF113"/>
    <mergeCell ref="E114:I114"/>
    <mergeCell ref="K114:AF114"/>
    <mergeCell ref="E115:I115"/>
    <mergeCell ref="K115:AF115"/>
    <mergeCell ref="D116:H116"/>
    <mergeCell ref="J116:AF116"/>
    <mergeCell ref="K117:AF117"/>
    <mergeCell ref="E117:I117"/>
    <mergeCell ref="E108:I108"/>
    <mergeCell ref="K108:AF108"/>
    <mergeCell ref="K109:AF109"/>
    <mergeCell ref="E109:I109"/>
    <mergeCell ref="J110:AF110"/>
    <mergeCell ref="D110:H110"/>
    <mergeCell ref="K111:AF111"/>
    <mergeCell ref="E111:I111"/>
    <mergeCell ref="K112:AF112"/>
    <mergeCell ref="E112:I112"/>
    <mergeCell ref="AN94:AP94"/>
    <mergeCell ref="D104:H104"/>
    <mergeCell ref="J104:AF104"/>
    <mergeCell ref="E105:I105"/>
    <mergeCell ref="K105:AF105"/>
    <mergeCell ref="E106:I106"/>
    <mergeCell ref="K106:AF106"/>
    <mergeCell ref="D107:H107"/>
    <mergeCell ref="J107:AF107"/>
    <mergeCell ref="C92:G92"/>
    <mergeCell ref="D95:H95"/>
    <mergeCell ref="J95:AF95"/>
    <mergeCell ref="K96:AF96"/>
    <mergeCell ref="E96:I96"/>
    <mergeCell ref="K97:AF97"/>
    <mergeCell ref="E97:I97"/>
    <mergeCell ref="J98:AF98"/>
    <mergeCell ref="D98:H98"/>
    <mergeCell ref="AG124:AM124"/>
    <mergeCell ref="AN124:AP124"/>
    <mergeCell ref="AN125:AP125"/>
    <mergeCell ref="AG125:AM125"/>
    <mergeCell ref="AN126:AP126"/>
    <mergeCell ref="AG126:AM126"/>
    <mergeCell ref="AN127:AP127"/>
    <mergeCell ref="AG127:AM127"/>
    <mergeCell ref="L85:AO85"/>
    <mergeCell ref="I92:AF92"/>
    <mergeCell ref="K99:AF99"/>
    <mergeCell ref="E99:I99"/>
    <mergeCell ref="K100:AF100"/>
    <mergeCell ref="E100:I100"/>
    <mergeCell ref="J101:AF101"/>
    <mergeCell ref="D101:H101"/>
    <mergeCell ref="K102:AF102"/>
    <mergeCell ref="E102:I102"/>
    <mergeCell ref="K103:AF103"/>
    <mergeCell ref="E103:I103"/>
    <mergeCell ref="AM87:AN87"/>
    <mergeCell ref="AM89:AP89"/>
    <mergeCell ref="AM90:AP90"/>
    <mergeCell ref="AN92:AP92"/>
    <mergeCell ref="AN119:AP119"/>
    <mergeCell ref="AG119:AM119"/>
    <mergeCell ref="AN120:AP120"/>
    <mergeCell ref="AG120:AM120"/>
    <mergeCell ref="AG121:AM121"/>
    <mergeCell ref="AN121:AP121"/>
    <mergeCell ref="AG122:AM122"/>
    <mergeCell ref="AN122:AP122"/>
    <mergeCell ref="AN123:AP123"/>
    <mergeCell ref="AG123:AM123"/>
    <mergeCell ref="AG114:AM114"/>
    <mergeCell ref="AN114:AP114"/>
    <mergeCell ref="AN115:AP115"/>
    <mergeCell ref="AG115:AM115"/>
    <mergeCell ref="AG116:AM116"/>
    <mergeCell ref="AN116:AP116"/>
    <mergeCell ref="AN117:AP117"/>
    <mergeCell ref="AG117:AM117"/>
    <mergeCell ref="AN118:AP118"/>
    <mergeCell ref="AG118:AM118"/>
    <mergeCell ref="AG109:AM109"/>
    <mergeCell ref="AN109:AP109"/>
    <mergeCell ref="AN110:AP110"/>
    <mergeCell ref="AG110:AM110"/>
    <mergeCell ref="AN111:AP111"/>
    <mergeCell ref="AG111:AM111"/>
    <mergeCell ref="AN112:AP112"/>
    <mergeCell ref="AG112:AM112"/>
    <mergeCell ref="AG113:AM113"/>
    <mergeCell ref="AN113:AP113"/>
    <mergeCell ref="AN104:AP104"/>
    <mergeCell ref="AG104:AM104"/>
    <mergeCell ref="AN105:AP105"/>
    <mergeCell ref="AG105:AM105"/>
    <mergeCell ref="AG106:AM106"/>
    <mergeCell ref="AN106:AP106"/>
    <mergeCell ref="AG107:AM107"/>
    <mergeCell ref="AN107:AP107"/>
    <mergeCell ref="AG108:AM108"/>
    <mergeCell ref="AN108:AP108"/>
    <mergeCell ref="AK35:AO35"/>
    <mergeCell ref="X35:AB35"/>
    <mergeCell ref="AR2:BE2"/>
    <mergeCell ref="AN101:AP101"/>
    <mergeCell ref="AG101:AM101"/>
    <mergeCell ref="AG102:AM102"/>
    <mergeCell ref="AN102:AP102"/>
    <mergeCell ref="AN103:AP103"/>
    <mergeCell ref="AG103:AM103"/>
    <mergeCell ref="AS89:AT91"/>
    <mergeCell ref="AG92:AM92"/>
    <mergeCell ref="AN95:AP95"/>
    <mergeCell ref="AG95:AM95"/>
    <mergeCell ref="AN96:AP96"/>
    <mergeCell ref="AG96:AM96"/>
    <mergeCell ref="AN97:AP97"/>
    <mergeCell ref="AG97:AM97"/>
    <mergeCell ref="AG98:AM98"/>
    <mergeCell ref="AN98:AP98"/>
    <mergeCell ref="AN99:AP99"/>
    <mergeCell ref="AG99:AM99"/>
    <mergeCell ref="AN100:AP100"/>
    <mergeCell ref="AG100:AM100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</mergeCells>
  <hyperlinks>
    <hyperlink ref="A96" location="'2020-02-01.1-LIB - SO 01 ...'!C2" display="/"/>
    <hyperlink ref="A97" location="'2020-02-01.2-LIB - SO 01 ...'!C2" display="/"/>
    <hyperlink ref="A99" location="'2020-02-02.1-LIB - SO 02 ...'!C2" display="/"/>
    <hyperlink ref="A100" location="'2020-02-02.2-LIB - SO 02 ...'!C2" display="/"/>
    <hyperlink ref="A102" location="'2020-02-03.1-LIB - SO 03 ...'!C2" display="/"/>
    <hyperlink ref="A103" location="'2020-02-03.2-LIB - SO 03 ...'!C2" display="/"/>
    <hyperlink ref="A105" location="'2020-02-04.1-LIB - SO 04 ...'!C2" display="/"/>
    <hyperlink ref="A106" location="'2020-02-04.2-LIB - SO 04 ...'!C2" display="/"/>
    <hyperlink ref="A108" location="'2020-02-05.1-LIB - SO 05 ...'!C2" display="/"/>
    <hyperlink ref="A109" location="'2020-02-05.2-LIB - SO 05 ...'!C2" display="/"/>
    <hyperlink ref="A111" location="'2020-02-06.1-LIB - SO 06 ...'!C2" display="/"/>
    <hyperlink ref="A112" location="'2020-02-06.2-LIB - SO 06 ...'!C2" display="/"/>
    <hyperlink ref="A114" location="'2020-02-07.1-LIB - SO 07 ...'!C2" display="/"/>
    <hyperlink ref="A115" location="'2020-02-07.2-LIB - SO 07 ...'!C2" display="/"/>
    <hyperlink ref="A117" location="'2020-02-08.1-LIB - SO 08 ...'!C2" display="/"/>
    <hyperlink ref="A118" location="'2020-02-08.2-LIB - SO 08 ...'!C2" display="/"/>
    <hyperlink ref="A120" location="'2020-02-09.1-LIB - SO 09 ...'!C2" display="/"/>
    <hyperlink ref="A121" location="'2020-02-09.2-LIB - SO 09 ...'!C2" display="/"/>
    <hyperlink ref="A123" location="'2020-02-10.1-LIB - SO 10 ...'!C2" display="/"/>
    <hyperlink ref="A124" location="'2020-02-10.2-LIB - SO 10 ...'!C2" display="/"/>
    <hyperlink ref="A126" location="'2020-02-11.1-LIB - SO 11 ...'!C2" display="/"/>
    <hyperlink ref="A127" location="'2020-02-11.2-LIB - SO 11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81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7" t="s">
        <v>127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86</v>
      </c>
    </row>
    <row r="4" spans="1:46" s="1" customFormat="1" ht="24.95" customHeight="1">
      <c r="B4" s="20"/>
      <c r="D4" s="119" t="s">
        <v>184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9" t="str">
        <f>'Rekapitulace stavby'!K6</f>
        <v>Oprava mostních objektů na trati Liberec - Černousy</v>
      </c>
      <c r="F7" s="330"/>
      <c r="G7" s="330"/>
      <c r="H7" s="330"/>
      <c r="I7" s="115"/>
      <c r="L7" s="20"/>
    </row>
    <row r="8" spans="1:46" s="1" customFormat="1" ht="12" customHeight="1">
      <c r="B8" s="20"/>
      <c r="D8" s="121" t="s">
        <v>185</v>
      </c>
      <c r="I8" s="115"/>
      <c r="L8" s="20"/>
    </row>
    <row r="9" spans="1:46" s="2" customFormat="1" ht="16.5" customHeight="1">
      <c r="A9" s="34"/>
      <c r="B9" s="39"/>
      <c r="C9" s="34"/>
      <c r="D9" s="34"/>
      <c r="E9" s="329" t="s">
        <v>845</v>
      </c>
      <c r="F9" s="331"/>
      <c r="G9" s="331"/>
      <c r="H9" s="331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187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32" t="s">
        <v>846</v>
      </c>
      <c r="F11" s="331"/>
      <c r="G11" s="331"/>
      <c r="H11" s="331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</v>
      </c>
      <c r="G13" s="34"/>
      <c r="H13" s="34"/>
      <c r="I13" s="123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20</v>
      </c>
      <c r="E14" s="34"/>
      <c r="F14" s="110" t="s">
        <v>501</v>
      </c>
      <c r="G14" s="34"/>
      <c r="H14" s="34"/>
      <c r="I14" s="123" t="s">
        <v>22</v>
      </c>
      <c r="J14" s="124" t="str">
        <f>'Rekapitulace stavby'!AN8</f>
        <v>25. 5. 2020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24</v>
      </c>
      <c r="E16" s="34"/>
      <c r="F16" s="34"/>
      <c r="G16" s="34"/>
      <c r="H16" s="34"/>
      <c r="I16" s="123" t="s">
        <v>25</v>
      </c>
      <c r="J16" s="110" t="s">
        <v>26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27</v>
      </c>
      <c r="F17" s="34"/>
      <c r="G17" s="34"/>
      <c r="H17" s="34"/>
      <c r="I17" s="123" t="s">
        <v>28</v>
      </c>
      <c r="J17" s="110" t="s">
        <v>29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30</v>
      </c>
      <c r="E19" s="34"/>
      <c r="F19" s="34"/>
      <c r="G19" s="34"/>
      <c r="H19" s="34"/>
      <c r="I19" s="123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33" t="str">
        <f>'Rekapitulace stavby'!E14</f>
        <v>Vyplň údaj</v>
      </c>
      <c r="F20" s="334"/>
      <c r="G20" s="334"/>
      <c r="H20" s="334"/>
      <c r="I20" s="123" t="s">
        <v>28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32</v>
      </c>
      <c r="E22" s="34"/>
      <c r="F22" s="34"/>
      <c r="G22" s="34"/>
      <c r="H22" s="34"/>
      <c r="I22" s="123" t="s">
        <v>25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23" t="s">
        <v>28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34</v>
      </c>
      <c r="E25" s="34"/>
      <c r="F25" s="34"/>
      <c r="G25" s="34"/>
      <c r="H25" s="34"/>
      <c r="I25" s="123" t="s">
        <v>25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23" t="s">
        <v>28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35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35" t="s">
        <v>1</v>
      </c>
      <c r="F29" s="335"/>
      <c r="G29" s="335"/>
      <c r="H29" s="335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37</v>
      </c>
      <c r="E32" s="34"/>
      <c r="F32" s="34"/>
      <c r="G32" s="34"/>
      <c r="H32" s="34"/>
      <c r="I32" s="122"/>
      <c r="J32" s="132">
        <f>ROUND(J127,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33" t="s">
        <v>39</v>
      </c>
      <c r="G34" s="34"/>
      <c r="H34" s="34"/>
      <c r="I34" s="134" t="s">
        <v>38</v>
      </c>
      <c r="J34" s="133" t="s">
        <v>40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5" t="s">
        <v>41</v>
      </c>
      <c r="E35" s="121" t="s">
        <v>42</v>
      </c>
      <c r="F35" s="136">
        <f>ROUND((SUM(BE127:BE280)),  2)</f>
        <v>0</v>
      </c>
      <c r="G35" s="34"/>
      <c r="H35" s="34"/>
      <c r="I35" s="137">
        <v>0.21</v>
      </c>
      <c r="J35" s="136">
        <f>ROUND(((SUM(BE127:BE280))*I35),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1" t="s">
        <v>43</v>
      </c>
      <c r="F36" s="136">
        <f>ROUND((SUM(BF127:BF280)),  2)</f>
        <v>0</v>
      </c>
      <c r="G36" s="34"/>
      <c r="H36" s="34"/>
      <c r="I36" s="137">
        <v>0.15</v>
      </c>
      <c r="J36" s="136">
        <f>ROUND(((SUM(BF127:BF280))*I36),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44</v>
      </c>
      <c r="F37" s="136">
        <f>ROUND((SUM(BG127:BG280)),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45</v>
      </c>
      <c r="F38" s="136">
        <f>ROUND((SUM(BH127:BH280)),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46</v>
      </c>
      <c r="F39" s="136">
        <f>ROUND((SUM(BI127:BI280)),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47</v>
      </c>
      <c r="E41" s="140"/>
      <c r="F41" s="140"/>
      <c r="G41" s="141" t="s">
        <v>48</v>
      </c>
      <c r="H41" s="142" t="s">
        <v>49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I43" s="115"/>
      <c r="L43" s="20"/>
    </row>
    <row r="44" spans="1:31" s="1" customFormat="1" ht="14.45" customHeight="1">
      <c r="B44" s="20"/>
      <c r="I44" s="115"/>
      <c r="L44" s="20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50</v>
      </c>
      <c r="E50" s="147"/>
      <c r="F50" s="147"/>
      <c r="G50" s="146" t="s">
        <v>51</v>
      </c>
      <c r="H50" s="147"/>
      <c r="I50" s="148"/>
      <c r="J50" s="147"/>
      <c r="K50" s="147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9" t="s">
        <v>52</v>
      </c>
      <c r="E61" s="150"/>
      <c r="F61" s="151" t="s">
        <v>53</v>
      </c>
      <c r="G61" s="149" t="s">
        <v>52</v>
      </c>
      <c r="H61" s="150"/>
      <c r="I61" s="152"/>
      <c r="J61" s="153" t="s">
        <v>53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6" t="s">
        <v>54</v>
      </c>
      <c r="E65" s="154"/>
      <c r="F65" s="154"/>
      <c r="G65" s="146" t="s">
        <v>55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9" t="s">
        <v>52</v>
      </c>
      <c r="E76" s="150"/>
      <c r="F76" s="151" t="s">
        <v>53</v>
      </c>
      <c r="G76" s="149" t="s">
        <v>52</v>
      </c>
      <c r="H76" s="150"/>
      <c r="I76" s="152"/>
      <c r="J76" s="153" t="s">
        <v>53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190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36" t="str">
        <f>E7</f>
        <v>Oprava mostních objektů na trati Liberec - Černousy</v>
      </c>
      <c r="F85" s="337"/>
      <c r="G85" s="337"/>
      <c r="H85" s="337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185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36" t="s">
        <v>845</v>
      </c>
      <c r="F87" s="338"/>
      <c r="G87" s="338"/>
      <c r="H87" s="338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187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309" t="str">
        <f>E11</f>
        <v>2020/02/05.1/LIB - SO 05 - M 166,063 stavební část</v>
      </c>
      <c r="F89" s="338"/>
      <c r="G89" s="338"/>
      <c r="H89" s="338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>Stráž nad Nisou</v>
      </c>
      <c r="G91" s="36"/>
      <c r="H91" s="36"/>
      <c r="I91" s="123" t="s">
        <v>22</v>
      </c>
      <c r="J91" s="66" t="str">
        <f>IF(J14="","",J14)</f>
        <v>25. 5. 2020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24</v>
      </c>
      <c r="D93" s="36"/>
      <c r="E93" s="36"/>
      <c r="F93" s="27" t="str">
        <f>E17</f>
        <v>Správa železnic, státní organizace OŘ HK</v>
      </c>
      <c r="G93" s="36"/>
      <c r="H93" s="36"/>
      <c r="I93" s="123" t="s">
        <v>32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30</v>
      </c>
      <c r="D94" s="36"/>
      <c r="E94" s="36"/>
      <c r="F94" s="27" t="str">
        <f>IF(E20="","",E20)</f>
        <v>Vyplň údaj</v>
      </c>
      <c r="G94" s="36"/>
      <c r="H94" s="36"/>
      <c r="I94" s="123" t="s">
        <v>34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62" t="s">
        <v>191</v>
      </c>
      <c r="D96" s="163"/>
      <c r="E96" s="163"/>
      <c r="F96" s="163"/>
      <c r="G96" s="163"/>
      <c r="H96" s="163"/>
      <c r="I96" s="164"/>
      <c r="J96" s="165" t="s">
        <v>192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66" t="s">
        <v>193</v>
      </c>
      <c r="D98" s="36"/>
      <c r="E98" s="36"/>
      <c r="F98" s="36"/>
      <c r="G98" s="36"/>
      <c r="H98" s="36"/>
      <c r="I98" s="122"/>
      <c r="J98" s="84">
        <f>J127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194</v>
      </c>
    </row>
    <row r="99" spans="1:47" s="9" customFormat="1" ht="24.95" customHeight="1">
      <c r="B99" s="167"/>
      <c r="C99" s="168"/>
      <c r="D99" s="169" t="s">
        <v>195</v>
      </c>
      <c r="E99" s="170"/>
      <c r="F99" s="170"/>
      <c r="G99" s="170"/>
      <c r="H99" s="170"/>
      <c r="I99" s="171"/>
      <c r="J99" s="172">
        <f>J128</f>
        <v>0</v>
      </c>
      <c r="K99" s="168"/>
      <c r="L99" s="173"/>
    </row>
    <row r="100" spans="1:47" s="10" customFormat="1" ht="19.899999999999999" customHeight="1">
      <c r="B100" s="174"/>
      <c r="C100" s="104"/>
      <c r="D100" s="175" t="s">
        <v>196</v>
      </c>
      <c r="E100" s="176"/>
      <c r="F100" s="176"/>
      <c r="G100" s="176"/>
      <c r="H100" s="176"/>
      <c r="I100" s="177"/>
      <c r="J100" s="178">
        <f>J129</f>
        <v>0</v>
      </c>
      <c r="K100" s="104"/>
      <c r="L100" s="179"/>
    </row>
    <row r="101" spans="1:47" s="10" customFormat="1" ht="19.899999999999999" customHeight="1">
      <c r="B101" s="174"/>
      <c r="C101" s="104"/>
      <c r="D101" s="175" t="s">
        <v>583</v>
      </c>
      <c r="E101" s="176"/>
      <c r="F101" s="176"/>
      <c r="G101" s="176"/>
      <c r="H101" s="176"/>
      <c r="I101" s="177"/>
      <c r="J101" s="178">
        <f>J137</f>
        <v>0</v>
      </c>
      <c r="K101" s="104"/>
      <c r="L101" s="179"/>
    </row>
    <row r="102" spans="1:47" s="10" customFormat="1" ht="19.899999999999999" customHeight="1">
      <c r="B102" s="174"/>
      <c r="C102" s="104"/>
      <c r="D102" s="175" t="s">
        <v>197</v>
      </c>
      <c r="E102" s="176"/>
      <c r="F102" s="176"/>
      <c r="G102" s="176"/>
      <c r="H102" s="176"/>
      <c r="I102" s="177"/>
      <c r="J102" s="178">
        <f>J146</f>
        <v>0</v>
      </c>
      <c r="K102" s="104"/>
      <c r="L102" s="179"/>
    </row>
    <row r="103" spans="1:47" s="10" customFormat="1" ht="19.899999999999999" customHeight="1">
      <c r="B103" s="174"/>
      <c r="C103" s="104"/>
      <c r="D103" s="175" t="s">
        <v>198</v>
      </c>
      <c r="E103" s="176"/>
      <c r="F103" s="176"/>
      <c r="G103" s="176"/>
      <c r="H103" s="176"/>
      <c r="I103" s="177"/>
      <c r="J103" s="178">
        <f>J166</f>
        <v>0</v>
      </c>
      <c r="K103" s="104"/>
      <c r="L103" s="179"/>
    </row>
    <row r="104" spans="1:47" s="10" customFormat="1" ht="19.899999999999999" customHeight="1">
      <c r="B104" s="174"/>
      <c r="C104" s="104"/>
      <c r="D104" s="175" t="s">
        <v>199</v>
      </c>
      <c r="E104" s="176"/>
      <c r="F104" s="176"/>
      <c r="G104" s="176"/>
      <c r="H104" s="176"/>
      <c r="I104" s="177"/>
      <c r="J104" s="178">
        <f>J169</f>
        <v>0</v>
      </c>
      <c r="K104" s="104"/>
      <c r="L104" s="179"/>
    </row>
    <row r="105" spans="1:47" s="10" customFormat="1" ht="14.85" customHeight="1">
      <c r="B105" s="174"/>
      <c r="C105" s="104"/>
      <c r="D105" s="175" t="s">
        <v>200</v>
      </c>
      <c r="E105" s="176"/>
      <c r="F105" s="176"/>
      <c r="G105" s="176"/>
      <c r="H105" s="176"/>
      <c r="I105" s="177"/>
      <c r="J105" s="178">
        <f>J270</f>
        <v>0</v>
      </c>
      <c r="K105" s="104"/>
      <c r="L105" s="179"/>
    </row>
    <row r="106" spans="1:47" s="2" customFormat="1" ht="21.75" customHeight="1">
      <c r="A106" s="34"/>
      <c r="B106" s="35"/>
      <c r="C106" s="36"/>
      <c r="D106" s="36"/>
      <c r="E106" s="36"/>
      <c r="F106" s="36"/>
      <c r="G106" s="36"/>
      <c r="H106" s="36"/>
      <c r="I106" s="122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47" s="2" customFormat="1" ht="6.95" customHeight="1">
      <c r="A107" s="34"/>
      <c r="B107" s="54"/>
      <c r="C107" s="55"/>
      <c r="D107" s="55"/>
      <c r="E107" s="55"/>
      <c r="F107" s="55"/>
      <c r="G107" s="55"/>
      <c r="H107" s="55"/>
      <c r="I107" s="158"/>
      <c r="J107" s="55"/>
      <c r="K107" s="55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pans="1:47" s="2" customFormat="1" ht="6.95" customHeight="1">
      <c r="A111" s="34"/>
      <c r="B111" s="56"/>
      <c r="C111" s="57"/>
      <c r="D111" s="57"/>
      <c r="E111" s="57"/>
      <c r="F111" s="57"/>
      <c r="G111" s="57"/>
      <c r="H111" s="57"/>
      <c r="I111" s="161"/>
      <c r="J111" s="57"/>
      <c r="K111" s="57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24.95" customHeight="1">
      <c r="A112" s="34"/>
      <c r="B112" s="35"/>
      <c r="C112" s="23" t="s">
        <v>202</v>
      </c>
      <c r="D112" s="36"/>
      <c r="E112" s="36"/>
      <c r="F112" s="36"/>
      <c r="G112" s="36"/>
      <c r="H112" s="36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12" customHeight="1">
      <c r="A114" s="34"/>
      <c r="B114" s="35"/>
      <c r="C114" s="29" t="s">
        <v>16</v>
      </c>
      <c r="D114" s="36"/>
      <c r="E114" s="36"/>
      <c r="F114" s="36"/>
      <c r="G114" s="36"/>
      <c r="H114" s="36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16.5" customHeight="1">
      <c r="A115" s="34"/>
      <c r="B115" s="35"/>
      <c r="C115" s="36"/>
      <c r="D115" s="36"/>
      <c r="E115" s="336" t="str">
        <f>E7</f>
        <v>Oprava mostních objektů na trati Liberec - Černousy</v>
      </c>
      <c r="F115" s="337"/>
      <c r="G115" s="337"/>
      <c r="H115" s="337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1" customFormat="1" ht="12" customHeight="1">
      <c r="B116" s="21"/>
      <c r="C116" s="29" t="s">
        <v>185</v>
      </c>
      <c r="D116" s="22"/>
      <c r="E116" s="22"/>
      <c r="F116" s="22"/>
      <c r="G116" s="22"/>
      <c r="H116" s="22"/>
      <c r="I116" s="115"/>
      <c r="J116" s="22"/>
      <c r="K116" s="22"/>
      <c r="L116" s="20"/>
    </row>
    <row r="117" spans="1:63" s="2" customFormat="1" ht="16.5" customHeight="1">
      <c r="A117" s="34"/>
      <c r="B117" s="35"/>
      <c r="C117" s="36"/>
      <c r="D117" s="36"/>
      <c r="E117" s="336" t="s">
        <v>845</v>
      </c>
      <c r="F117" s="338"/>
      <c r="G117" s="338"/>
      <c r="H117" s="338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2" customHeight="1">
      <c r="A118" s="34"/>
      <c r="B118" s="35"/>
      <c r="C118" s="29" t="s">
        <v>187</v>
      </c>
      <c r="D118" s="36"/>
      <c r="E118" s="36"/>
      <c r="F118" s="36"/>
      <c r="G118" s="36"/>
      <c r="H118" s="36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6.5" customHeight="1">
      <c r="A119" s="34"/>
      <c r="B119" s="35"/>
      <c r="C119" s="36"/>
      <c r="D119" s="36"/>
      <c r="E119" s="309" t="str">
        <f>E11</f>
        <v>2020/02/05.1/LIB - SO 05 - M 166,063 stavební část</v>
      </c>
      <c r="F119" s="338"/>
      <c r="G119" s="338"/>
      <c r="H119" s="338"/>
      <c r="I119" s="122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122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12" customHeight="1">
      <c r="A121" s="34"/>
      <c r="B121" s="35"/>
      <c r="C121" s="29" t="s">
        <v>20</v>
      </c>
      <c r="D121" s="36"/>
      <c r="E121" s="36"/>
      <c r="F121" s="27" t="str">
        <f>F14</f>
        <v>Stráž nad Nisou</v>
      </c>
      <c r="G121" s="36"/>
      <c r="H121" s="36"/>
      <c r="I121" s="123" t="s">
        <v>22</v>
      </c>
      <c r="J121" s="66" t="str">
        <f>IF(J14="","",J14)</f>
        <v>25. 5. 2020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6.95" customHeight="1">
      <c r="A122" s="34"/>
      <c r="B122" s="35"/>
      <c r="C122" s="36"/>
      <c r="D122" s="36"/>
      <c r="E122" s="36"/>
      <c r="F122" s="36"/>
      <c r="G122" s="36"/>
      <c r="H122" s="36"/>
      <c r="I122" s="122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24</v>
      </c>
      <c r="D123" s="36"/>
      <c r="E123" s="36"/>
      <c r="F123" s="27" t="str">
        <f>E17</f>
        <v>Správa železnic, státní organizace OŘ HK</v>
      </c>
      <c r="G123" s="36"/>
      <c r="H123" s="36"/>
      <c r="I123" s="123" t="s">
        <v>32</v>
      </c>
      <c r="J123" s="32" t="str">
        <f>E23</f>
        <v xml:space="preserve"> 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30</v>
      </c>
      <c r="D124" s="36"/>
      <c r="E124" s="36"/>
      <c r="F124" s="27" t="str">
        <f>IF(E20="","",E20)</f>
        <v>Vyplň údaj</v>
      </c>
      <c r="G124" s="36"/>
      <c r="H124" s="36"/>
      <c r="I124" s="123" t="s">
        <v>34</v>
      </c>
      <c r="J124" s="32" t="str">
        <f>E26</f>
        <v xml:space="preserve"> 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0.35" customHeight="1">
      <c r="A125" s="34"/>
      <c r="B125" s="35"/>
      <c r="C125" s="36"/>
      <c r="D125" s="36"/>
      <c r="E125" s="36"/>
      <c r="F125" s="36"/>
      <c r="G125" s="36"/>
      <c r="H125" s="36"/>
      <c r="I125" s="122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11" customFormat="1" ht="29.25" customHeight="1">
      <c r="A126" s="180"/>
      <c r="B126" s="181"/>
      <c r="C126" s="182" t="s">
        <v>203</v>
      </c>
      <c r="D126" s="183" t="s">
        <v>62</v>
      </c>
      <c r="E126" s="183" t="s">
        <v>58</v>
      </c>
      <c r="F126" s="183" t="s">
        <v>59</v>
      </c>
      <c r="G126" s="183" t="s">
        <v>204</v>
      </c>
      <c r="H126" s="183" t="s">
        <v>205</v>
      </c>
      <c r="I126" s="184" t="s">
        <v>206</v>
      </c>
      <c r="J126" s="183" t="s">
        <v>192</v>
      </c>
      <c r="K126" s="185" t="s">
        <v>207</v>
      </c>
      <c r="L126" s="186"/>
      <c r="M126" s="75" t="s">
        <v>1</v>
      </c>
      <c r="N126" s="76" t="s">
        <v>41</v>
      </c>
      <c r="O126" s="76" t="s">
        <v>208</v>
      </c>
      <c r="P126" s="76" t="s">
        <v>209</v>
      </c>
      <c r="Q126" s="76" t="s">
        <v>210</v>
      </c>
      <c r="R126" s="76" t="s">
        <v>211</v>
      </c>
      <c r="S126" s="76" t="s">
        <v>212</v>
      </c>
      <c r="T126" s="77" t="s">
        <v>213</v>
      </c>
      <c r="U126" s="180"/>
      <c r="V126" s="180"/>
      <c r="W126" s="180"/>
      <c r="X126" s="180"/>
      <c r="Y126" s="180"/>
      <c r="Z126" s="180"/>
      <c r="AA126" s="180"/>
      <c r="AB126" s="180"/>
      <c r="AC126" s="180"/>
      <c r="AD126" s="180"/>
      <c r="AE126" s="180"/>
    </row>
    <row r="127" spans="1:63" s="2" customFormat="1" ht="22.9" customHeight="1">
      <c r="A127" s="34"/>
      <c r="B127" s="35"/>
      <c r="C127" s="82" t="s">
        <v>214</v>
      </c>
      <c r="D127" s="36"/>
      <c r="E127" s="36"/>
      <c r="F127" s="36"/>
      <c r="G127" s="36"/>
      <c r="H127" s="36"/>
      <c r="I127" s="122"/>
      <c r="J127" s="187">
        <f>BK127</f>
        <v>0</v>
      </c>
      <c r="K127" s="36"/>
      <c r="L127" s="39"/>
      <c r="M127" s="78"/>
      <c r="N127" s="188"/>
      <c r="O127" s="79"/>
      <c r="P127" s="189">
        <f>P128</f>
        <v>0</v>
      </c>
      <c r="Q127" s="79"/>
      <c r="R127" s="189">
        <f>R128</f>
        <v>136.77334839315</v>
      </c>
      <c r="S127" s="79"/>
      <c r="T127" s="190">
        <f>T128</f>
        <v>98.146036899999984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76</v>
      </c>
      <c r="AU127" s="17" t="s">
        <v>194</v>
      </c>
      <c r="BK127" s="191">
        <f>BK128</f>
        <v>0</v>
      </c>
    </row>
    <row r="128" spans="1:63" s="12" customFormat="1" ht="25.9" customHeight="1">
      <c r="B128" s="192"/>
      <c r="C128" s="193"/>
      <c r="D128" s="194" t="s">
        <v>76</v>
      </c>
      <c r="E128" s="195" t="s">
        <v>215</v>
      </c>
      <c r="F128" s="195" t="s">
        <v>216</v>
      </c>
      <c r="G128" s="193"/>
      <c r="H128" s="193"/>
      <c r="I128" s="196"/>
      <c r="J128" s="197">
        <f>BK128</f>
        <v>0</v>
      </c>
      <c r="K128" s="193"/>
      <c r="L128" s="198"/>
      <c r="M128" s="199"/>
      <c r="N128" s="200"/>
      <c r="O128" s="200"/>
      <c r="P128" s="201">
        <f>P129+P137+P146+P166+P169</f>
        <v>0</v>
      </c>
      <c r="Q128" s="200"/>
      <c r="R128" s="201">
        <f>R129+R137+R146+R166+R169</f>
        <v>136.77334839315</v>
      </c>
      <c r="S128" s="200"/>
      <c r="T128" s="202">
        <f>T129+T137+T146+T166+T169</f>
        <v>98.146036899999984</v>
      </c>
      <c r="AR128" s="203" t="s">
        <v>84</v>
      </c>
      <c r="AT128" s="204" t="s">
        <v>76</v>
      </c>
      <c r="AU128" s="204" t="s">
        <v>77</v>
      </c>
      <c r="AY128" s="203" t="s">
        <v>217</v>
      </c>
      <c r="BK128" s="205">
        <f>BK129+BK137+BK146+BK166+BK169</f>
        <v>0</v>
      </c>
    </row>
    <row r="129" spans="1:65" s="12" customFormat="1" ht="22.9" customHeight="1">
      <c r="B129" s="192"/>
      <c r="C129" s="193"/>
      <c r="D129" s="194" t="s">
        <v>76</v>
      </c>
      <c r="E129" s="206" t="s">
        <v>84</v>
      </c>
      <c r="F129" s="206" t="s">
        <v>218</v>
      </c>
      <c r="G129" s="193"/>
      <c r="H129" s="193"/>
      <c r="I129" s="196"/>
      <c r="J129" s="207">
        <f>BK129</f>
        <v>0</v>
      </c>
      <c r="K129" s="193"/>
      <c r="L129" s="198"/>
      <c r="M129" s="199"/>
      <c r="N129" s="200"/>
      <c r="O129" s="200"/>
      <c r="P129" s="201">
        <f>SUM(P130:P136)</f>
        <v>0</v>
      </c>
      <c r="Q129" s="200"/>
      <c r="R129" s="201">
        <f>SUM(R130:R136)</f>
        <v>0.67290000000000005</v>
      </c>
      <c r="S129" s="200"/>
      <c r="T129" s="202">
        <f>SUM(T130:T136)</f>
        <v>0</v>
      </c>
      <c r="AR129" s="203" t="s">
        <v>84</v>
      </c>
      <c r="AT129" s="204" t="s">
        <v>76</v>
      </c>
      <c r="AU129" s="204" t="s">
        <v>84</v>
      </c>
      <c r="AY129" s="203" t="s">
        <v>217</v>
      </c>
      <c r="BK129" s="205">
        <f>SUM(BK130:BK136)</f>
        <v>0</v>
      </c>
    </row>
    <row r="130" spans="1:65" s="2" customFormat="1" ht="16.5" customHeight="1">
      <c r="A130" s="34"/>
      <c r="B130" s="35"/>
      <c r="C130" s="208" t="s">
        <v>84</v>
      </c>
      <c r="D130" s="208" t="s">
        <v>219</v>
      </c>
      <c r="E130" s="209" t="s">
        <v>226</v>
      </c>
      <c r="F130" s="210" t="s">
        <v>227</v>
      </c>
      <c r="G130" s="211" t="s">
        <v>222</v>
      </c>
      <c r="H130" s="212">
        <v>500</v>
      </c>
      <c r="I130" s="213"/>
      <c r="J130" s="214">
        <f>ROUND(I130*H130,2)</f>
        <v>0</v>
      </c>
      <c r="K130" s="210" t="s">
        <v>223</v>
      </c>
      <c r="L130" s="39"/>
      <c r="M130" s="215" t="s">
        <v>1</v>
      </c>
      <c r="N130" s="216" t="s">
        <v>42</v>
      </c>
      <c r="O130" s="71"/>
      <c r="P130" s="217">
        <f>O130*H130</f>
        <v>0</v>
      </c>
      <c r="Q130" s="217">
        <v>3.0000000000000001E-5</v>
      </c>
      <c r="R130" s="217">
        <f>Q130*H130</f>
        <v>1.5000000000000001E-2</v>
      </c>
      <c r="S130" s="217">
        <v>0</v>
      </c>
      <c r="T130" s="21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9" t="s">
        <v>224</v>
      </c>
      <c r="AT130" s="219" t="s">
        <v>219</v>
      </c>
      <c r="AU130" s="219" t="s">
        <v>86</v>
      </c>
      <c r="AY130" s="17" t="s">
        <v>217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7" t="s">
        <v>84</v>
      </c>
      <c r="BK130" s="220">
        <f>ROUND(I130*H130,2)</f>
        <v>0</v>
      </c>
      <c r="BL130" s="17" t="s">
        <v>224</v>
      </c>
      <c r="BM130" s="219" t="s">
        <v>847</v>
      </c>
    </row>
    <row r="131" spans="1:65" s="2" customFormat="1" ht="21.75" customHeight="1">
      <c r="A131" s="34"/>
      <c r="B131" s="35"/>
      <c r="C131" s="208" t="s">
        <v>86</v>
      </c>
      <c r="D131" s="208" t="s">
        <v>219</v>
      </c>
      <c r="E131" s="209" t="s">
        <v>220</v>
      </c>
      <c r="F131" s="210" t="s">
        <v>221</v>
      </c>
      <c r="G131" s="211" t="s">
        <v>222</v>
      </c>
      <c r="H131" s="212">
        <v>500</v>
      </c>
      <c r="I131" s="213"/>
      <c r="J131" s="214">
        <f>ROUND(I131*H131,2)</f>
        <v>0</v>
      </c>
      <c r="K131" s="210" t="s">
        <v>223</v>
      </c>
      <c r="L131" s="39"/>
      <c r="M131" s="215" t="s">
        <v>1</v>
      </c>
      <c r="N131" s="216" t="s">
        <v>42</v>
      </c>
      <c r="O131" s="71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9" t="s">
        <v>224</v>
      </c>
      <c r="AT131" s="219" t="s">
        <v>219</v>
      </c>
      <c r="AU131" s="219" t="s">
        <v>86</v>
      </c>
      <c r="AY131" s="17" t="s">
        <v>217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7" t="s">
        <v>84</v>
      </c>
      <c r="BK131" s="220">
        <f>ROUND(I131*H131,2)</f>
        <v>0</v>
      </c>
      <c r="BL131" s="17" t="s">
        <v>224</v>
      </c>
      <c r="BM131" s="219" t="s">
        <v>848</v>
      </c>
    </row>
    <row r="132" spans="1:65" s="2" customFormat="1" ht="16.5" customHeight="1">
      <c r="A132" s="34"/>
      <c r="B132" s="35"/>
      <c r="C132" s="208" t="s">
        <v>229</v>
      </c>
      <c r="D132" s="208" t="s">
        <v>219</v>
      </c>
      <c r="E132" s="209" t="s">
        <v>787</v>
      </c>
      <c r="F132" s="210" t="s">
        <v>788</v>
      </c>
      <c r="G132" s="211" t="s">
        <v>238</v>
      </c>
      <c r="H132" s="212">
        <v>30</v>
      </c>
      <c r="I132" s="213"/>
      <c r="J132" s="214">
        <f>ROUND(I132*H132,2)</f>
        <v>0</v>
      </c>
      <c r="K132" s="210" t="s">
        <v>223</v>
      </c>
      <c r="L132" s="39"/>
      <c r="M132" s="215" t="s">
        <v>1</v>
      </c>
      <c r="N132" s="216" t="s">
        <v>42</v>
      </c>
      <c r="O132" s="71"/>
      <c r="P132" s="217">
        <f>O132*H132</f>
        <v>0</v>
      </c>
      <c r="Q132" s="217">
        <v>2.1930000000000002E-2</v>
      </c>
      <c r="R132" s="217">
        <f>Q132*H132</f>
        <v>0.65790000000000004</v>
      </c>
      <c r="S132" s="217">
        <v>0</v>
      </c>
      <c r="T132" s="21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9" t="s">
        <v>224</v>
      </c>
      <c r="AT132" s="219" t="s">
        <v>219</v>
      </c>
      <c r="AU132" s="219" t="s">
        <v>86</v>
      </c>
      <c r="AY132" s="17" t="s">
        <v>217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7" t="s">
        <v>84</v>
      </c>
      <c r="BK132" s="220">
        <f>ROUND(I132*H132,2)</f>
        <v>0</v>
      </c>
      <c r="BL132" s="17" t="s">
        <v>224</v>
      </c>
      <c r="BM132" s="219" t="s">
        <v>849</v>
      </c>
    </row>
    <row r="133" spans="1:65" s="2" customFormat="1" ht="16.5" customHeight="1">
      <c r="A133" s="34"/>
      <c r="B133" s="35"/>
      <c r="C133" s="208" t="s">
        <v>224</v>
      </c>
      <c r="D133" s="208" t="s">
        <v>219</v>
      </c>
      <c r="E133" s="209" t="s">
        <v>509</v>
      </c>
      <c r="F133" s="210" t="s">
        <v>510</v>
      </c>
      <c r="G133" s="211" t="s">
        <v>222</v>
      </c>
      <c r="H133" s="212">
        <v>148</v>
      </c>
      <c r="I133" s="213"/>
      <c r="J133" s="214">
        <f>ROUND(I133*H133,2)</f>
        <v>0</v>
      </c>
      <c r="K133" s="210" t="s">
        <v>223</v>
      </c>
      <c r="L133" s="39"/>
      <c r="M133" s="215" t="s">
        <v>1</v>
      </c>
      <c r="N133" s="216" t="s">
        <v>42</v>
      </c>
      <c r="O133" s="71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9" t="s">
        <v>224</v>
      </c>
      <c r="AT133" s="219" t="s">
        <v>219</v>
      </c>
      <c r="AU133" s="219" t="s">
        <v>86</v>
      </c>
      <c r="AY133" s="17" t="s">
        <v>217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7" t="s">
        <v>84</v>
      </c>
      <c r="BK133" s="220">
        <f>ROUND(I133*H133,2)</f>
        <v>0</v>
      </c>
      <c r="BL133" s="17" t="s">
        <v>224</v>
      </c>
      <c r="BM133" s="219" t="s">
        <v>850</v>
      </c>
    </row>
    <row r="134" spans="1:65" s="2" customFormat="1" ht="19.5">
      <c r="A134" s="34"/>
      <c r="B134" s="35"/>
      <c r="C134" s="36"/>
      <c r="D134" s="221" t="s">
        <v>234</v>
      </c>
      <c r="E134" s="36"/>
      <c r="F134" s="222" t="s">
        <v>817</v>
      </c>
      <c r="G134" s="36"/>
      <c r="H134" s="36"/>
      <c r="I134" s="122"/>
      <c r="J134" s="36"/>
      <c r="K134" s="36"/>
      <c r="L134" s="39"/>
      <c r="M134" s="223"/>
      <c r="N134" s="224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234</v>
      </c>
      <c r="AU134" s="17" t="s">
        <v>86</v>
      </c>
    </row>
    <row r="135" spans="1:65" s="2" customFormat="1" ht="21.75" customHeight="1">
      <c r="A135" s="34"/>
      <c r="B135" s="35"/>
      <c r="C135" s="208" t="s">
        <v>736</v>
      </c>
      <c r="D135" s="208" t="s">
        <v>219</v>
      </c>
      <c r="E135" s="209" t="s">
        <v>798</v>
      </c>
      <c r="F135" s="210" t="s">
        <v>799</v>
      </c>
      <c r="G135" s="211" t="s">
        <v>222</v>
      </c>
      <c r="H135" s="212">
        <v>148.41999999999999</v>
      </c>
      <c r="I135" s="213"/>
      <c r="J135" s="214">
        <f>ROUND(I135*H135,2)</f>
        <v>0</v>
      </c>
      <c r="K135" s="210" t="s">
        <v>223</v>
      </c>
      <c r="L135" s="39"/>
      <c r="M135" s="215" t="s">
        <v>1</v>
      </c>
      <c r="N135" s="216" t="s">
        <v>42</v>
      </c>
      <c r="O135" s="71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9" t="s">
        <v>224</v>
      </c>
      <c r="AT135" s="219" t="s">
        <v>219</v>
      </c>
      <c r="AU135" s="219" t="s">
        <v>86</v>
      </c>
      <c r="AY135" s="17" t="s">
        <v>217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7" t="s">
        <v>84</v>
      </c>
      <c r="BK135" s="220">
        <f>ROUND(I135*H135,2)</f>
        <v>0</v>
      </c>
      <c r="BL135" s="17" t="s">
        <v>224</v>
      </c>
      <c r="BM135" s="219" t="s">
        <v>851</v>
      </c>
    </row>
    <row r="136" spans="1:65" s="13" customFormat="1" ht="11.25">
      <c r="B136" s="225"/>
      <c r="C136" s="226"/>
      <c r="D136" s="221" t="s">
        <v>246</v>
      </c>
      <c r="E136" s="227" t="s">
        <v>1</v>
      </c>
      <c r="F136" s="228" t="s">
        <v>852</v>
      </c>
      <c r="G136" s="226"/>
      <c r="H136" s="229">
        <v>148.41999999999999</v>
      </c>
      <c r="I136" s="230"/>
      <c r="J136" s="226"/>
      <c r="K136" s="226"/>
      <c r="L136" s="231"/>
      <c r="M136" s="232"/>
      <c r="N136" s="233"/>
      <c r="O136" s="233"/>
      <c r="P136" s="233"/>
      <c r="Q136" s="233"/>
      <c r="R136" s="233"/>
      <c r="S136" s="233"/>
      <c r="T136" s="234"/>
      <c r="AT136" s="235" t="s">
        <v>246</v>
      </c>
      <c r="AU136" s="235" t="s">
        <v>86</v>
      </c>
      <c r="AV136" s="13" t="s">
        <v>86</v>
      </c>
      <c r="AW136" s="13" t="s">
        <v>33</v>
      </c>
      <c r="AX136" s="13" t="s">
        <v>84</v>
      </c>
      <c r="AY136" s="235" t="s">
        <v>217</v>
      </c>
    </row>
    <row r="137" spans="1:65" s="12" customFormat="1" ht="22.9" customHeight="1">
      <c r="B137" s="192"/>
      <c r="C137" s="193"/>
      <c r="D137" s="194" t="s">
        <v>76</v>
      </c>
      <c r="E137" s="206" t="s">
        <v>229</v>
      </c>
      <c r="F137" s="206" t="s">
        <v>623</v>
      </c>
      <c r="G137" s="193"/>
      <c r="H137" s="193"/>
      <c r="I137" s="196"/>
      <c r="J137" s="207">
        <f>BK137</f>
        <v>0</v>
      </c>
      <c r="K137" s="193"/>
      <c r="L137" s="198"/>
      <c r="M137" s="199"/>
      <c r="N137" s="200"/>
      <c r="O137" s="200"/>
      <c r="P137" s="201">
        <f>SUM(P138:P145)</f>
        <v>0</v>
      </c>
      <c r="Q137" s="200"/>
      <c r="R137" s="201">
        <f>SUM(R138:R145)</f>
        <v>20.516391999999996</v>
      </c>
      <c r="S137" s="200"/>
      <c r="T137" s="202">
        <f>SUM(T138:T145)</f>
        <v>0</v>
      </c>
      <c r="AR137" s="203" t="s">
        <v>84</v>
      </c>
      <c r="AT137" s="204" t="s">
        <v>76</v>
      </c>
      <c r="AU137" s="204" t="s">
        <v>84</v>
      </c>
      <c r="AY137" s="203" t="s">
        <v>217</v>
      </c>
      <c r="BK137" s="205">
        <f>SUM(BK138:BK145)</f>
        <v>0</v>
      </c>
    </row>
    <row r="138" spans="1:65" s="2" customFormat="1" ht="16.5" customHeight="1">
      <c r="A138" s="34"/>
      <c r="B138" s="35"/>
      <c r="C138" s="208" t="s">
        <v>241</v>
      </c>
      <c r="D138" s="208" t="s">
        <v>219</v>
      </c>
      <c r="E138" s="209" t="s">
        <v>616</v>
      </c>
      <c r="F138" s="210" t="s">
        <v>617</v>
      </c>
      <c r="G138" s="211" t="s">
        <v>290</v>
      </c>
      <c r="H138" s="212">
        <v>4.8</v>
      </c>
      <c r="I138" s="213"/>
      <c r="J138" s="214">
        <f>ROUND(I138*H138,2)</f>
        <v>0</v>
      </c>
      <c r="K138" s="210" t="s">
        <v>223</v>
      </c>
      <c r="L138" s="39"/>
      <c r="M138" s="215" t="s">
        <v>1</v>
      </c>
      <c r="N138" s="216" t="s">
        <v>42</v>
      </c>
      <c r="O138" s="71"/>
      <c r="P138" s="217">
        <f>O138*H138</f>
        <v>0</v>
      </c>
      <c r="Q138" s="217">
        <v>2.2563399999999998</v>
      </c>
      <c r="R138" s="217">
        <f>Q138*H138</f>
        <v>10.830431999999998</v>
      </c>
      <c r="S138" s="217">
        <v>0</v>
      </c>
      <c r="T138" s="21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9" t="s">
        <v>224</v>
      </c>
      <c r="AT138" s="219" t="s">
        <v>219</v>
      </c>
      <c r="AU138" s="219" t="s">
        <v>86</v>
      </c>
      <c r="AY138" s="17" t="s">
        <v>217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17" t="s">
        <v>84</v>
      </c>
      <c r="BK138" s="220">
        <f>ROUND(I138*H138,2)</f>
        <v>0</v>
      </c>
      <c r="BL138" s="17" t="s">
        <v>224</v>
      </c>
      <c r="BM138" s="219" t="s">
        <v>853</v>
      </c>
    </row>
    <row r="139" spans="1:65" s="13" customFormat="1" ht="11.25">
      <c r="B139" s="225"/>
      <c r="C139" s="226"/>
      <c r="D139" s="221" t="s">
        <v>246</v>
      </c>
      <c r="E139" s="227" t="s">
        <v>1</v>
      </c>
      <c r="F139" s="228" t="s">
        <v>854</v>
      </c>
      <c r="G139" s="226"/>
      <c r="H139" s="229">
        <v>4.8</v>
      </c>
      <c r="I139" s="230"/>
      <c r="J139" s="226"/>
      <c r="K139" s="226"/>
      <c r="L139" s="231"/>
      <c r="M139" s="232"/>
      <c r="N139" s="233"/>
      <c r="O139" s="233"/>
      <c r="P139" s="233"/>
      <c r="Q139" s="233"/>
      <c r="R139" s="233"/>
      <c r="S139" s="233"/>
      <c r="T139" s="234"/>
      <c r="AT139" s="235" t="s">
        <v>246</v>
      </c>
      <c r="AU139" s="235" t="s">
        <v>86</v>
      </c>
      <c r="AV139" s="13" t="s">
        <v>86</v>
      </c>
      <c r="AW139" s="13" t="s">
        <v>33</v>
      </c>
      <c r="AX139" s="13" t="s">
        <v>84</v>
      </c>
      <c r="AY139" s="235" t="s">
        <v>217</v>
      </c>
    </row>
    <row r="140" spans="1:65" s="2" customFormat="1" ht="21.75" customHeight="1">
      <c r="A140" s="34"/>
      <c r="B140" s="35"/>
      <c r="C140" s="208" t="s">
        <v>248</v>
      </c>
      <c r="D140" s="208" t="s">
        <v>219</v>
      </c>
      <c r="E140" s="209" t="s">
        <v>624</v>
      </c>
      <c r="F140" s="210" t="s">
        <v>625</v>
      </c>
      <c r="G140" s="211" t="s">
        <v>290</v>
      </c>
      <c r="H140" s="212">
        <v>4</v>
      </c>
      <c r="I140" s="213"/>
      <c r="J140" s="214">
        <f>ROUND(I140*H140,2)</f>
        <v>0</v>
      </c>
      <c r="K140" s="210" t="s">
        <v>223</v>
      </c>
      <c r="L140" s="39"/>
      <c r="M140" s="215" t="s">
        <v>1</v>
      </c>
      <c r="N140" s="216" t="s">
        <v>42</v>
      </c>
      <c r="O140" s="71"/>
      <c r="P140" s="217">
        <f>O140*H140</f>
        <v>0</v>
      </c>
      <c r="Q140" s="217">
        <v>2.1489999999999999E-2</v>
      </c>
      <c r="R140" s="217">
        <f>Q140*H140</f>
        <v>8.5959999999999995E-2</v>
      </c>
      <c r="S140" s="217">
        <v>0</v>
      </c>
      <c r="T140" s="21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9" t="s">
        <v>224</v>
      </c>
      <c r="AT140" s="219" t="s">
        <v>219</v>
      </c>
      <c r="AU140" s="219" t="s">
        <v>86</v>
      </c>
      <c r="AY140" s="17" t="s">
        <v>217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7" t="s">
        <v>84</v>
      </c>
      <c r="BK140" s="220">
        <f>ROUND(I140*H140,2)</f>
        <v>0</v>
      </c>
      <c r="BL140" s="17" t="s">
        <v>224</v>
      </c>
      <c r="BM140" s="219" t="s">
        <v>855</v>
      </c>
    </row>
    <row r="141" spans="1:65" s="13" customFormat="1" ht="11.25">
      <c r="B141" s="225"/>
      <c r="C141" s="226"/>
      <c r="D141" s="221" t="s">
        <v>246</v>
      </c>
      <c r="E141" s="227" t="s">
        <v>1</v>
      </c>
      <c r="F141" s="228" t="s">
        <v>856</v>
      </c>
      <c r="G141" s="226"/>
      <c r="H141" s="229">
        <v>4</v>
      </c>
      <c r="I141" s="230"/>
      <c r="J141" s="226"/>
      <c r="K141" s="226"/>
      <c r="L141" s="231"/>
      <c r="M141" s="232"/>
      <c r="N141" s="233"/>
      <c r="O141" s="233"/>
      <c r="P141" s="233"/>
      <c r="Q141" s="233"/>
      <c r="R141" s="233"/>
      <c r="S141" s="233"/>
      <c r="T141" s="234"/>
      <c r="AT141" s="235" t="s">
        <v>246</v>
      </c>
      <c r="AU141" s="235" t="s">
        <v>86</v>
      </c>
      <c r="AV141" s="13" t="s">
        <v>86</v>
      </c>
      <c r="AW141" s="13" t="s">
        <v>33</v>
      </c>
      <c r="AX141" s="13" t="s">
        <v>77</v>
      </c>
      <c r="AY141" s="235" t="s">
        <v>217</v>
      </c>
    </row>
    <row r="142" spans="1:65" s="14" customFormat="1" ht="11.25">
      <c r="B142" s="246"/>
      <c r="C142" s="247"/>
      <c r="D142" s="221" t="s">
        <v>246</v>
      </c>
      <c r="E142" s="248" t="s">
        <v>1</v>
      </c>
      <c r="F142" s="249" t="s">
        <v>298</v>
      </c>
      <c r="G142" s="247"/>
      <c r="H142" s="250">
        <v>4</v>
      </c>
      <c r="I142" s="251"/>
      <c r="J142" s="247"/>
      <c r="K142" s="247"/>
      <c r="L142" s="252"/>
      <c r="M142" s="253"/>
      <c r="N142" s="254"/>
      <c r="O142" s="254"/>
      <c r="P142" s="254"/>
      <c r="Q142" s="254"/>
      <c r="R142" s="254"/>
      <c r="S142" s="254"/>
      <c r="T142" s="255"/>
      <c r="AT142" s="256" t="s">
        <v>246</v>
      </c>
      <c r="AU142" s="256" t="s">
        <v>86</v>
      </c>
      <c r="AV142" s="14" t="s">
        <v>224</v>
      </c>
      <c r="AW142" s="14" t="s">
        <v>33</v>
      </c>
      <c r="AX142" s="14" t="s">
        <v>84</v>
      </c>
      <c r="AY142" s="256" t="s">
        <v>217</v>
      </c>
    </row>
    <row r="143" spans="1:65" s="2" customFormat="1" ht="16.5" customHeight="1">
      <c r="A143" s="34"/>
      <c r="B143" s="35"/>
      <c r="C143" s="236" t="s">
        <v>254</v>
      </c>
      <c r="D143" s="236" t="s">
        <v>271</v>
      </c>
      <c r="E143" s="237" t="s">
        <v>401</v>
      </c>
      <c r="F143" s="238" t="s">
        <v>402</v>
      </c>
      <c r="G143" s="239" t="s">
        <v>274</v>
      </c>
      <c r="H143" s="240">
        <v>9.6</v>
      </c>
      <c r="I143" s="241"/>
      <c r="J143" s="242">
        <f>ROUND(I143*H143,2)</f>
        <v>0</v>
      </c>
      <c r="K143" s="238" t="s">
        <v>223</v>
      </c>
      <c r="L143" s="243"/>
      <c r="M143" s="244" t="s">
        <v>1</v>
      </c>
      <c r="N143" s="245" t="s">
        <v>42</v>
      </c>
      <c r="O143" s="71"/>
      <c r="P143" s="217">
        <f>O143*H143</f>
        <v>0</v>
      </c>
      <c r="Q143" s="217">
        <v>1</v>
      </c>
      <c r="R143" s="217">
        <f>Q143*H143</f>
        <v>9.6</v>
      </c>
      <c r="S143" s="217">
        <v>0</v>
      </c>
      <c r="T143" s="21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9" t="s">
        <v>262</v>
      </c>
      <c r="AT143" s="219" t="s">
        <v>271</v>
      </c>
      <c r="AU143" s="219" t="s">
        <v>86</v>
      </c>
      <c r="AY143" s="17" t="s">
        <v>217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7" t="s">
        <v>84</v>
      </c>
      <c r="BK143" s="220">
        <f>ROUND(I143*H143,2)</f>
        <v>0</v>
      </c>
      <c r="BL143" s="17" t="s">
        <v>224</v>
      </c>
      <c r="BM143" s="219" t="s">
        <v>857</v>
      </c>
    </row>
    <row r="144" spans="1:65" s="2" customFormat="1" ht="19.5">
      <c r="A144" s="34"/>
      <c r="B144" s="35"/>
      <c r="C144" s="36"/>
      <c r="D144" s="221" t="s">
        <v>234</v>
      </c>
      <c r="E144" s="36"/>
      <c r="F144" s="222" t="s">
        <v>404</v>
      </c>
      <c r="G144" s="36"/>
      <c r="H144" s="36"/>
      <c r="I144" s="122"/>
      <c r="J144" s="36"/>
      <c r="K144" s="36"/>
      <c r="L144" s="39"/>
      <c r="M144" s="223"/>
      <c r="N144" s="224"/>
      <c r="O144" s="71"/>
      <c r="P144" s="71"/>
      <c r="Q144" s="71"/>
      <c r="R144" s="71"/>
      <c r="S144" s="71"/>
      <c r="T144" s="72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234</v>
      </c>
      <c r="AU144" s="17" t="s">
        <v>86</v>
      </c>
    </row>
    <row r="145" spans="1:65" s="13" customFormat="1" ht="11.25">
      <c r="B145" s="225"/>
      <c r="C145" s="226"/>
      <c r="D145" s="221" t="s">
        <v>246</v>
      </c>
      <c r="E145" s="227" t="s">
        <v>1</v>
      </c>
      <c r="F145" s="228" t="s">
        <v>858</v>
      </c>
      <c r="G145" s="226"/>
      <c r="H145" s="229">
        <v>9.6</v>
      </c>
      <c r="I145" s="230"/>
      <c r="J145" s="226"/>
      <c r="K145" s="226"/>
      <c r="L145" s="231"/>
      <c r="M145" s="232"/>
      <c r="N145" s="233"/>
      <c r="O145" s="233"/>
      <c r="P145" s="233"/>
      <c r="Q145" s="233"/>
      <c r="R145" s="233"/>
      <c r="S145" s="233"/>
      <c r="T145" s="234"/>
      <c r="AT145" s="235" t="s">
        <v>246</v>
      </c>
      <c r="AU145" s="235" t="s">
        <v>86</v>
      </c>
      <c r="AV145" s="13" t="s">
        <v>86</v>
      </c>
      <c r="AW145" s="13" t="s">
        <v>33</v>
      </c>
      <c r="AX145" s="13" t="s">
        <v>84</v>
      </c>
      <c r="AY145" s="235" t="s">
        <v>217</v>
      </c>
    </row>
    <row r="146" spans="1:65" s="12" customFormat="1" ht="22.9" customHeight="1">
      <c r="B146" s="192"/>
      <c r="C146" s="193"/>
      <c r="D146" s="194" t="s">
        <v>76</v>
      </c>
      <c r="E146" s="206" t="s">
        <v>224</v>
      </c>
      <c r="F146" s="206" t="s">
        <v>240</v>
      </c>
      <c r="G146" s="193"/>
      <c r="H146" s="193"/>
      <c r="I146" s="196"/>
      <c r="J146" s="207">
        <f>BK146</f>
        <v>0</v>
      </c>
      <c r="K146" s="193"/>
      <c r="L146" s="198"/>
      <c r="M146" s="199"/>
      <c r="N146" s="200"/>
      <c r="O146" s="200"/>
      <c r="P146" s="201">
        <f>SUM(P147:P165)</f>
        <v>0</v>
      </c>
      <c r="Q146" s="200"/>
      <c r="R146" s="201">
        <f>SUM(R147:R165)</f>
        <v>75.183256884000002</v>
      </c>
      <c r="S146" s="200"/>
      <c r="T146" s="202">
        <f>SUM(T147:T165)</f>
        <v>47.087999999999994</v>
      </c>
      <c r="AR146" s="203" t="s">
        <v>84</v>
      </c>
      <c r="AT146" s="204" t="s">
        <v>76</v>
      </c>
      <c r="AU146" s="204" t="s">
        <v>84</v>
      </c>
      <c r="AY146" s="203" t="s">
        <v>217</v>
      </c>
      <c r="BK146" s="205">
        <f>SUM(BK147:BK165)</f>
        <v>0</v>
      </c>
    </row>
    <row r="147" spans="1:65" s="2" customFormat="1" ht="21.75" customHeight="1">
      <c r="A147" s="34"/>
      <c r="B147" s="35"/>
      <c r="C147" s="208" t="s">
        <v>262</v>
      </c>
      <c r="D147" s="208" t="s">
        <v>219</v>
      </c>
      <c r="E147" s="209" t="s">
        <v>631</v>
      </c>
      <c r="F147" s="210" t="s">
        <v>632</v>
      </c>
      <c r="G147" s="211" t="s">
        <v>222</v>
      </c>
      <c r="H147" s="212">
        <v>98.1</v>
      </c>
      <c r="I147" s="213"/>
      <c r="J147" s="214">
        <f>ROUND(I147*H147,2)</f>
        <v>0</v>
      </c>
      <c r="K147" s="210" t="s">
        <v>223</v>
      </c>
      <c r="L147" s="39"/>
      <c r="M147" s="215" t="s">
        <v>1</v>
      </c>
      <c r="N147" s="216" t="s">
        <v>42</v>
      </c>
      <c r="O147" s="71"/>
      <c r="P147" s="217">
        <f>O147*H147</f>
        <v>0</v>
      </c>
      <c r="Q147" s="217">
        <v>0</v>
      </c>
      <c r="R147" s="217">
        <f>Q147*H147</f>
        <v>0</v>
      </c>
      <c r="S147" s="217">
        <v>0.48</v>
      </c>
      <c r="T147" s="218">
        <f>S147*H147</f>
        <v>47.087999999999994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9" t="s">
        <v>224</v>
      </c>
      <c r="AT147" s="219" t="s">
        <v>219</v>
      </c>
      <c r="AU147" s="219" t="s">
        <v>86</v>
      </c>
      <c r="AY147" s="17" t="s">
        <v>217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7" t="s">
        <v>84</v>
      </c>
      <c r="BK147" s="220">
        <f>ROUND(I147*H147,2)</f>
        <v>0</v>
      </c>
      <c r="BL147" s="17" t="s">
        <v>224</v>
      </c>
      <c r="BM147" s="219" t="s">
        <v>859</v>
      </c>
    </row>
    <row r="148" spans="1:65" s="13" customFormat="1" ht="11.25">
      <c r="B148" s="225"/>
      <c r="C148" s="226"/>
      <c r="D148" s="221" t="s">
        <v>246</v>
      </c>
      <c r="E148" s="227" t="s">
        <v>1</v>
      </c>
      <c r="F148" s="228" t="s">
        <v>860</v>
      </c>
      <c r="G148" s="226"/>
      <c r="H148" s="229">
        <v>24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AT148" s="235" t="s">
        <v>246</v>
      </c>
      <c r="AU148" s="235" t="s">
        <v>86</v>
      </c>
      <c r="AV148" s="13" t="s">
        <v>86</v>
      </c>
      <c r="AW148" s="13" t="s">
        <v>33</v>
      </c>
      <c r="AX148" s="13" t="s">
        <v>77</v>
      </c>
      <c r="AY148" s="235" t="s">
        <v>217</v>
      </c>
    </row>
    <row r="149" spans="1:65" s="13" customFormat="1" ht="11.25">
      <c r="B149" s="225"/>
      <c r="C149" s="226"/>
      <c r="D149" s="221" t="s">
        <v>246</v>
      </c>
      <c r="E149" s="227" t="s">
        <v>1</v>
      </c>
      <c r="F149" s="228" t="s">
        <v>861</v>
      </c>
      <c r="G149" s="226"/>
      <c r="H149" s="229">
        <v>24</v>
      </c>
      <c r="I149" s="230"/>
      <c r="J149" s="226"/>
      <c r="K149" s="226"/>
      <c r="L149" s="231"/>
      <c r="M149" s="232"/>
      <c r="N149" s="233"/>
      <c r="O149" s="233"/>
      <c r="P149" s="233"/>
      <c r="Q149" s="233"/>
      <c r="R149" s="233"/>
      <c r="S149" s="233"/>
      <c r="T149" s="234"/>
      <c r="AT149" s="235" t="s">
        <v>246</v>
      </c>
      <c r="AU149" s="235" t="s">
        <v>86</v>
      </c>
      <c r="AV149" s="13" t="s">
        <v>86</v>
      </c>
      <c r="AW149" s="13" t="s">
        <v>33</v>
      </c>
      <c r="AX149" s="13" t="s">
        <v>77</v>
      </c>
      <c r="AY149" s="235" t="s">
        <v>217</v>
      </c>
    </row>
    <row r="150" spans="1:65" s="13" customFormat="1" ht="11.25">
      <c r="B150" s="225"/>
      <c r="C150" s="226"/>
      <c r="D150" s="221" t="s">
        <v>246</v>
      </c>
      <c r="E150" s="227" t="s">
        <v>1</v>
      </c>
      <c r="F150" s="228" t="s">
        <v>862</v>
      </c>
      <c r="G150" s="226"/>
      <c r="H150" s="229">
        <v>50.1</v>
      </c>
      <c r="I150" s="230"/>
      <c r="J150" s="226"/>
      <c r="K150" s="226"/>
      <c r="L150" s="231"/>
      <c r="M150" s="232"/>
      <c r="N150" s="233"/>
      <c r="O150" s="233"/>
      <c r="P150" s="233"/>
      <c r="Q150" s="233"/>
      <c r="R150" s="233"/>
      <c r="S150" s="233"/>
      <c r="T150" s="234"/>
      <c r="AT150" s="235" t="s">
        <v>246</v>
      </c>
      <c r="AU150" s="235" t="s">
        <v>86</v>
      </c>
      <c r="AV150" s="13" t="s">
        <v>86</v>
      </c>
      <c r="AW150" s="13" t="s">
        <v>33</v>
      </c>
      <c r="AX150" s="13" t="s">
        <v>77</v>
      </c>
      <c r="AY150" s="235" t="s">
        <v>217</v>
      </c>
    </row>
    <row r="151" spans="1:65" s="14" customFormat="1" ht="11.25">
      <c r="B151" s="246"/>
      <c r="C151" s="247"/>
      <c r="D151" s="221" t="s">
        <v>246</v>
      </c>
      <c r="E151" s="248" t="s">
        <v>1</v>
      </c>
      <c r="F151" s="249" t="s">
        <v>298</v>
      </c>
      <c r="G151" s="247"/>
      <c r="H151" s="250">
        <v>98.1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AT151" s="256" t="s">
        <v>246</v>
      </c>
      <c r="AU151" s="256" t="s">
        <v>86</v>
      </c>
      <c r="AV151" s="14" t="s">
        <v>224</v>
      </c>
      <c r="AW151" s="14" t="s">
        <v>33</v>
      </c>
      <c r="AX151" s="14" t="s">
        <v>84</v>
      </c>
      <c r="AY151" s="256" t="s">
        <v>217</v>
      </c>
    </row>
    <row r="152" spans="1:65" s="2" customFormat="1" ht="21.75" customHeight="1">
      <c r="A152" s="34"/>
      <c r="B152" s="35"/>
      <c r="C152" s="208" t="s">
        <v>260</v>
      </c>
      <c r="D152" s="208" t="s">
        <v>219</v>
      </c>
      <c r="E152" s="209" t="s">
        <v>635</v>
      </c>
      <c r="F152" s="210" t="s">
        <v>636</v>
      </c>
      <c r="G152" s="211" t="s">
        <v>290</v>
      </c>
      <c r="H152" s="212">
        <v>34.335000000000001</v>
      </c>
      <c r="I152" s="213"/>
      <c r="J152" s="214">
        <f>ROUND(I152*H152,2)</f>
        <v>0</v>
      </c>
      <c r="K152" s="210" t="s">
        <v>223</v>
      </c>
      <c r="L152" s="39"/>
      <c r="M152" s="215" t="s">
        <v>1</v>
      </c>
      <c r="N152" s="216" t="s">
        <v>42</v>
      </c>
      <c r="O152" s="71"/>
      <c r="P152" s="217">
        <f>O152*H152</f>
        <v>0</v>
      </c>
      <c r="Q152" s="217">
        <v>0.4</v>
      </c>
      <c r="R152" s="217">
        <f>Q152*H152</f>
        <v>13.734000000000002</v>
      </c>
      <c r="S152" s="217">
        <v>0</v>
      </c>
      <c r="T152" s="21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9" t="s">
        <v>224</v>
      </c>
      <c r="AT152" s="219" t="s">
        <v>219</v>
      </c>
      <c r="AU152" s="219" t="s">
        <v>86</v>
      </c>
      <c r="AY152" s="17" t="s">
        <v>217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7" t="s">
        <v>84</v>
      </c>
      <c r="BK152" s="220">
        <f>ROUND(I152*H152,2)</f>
        <v>0</v>
      </c>
      <c r="BL152" s="17" t="s">
        <v>224</v>
      </c>
      <c r="BM152" s="219" t="s">
        <v>863</v>
      </c>
    </row>
    <row r="153" spans="1:65" s="13" customFormat="1" ht="11.25">
      <c r="B153" s="225"/>
      <c r="C153" s="226"/>
      <c r="D153" s="221" t="s">
        <v>246</v>
      </c>
      <c r="E153" s="227" t="s">
        <v>1</v>
      </c>
      <c r="F153" s="228" t="s">
        <v>864</v>
      </c>
      <c r="G153" s="226"/>
      <c r="H153" s="229">
        <v>34.335000000000001</v>
      </c>
      <c r="I153" s="230"/>
      <c r="J153" s="226"/>
      <c r="K153" s="226"/>
      <c r="L153" s="231"/>
      <c r="M153" s="232"/>
      <c r="N153" s="233"/>
      <c r="O153" s="233"/>
      <c r="P153" s="233"/>
      <c r="Q153" s="233"/>
      <c r="R153" s="233"/>
      <c r="S153" s="233"/>
      <c r="T153" s="234"/>
      <c r="AT153" s="235" t="s">
        <v>246</v>
      </c>
      <c r="AU153" s="235" t="s">
        <v>86</v>
      </c>
      <c r="AV153" s="13" t="s">
        <v>86</v>
      </c>
      <c r="AW153" s="13" t="s">
        <v>33</v>
      </c>
      <c r="AX153" s="13" t="s">
        <v>84</v>
      </c>
      <c r="AY153" s="235" t="s">
        <v>217</v>
      </c>
    </row>
    <row r="154" spans="1:65" s="2" customFormat="1" ht="21.75" customHeight="1">
      <c r="A154" s="34"/>
      <c r="B154" s="35"/>
      <c r="C154" s="208" t="s">
        <v>270</v>
      </c>
      <c r="D154" s="208" t="s">
        <v>219</v>
      </c>
      <c r="E154" s="209" t="s">
        <v>639</v>
      </c>
      <c r="F154" s="210" t="s">
        <v>640</v>
      </c>
      <c r="G154" s="211" t="s">
        <v>290</v>
      </c>
      <c r="H154" s="212">
        <v>34.335000000000001</v>
      </c>
      <c r="I154" s="213"/>
      <c r="J154" s="214">
        <f>ROUND(I154*H154,2)</f>
        <v>0</v>
      </c>
      <c r="K154" s="210" t="s">
        <v>223</v>
      </c>
      <c r="L154" s="39"/>
      <c r="M154" s="215" t="s">
        <v>1</v>
      </c>
      <c r="N154" s="216" t="s">
        <v>42</v>
      </c>
      <c r="O154" s="71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9" t="s">
        <v>224</v>
      </c>
      <c r="AT154" s="219" t="s">
        <v>219</v>
      </c>
      <c r="AU154" s="219" t="s">
        <v>86</v>
      </c>
      <c r="AY154" s="17" t="s">
        <v>217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17" t="s">
        <v>84</v>
      </c>
      <c r="BK154" s="220">
        <f>ROUND(I154*H154,2)</f>
        <v>0</v>
      </c>
      <c r="BL154" s="17" t="s">
        <v>224</v>
      </c>
      <c r="BM154" s="219" t="s">
        <v>865</v>
      </c>
    </row>
    <row r="155" spans="1:65" s="2" customFormat="1" ht="21.75" customHeight="1">
      <c r="A155" s="34"/>
      <c r="B155" s="35"/>
      <c r="C155" s="208" t="s">
        <v>277</v>
      </c>
      <c r="D155" s="208" t="s">
        <v>219</v>
      </c>
      <c r="E155" s="209" t="s">
        <v>642</v>
      </c>
      <c r="F155" s="210" t="s">
        <v>643</v>
      </c>
      <c r="G155" s="211" t="s">
        <v>290</v>
      </c>
      <c r="H155" s="212">
        <v>34.335000000000001</v>
      </c>
      <c r="I155" s="213"/>
      <c r="J155" s="214">
        <f>ROUND(I155*H155,2)</f>
        <v>0</v>
      </c>
      <c r="K155" s="210" t="s">
        <v>223</v>
      </c>
      <c r="L155" s="39"/>
      <c r="M155" s="215" t="s">
        <v>1</v>
      </c>
      <c r="N155" s="216" t="s">
        <v>42</v>
      </c>
      <c r="O155" s="71"/>
      <c r="P155" s="217">
        <f>O155*H155</f>
        <v>0</v>
      </c>
      <c r="Q155" s="217">
        <v>0</v>
      </c>
      <c r="R155" s="217">
        <f>Q155*H155</f>
        <v>0</v>
      </c>
      <c r="S155" s="217">
        <v>0</v>
      </c>
      <c r="T155" s="21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9" t="s">
        <v>224</v>
      </c>
      <c r="AT155" s="219" t="s">
        <v>219</v>
      </c>
      <c r="AU155" s="219" t="s">
        <v>86</v>
      </c>
      <c r="AY155" s="17" t="s">
        <v>217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17" t="s">
        <v>84</v>
      </c>
      <c r="BK155" s="220">
        <f>ROUND(I155*H155,2)</f>
        <v>0</v>
      </c>
      <c r="BL155" s="17" t="s">
        <v>224</v>
      </c>
      <c r="BM155" s="219" t="s">
        <v>866</v>
      </c>
    </row>
    <row r="156" spans="1:65" s="2" customFormat="1" ht="21.75" customHeight="1">
      <c r="A156" s="34"/>
      <c r="B156" s="35"/>
      <c r="C156" s="208" t="s">
        <v>282</v>
      </c>
      <c r="D156" s="208" t="s">
        <v>219</v>
      </c>
      <c r="E156" s="209" t="s">
        <v>645</v>
      </c>
      <c r="F156" s="210" t="s">
        <v>646</v>
      </c>
      <c r="G156" s="211" t="s">
        <v>222</v>
      </c>
      <c r="H156" s="212">
        <v>110.1</v>
      </c>
      <c r="I156" s="213"/>
      <c r="J156" s="214">
        <f>ROUND(I156*H156,2)</f>
        <v>0</v>
      </c>
      <c r="K156" s="210" t="s">
        <v>223</v>
      </c>
      <c r="L156" s="39"/>
      <c r="M156" s="215" t="s">
        <v>1</v>
      </c>
      <c r="N156" s="216" t="s">
        <v>42</v>
      </c>
      <c r="O156" s="71"/>
      <c r="P156" s="217">
        <f>O156*H156</f>
        <v>0</v>
      </c>
      <c r="Q156" s="217">
        <v>0.18729699999999999</v>
      </c>
      <c r="R156" s="217">
        <f>Q156*H156</f>
        <v>20.621399699999998</v>
      </c>
      <c r="S156" s="217">
        <v>0</v>
      </c>
      <c r="T156" s="21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9" t="s">
        <v>224</v>
      </c>
      <c r="AT156" s="219" t="s">
        <v>219</v>
      </c>
      <c r="AU156" s="219" t="s">
        <v>86</v>
      </c>
      <c r="AY156" s="17" t="s">
        <v>217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7" t="s">
        <v>84</v>
      </c>
      <c r="BK156" s="220">
        <f>ROUND(I156*H156,2)</f>
        <v>0</v>
      </c>
      <c r="BL156" s="17" t="s">
        <v>224</v>
      </c>
      <c r="BM156" s="219" t="s">
        <v>867</v>
      </c>
    </row>
    <row r="157" spans="1:65" s="2" customFormat="1" ht="19.5">
      <c r="A157" s="34"/>
      <c r="B157" s="35"/>
      <c r="C157" s="36"/>
      <c r="D157" s="221" t="s">
        <v>234</v>
      </c>
      <c r="E157" s="36"/>
      <c r="F157" s="222" t="s">
        <v>648</v>
      </c>
      <c r="G157" s="36"/>
      <c r="H157" s="36"/>
      <c r="I157" s="122"/>
      <c r="J157" s="36"/>
      <c r="K157" s="36"/>
      <c r="L157" s="39"/>
      <c r="M157" s="223"/>
      <c r="N157" s="224"/>
      <c r="O157" s="71"/>
      <c r="P157" s="71"/>
      <c r="Q157" s="71"/>
      <c r="R157" s="71"/>
      <c r="S157" s="71"/>
      <c r="T157" s="72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234</v>
      </c>
      <c r="AU157" s="17" t="s">
        <v>86</v>
      </c>
    </row>
    <row r="158" spans="1:65" s="13" customFormat="1" ht="11.25">
      <c r="B158" s="225"/>
      <c r="C158" s="226"/>
      <c r="D158" s="221" t="s">
        <v>246</v>
      </c>
      <c r="E158" s="227" t="s">
        <v>1</v>
      </c>
      <c r="F158" s="228" t="s">
        <v>868</v>
      </c>
      <c r="G158" s="226"/>
      <c r="H158" s="229">
        <v>98.1</v>
      </c>
      <c r="I158" s="230"/>
      <c r="J158" s="226"/>
      <c r="K158" s="226"/>
      <c r="L158" s="231"/>
      <c r="M158" s="232"/>
      <c r="N158" s="233"/>
      <c r="O158" s="233"/>
      <c r="P158" s="233"/>
      <c r="Q158" s="233"/>
      <c r="R158" s="233"/>
      <c r="S158" s="233"/>
      <c r="T158" s="234"/>
      <c r="AT158" s="235" t="s">
        <v>246</v>
      </c>
      <c r="AU158" s="235" t="s">
        <v>86</v>
      </c>
      <c r="AV158" s="13" t="s">
        <v>86</v>
      </c>
      <c r="AW158" s="13" t="s">
        <v>33</v>
      </c>
      <c r="AX158" s="13" t="s">
        <v>77</v>
      </c>
      <c r="AY158" s="235" t="s">
        <v>217</v>
      </c>
    </row>
    <row r="159" spans="1:65" s="13" customFormat="1" ht="11.25">
      <c r="B159" s="225"/>
      <c r="C159" s="226"/>
      <c r="D159" s="221" t="s">
        <v>246</v>
      </c>
      <c r="E159" s="227" t="s">
        <v>1</v>
      </c>
      <c r="F159" s="228" t="s">
        <v>650</v>
      </c>
      <c r="G159" s="226"/>
      <c r="H159" s="229">
        <v>12</v>
      </c>
      <c r="I159" s="230"/>
      <c r="J159" s="226"/>
      <c r="K159" s="226"/>
      <c r="L159" s="231"/>
      <c r="M159" s="232"/>
      <c r="N159" s="233"/>
      <c r="O159" s="233"/>
      <c r="P159" s="233"/>
      <c r="Q159" s="233"/>
      <c r="R159" s="233"/>
      <c r="S159" s="233"/>
      <c r="T159" s="234"/>
      <c r="AT159" s="235" t="s">
        <v>246</v>
      </c>
      <c r="AU159" s="235" t="s">
        <v>86</v>
      </c>
      <c r="AV159" s="13" t="s">
        <v>86</v>
      </c>
      <c r="AW159" s="13" t="s">
        <v>33</v>
      </c>
      <c r="AX159" s="13" t="s">
        <v>77</v>
      </c>
      <c r="AY159" s="235" t="s">
        <v>217</v>
      </c>
    </row>
    <row r="160" spans="1:65" s="14" customFormat="1" ht="11.25">
      <c r="B160" s="246"/>
      <c r="C160" s="247"/>
      <c r="D160" s="221" t="s">
        <v>246</v>
      </c>
      <c r="E160" s="248" t="s">
        <v>1</v>
      </c>
      <c r="F160" s="249" t="s">
        <v>298</v>
      </c>
      <c r="G160" s="247"/>
      <c r="H160" s="250">
        <v>110.1</v>
      </c>
      <c r="I160" s="251"/>
      <c r="J160" s="247"/>
      <c r="K160" s="247"/>
      <c r="L160" s="252"/>
      <c r="M160" s="253"/>
      <c r="N160" s="254"/>
      <c r="O160" s="254"/>
      <c r="P160" s="254"/>
      <c r="Q160" s="254"/>
      <c r="R160" s="254"/>
      <c r="S160" s="254"/>
      <c r="T160" s="255"/>
      <c r="AT160" s="256" t="s">
        <v>246</v>
      </c>
      <c r="AU160" s="256" t="s">
        <v>86</v>
      </c>
      <c r="AV160" s="14" t="s">
        <v>224</v>
      </c>
      <c r="AW160" s="14" t="s">
        <v>33</v>
      </c>
      <c r="AX160" s="14" t="s">
        <v>84</v>
      </c>
      <c r="AY160" s="256" t="s">
        <v>217</v>
      </c>
    </row>
    <row r="161" spans="1:65" s="2" customFormat="1" ht="21.75" customHeight="1">
      <c r="A161" s="34"/>
      <c r="B161" s="35"/>
      <c r="C161" s="208" t="s">
        <v>287</v>
      </c>
      <c r="D161" s="208" t="s">
        <v>219</v>
      </c>
      <c r="E161" s="209" t="s">
        <v>651</v>
      </c>
      <c r="F161" s="210" t="s">
        <v>652</v>
      </c>
      <c r="G161" s="211" t="s">
        <v>222</v>
      </c>
      <c r="H161" s="212">
        <v>98.1</v>
      </c>
      <c r="I161" s="213"/>
      <c r="J161" s="214">
        <f>ROUND(I161*H161,2)</f>
        <v>0</v>
      </c>
      <c r="K161" s="210" t="s">
        <v>223</v>
      </c>
      <c r="L161" s="39"/>
      <c r="M161" s="215" t="s">
        <v>1</v>
      </c>
      <c r="N161" s="216" t="s">
        <v>42</v>
      </c>
      <c r="O161" s="71"/>
      <c r="P161" s="217">
        <f>O161*H161</f>
        <v>0</v>
      </c>
      <c r="Q161" s="217">
        <v>0.40242464</v>
      </c>
      <c r="R161" s="217">
        <f>Q161*H161</f>
        <v>39.477857184000001</v>
      </c>
      <c r="S161" s="217">
        <v>0</v>
      </c>
      <c r="T161" s="21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9" t="s">
        <v>224</v>
      </c>
      <c r="AT161" s="219" t="s">
        <v>219</v>
      </c>
      <c r="AU161" s="219" t="s">
        <v>86</v>
      </c>
      <c r="AY161" s="17" t="s">
        <v>217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17" t="s">
        <v>84</v>
      </c>
      <c r="BK161" s="220">
        <f>ROUND(I161*H161,2)</f>
        <v>0</v>
      </c>
      <c r="BL161" s="17" t="s">
        <v>224</v>
      </c>
      <c r="BM161" s="219" t="s">
        <v>869</v>
      </c>
    </row>
    <row r="162" spans="1:65" s="2" customFormat="1" ht="19.5">
      <c r="A162" s="34"/>
      <c r="B162" s="35"/>
      <c r="C162" s="36"/>
      <c r="D162" s="221" t="s">
        <v>234</v>
      </c>
      <c r="E162" s="36"/>
      <c r="F162" s="222" t="s">
        <v>654</v>
      </c>
      <c r="G162" s="36"/>
      <c r="H162" s="36"/>
      <c r="I162" s="122"/>
      <c r="J162" s="36"/>
      <c r="K162" s="36"/>
      <c r="L162" s="39"/>
      <c r="M162" s="223"/>
      <c r="N162" s="224"/>
      <c r="O162" s="71"/>
      <c r="P162" s="71"/>
      <c r="Q162" s="71"/>
      <c r="R162" s="71"/>
      <c r="S162" s="71"/>
      <c r="T162" s="72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234</v>
      </c>
      <c r="AU162" s="17" t="s">
        <v>86</v>
      </c>
    </row>
    <row r="163" spans="1:65" s="2" customFormat="1" ht="16.5" customHeight="1">
      <c r="A163" s="34"/>
      <c r="B163" s="35"/>
      <c r="C163" s="236" t="s">
        <v>299</v>
      </c>
      <c r="D163" s="236" t="s">
        <v>271</v>
      </c>
      <c r="E163" s="237" t="s">
        <v>655</v>
      </c>
      <c r="F163" s="238" t="s">
        <v>656</v>
      </c>
      <c r="G163" s="239" t="s">
        <v>274</v>
      </c>
      <c r="H163" s="240">
        <v>1.35</v>
      </c>
      <c r="I163" s="241"/>
      <c r="J163" s="242">
        <f>ROUND(I163*H163,2)</f>
        <v>0</v>
      </c>
      <c r="K163" s="238" t="s">
        <v>223</v>
      </c>
      <c r="L163" s="243"/>
      <c r="M163" s="244" t="s">
        <v>1</v>
      </c>
      <c r="N163" s="245" t="s">
        <v>42</v>
      </c>
      <c r="O163" s="71"/>
      <c r="P163" s="217">
        <f>O163*H163</f>
        <v>0</v>
      </c>
      <c r="Q163" s="217">
        <v>1</v>
      </c>
      <c r="R163" s="217">
        <f>Q163*H163</f>
        <v>1.35</v>
      </c>
      <c r="S163" s="217">
        <v>0</v>
      </c>
      <c r="T163" s="21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9" t="s">
        <v>262</v>
      </c>
      <c r="AT163" s="219" t="s">
        <v>271</v>
      </c>
      <c r="AU163" s="219" t="s">
        <v>86</v>
      </c>
      <c r="AY163" s="17" t="s">
        <v>217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17" t="s">
        <v>84</v>
      </c>
      <c r="BK163" s="220">
        <f>ROUND(I163*H163,2)</f>
        <v>0</v>
      </c>
      <c r="BL163" s="17" t="s">
        <v>224</v>
      </c>
      <c r="BM163" s="219" t="s">
        <v>870</v>
      </c>
    </row>
    <row r="164" spans="1:65" s="2" customFormat="1" ht="19.5">
      <c r="A164" s="34"/>
      <c r="B164" s="35"/>
      <c r="C164" s="36"/>
      <c r="D164" s="221" t="s">
        <v>234</v>
      </c>
      <c r="E164" s="36"/>
      <c r="F164" s="222" t="s">
        <v>658</v>
      </c>
      <c r="G164" s="36"/>
      <c r="H164" s="36"/>
      <c r="I164" s="122"/>
      <c r="J164" s="36"/>
      <c r="K164" s="36"/>
      <c r="L164" s="39"/>
      <c r="M164" s="223"/>
      <c r="N164" s="224"/>
      <c r="O164" s="71"/>
      <c r="P164" s="71"/>
      <c r="Q164" s="71"/>
      <c r="R164" s="71"/>
      <c r="S164" s="71"/>
      <c r="T164" s="72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234</v>
      </c>
      <c r="AU164" s="17" t="s">
        <v>86</v>
      </c>
    </row>
    <row r="165" spans="1:65" s="14" customFormat="1" ht="11.25">
      <c r="B165" s="246"/>
      <c r="C165" s="247"/>
      <c r="D165" s="221" t="s">
        <v>246</v>
      </c>
      <c r="E165" s="248" t="s">
        <v>1</v>
      </c>
      <c r="F165" s="249" t="s">
        <v>298</v>
      </c>
      <c r="G165" s="247"/>
      <c r="H165" s="250">
        <v>1.35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AT165" s="256" t="s">
        <v>246</v>
      </c>
      <c r="AU165" s="256" t="s">
        <v>86</v>
      </c>
      <c r="AV165" s="14" t="s">
        <v>224</v>
      </c>
      <c r="AW165" s="14" t="s">
        <v>33</v>
      </c>
      <c r="AX165" s="14" t="s">
        <v>77</v>
      </c>
      <c r="AY165" s="256" t="s">
        <v>217</v>
      </c>
    </row>
    <row r="166" spans="1:65" s="12" customFormat="1" ht="22.9" customHeight="1">
      <c r="B166" s="192"/>
      <c r="C166" s="193"/>
      <c r="D166" s="194" t="s">
        <v>76</v>
      </c>
      <c r="E166" s="206" t="s">
        <v>248</v>
      </c>
      <c r="F166" s="206" t="s">
        <v>253</v>
      </c>
      <c r="G166" s="193"/>
      <c r="H166" s="193"/>
      <c r="I166" s="196"/>
      <c r="J166" s="207">
        <f>BK166</f>
        <v>0</v>
      </c>
      <c r="K166" s="193"/>
      <c r="L166" s="198"/>
      <c r="M166" s="199"/>
      <c r="N166" s="200"/>
      <c r="O166" s="200"/>
      <c r="P166" s="201">
        <f>SUM(P167:P168)</f>
        <v>0</v>
      </c>
      <c r="Q166" s="200"/>
      <c r="R166" s="201">
        <f>SUM(R167:R168)</f>
        <v>1.3877904000000001</v>
      </c>
      <c r="S166" s="200"/>
      <c r="T166" s="202">
        <f>SUM(T167:T168)</f>
        <v>1.536</v>
      </c>
      <c r="AR166" s="203" t="s">
        <v>84</v>
      </c>
      <c r="AT166" s="204" t="s">
        <v>76</v>
      </c>
      <c r="AU166" s="204" t="s">
        <v>84</v>
      </c>
      <c r="AY166" s="203" t="s">
        <v>217</v>
      </c>
      <c r="BK166" s="205">
        <f>SUM(BK167:BK168)</f>
        <v>0</v>
      </c>
    </row>
    <row r="167" spans="1:65" s="2" customFormat="1" ht="21.75" customHeight="1">
      <c r="A167" s="34"/>
      <c r="B167" s="35"/>
      <c r="C167" s="208" t="s">
        <v>8</v>
      </c>
      <c r="D167" s="208" t="s">
        <v>219</v>
      </c>
      <c r="E167" s="209" t="s">
        <v>255</v>
      </c>
      <c r="F167" s="210" t="s">
        <v>256</v>
      </c>
      <c r="G167" s="211" t="s">
        <v>222</v>
      </c>
      <c r="H167" s="212">
        <v>16</v>
      </c>
      <c r="I167" s="213"/>
      <c r="J167" s="214">
        <f>ROUND(I167*H167,2)</f>
        <v>0</v>
      </c>
      <c r="K167" s="210" t="s">
        <v>223</v>
      </c>
      <c r="L167" s="39"/>
      <c r="M167" s="215" t="s">
        <v>1</v>
      </c>
      <c r="N167" s="216" t="s">
        <v>42</v>
      </c>
      <c r="O167" s="71"/>
      <c r="P167" s="217">
        <f>O167*H167</f>
        <v>0</v>
      </c>
      <c r="Q167" s="217">
        <v>8.6736900000000006E-2</v>
      </c>
      <c r="R167" s="217">
        <f>Q167*H167</f>
        <v>1.3877904000000001</v>
      </c>
      <c r="S167" s="217">
        <v>9.6000000000000002E-2</v>
      </c>
      <c r="T167" s="218">
        <f>S167*H167</f>
        <v>1.536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9" t="s">
        <v>224</v>
      </c>
      <c r="AT167" s="219" t="s">
        <v>219</v>
      </c>
      <c r="AU167" s="219" t="s">
        <v>86</v>
      </c>
      <c r="AY167" s="17" t="s">
        <v>217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17" t="s">
        <v>84</v>
      </c>
      <c r="BK167" s="220">
        <f>ROUND(I167*H167,2)</f>
        <v>0</v>
      </c>
      <c r="BL167" s="17" t="s">
        <v>224</v>
      </c>
      <c r="BM167" s="219" t="s">
        <v>871</v>
      </c>
    </row>
    <row r="168" spans="1:65" s="2" customFormat="1" ht="29.25">
      <c r="A168" s="34"/>
      <c r="B168" s="35"/>
      <c r="C168" s="36"/>
      <c r="D168" s="221" t="s">
        <v>234</v>
      </c>
      <c r="E168" s="36"/>
      <c r="F168" s="222" t="s">
        <v>516</v>
      </c>
      <c r="G168" s="36"/>
      <c r="H168" s="36"/>
      <c r="I168" s="122"/>
      <c r="J168" s="36"/>
      <c r="K168" s="36"/>
      <c r="L168" s="39"/>
      <c r="M168" s="223"/>
      <c r="N168" s="224"/>
      <c r="O168" s="71"/>
      <c r="P168" s="71"/>
      <c r="Q168" s="71"/>
      <c r="R168" s="71"/>
      <c r="S168" s="71"/>
      <c r="T168" s="72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234</v>
      </c>
      <c r="AU168" s="17" t="s">
        <v>86</v>
      </c>
    </row>
    <row r="169" spans="1:65" s="12" customFormat="1" ht="22.9" customHeight="1">
      <c r="B169" s="192"/>
      <c r="C169" s="193"/>
      <c r="D169" s="194" t="s">
        <v>76</v>
      </c>
      <c r="E169" s="206" t="s">
        <v>260</v>
      </c>
      <c r="F169" s="206" t="s">
        <v>261</v>
      </c>
      <c r="G169" s="193"/>
      <c r="H169" s="193"/>
      <c r="I169" s="196"/>
      <c r="J169" s="207">
        <f>BK169</f>
        <v>0</v>
      </c>
      <c r="K169" s="193"/>
      <c r="L169" s="198"/>
      <c r="M169" s="199"/>
      <c r="N169" s="200"/>
      <c r="O169" s="200"/>
      <c r="P169" s="201">
        <f>P170+SUM(P171:P270)</f>
        <v>0</v>
      </c>
      <c r="Q169" s="200"/>
      <c r="R169" s="201">
        <f>R170+SUM(R171:R270)</f>
        <v>39.013009109150005</v>
      </c>
      <c r="S169" s="200"/>
      <c r="T169" s="202">
        <f>T170+SUM(T171:T270)</f>
        <v>49.522036899999996</v>
      </c>
      <c r="AR169" s="203" t="s">
        <v>84</v>
      </c>
      <c r="AT169" s="204" t="s">
        <v>76</v>
      </c>
      <c r="AU169" s="204" t="s">
        <v>84</v>
      </c>
      <c r="AY169" s="203" t="s">
        <v>217</v>
      </c>
      <c r="BK169" s="205">
        <f>BK170+SUM(BK171:BK270)</f>
        <v>0</v>
      </c>
    </row>
    <row r="170" spans="1:65" s="2" customFormat="1" ht="16.5" customHeight="1">
      <c r="A170" s="34"/>
      <c r="B170" s="35"/>
      <c r="C170" s="208" t="s">
        <v>310</v>
      </c>
      <c r="D170" s="208" t="s">
        <v>219</v>
      </c>
      <c r="E170" s="209" t="s">
        <v>263</v>
      </c>
      <c r="F170" s="210" t="s">
        <v>264</v>
      </c>
      <c r="G170" s="211" t="s">
        <v>238</v>
      </c>
      <c r="H170" s="212">
        <v>16</v>
      </c>
      <c r="I170" s="213"/>
      <c r="J170" s="214">
        <f>ROUND(I170*H170,2)</f>
        <v>0</v>
      </c>
      <c r="K170" s="210" t="s">
        <v>223</v>
      </c>
      <c r="L170" s="39"/>
      <c r="M170" s="215" t="s">
        <v>1</v>
      </c>
      <c r="N170" s="216" t="s">
        <v>42</v>
      </c>
      <c r="O170" s="71"/>
      <c r="P170" s="217">
        <f>O170*H170</f>
        <v>0</v>
      </c>
      <c r="Q170" s="217">
        <v>1.17E-3</v>
      </c>
      <c r="R170" s="217">
        <f>Q170*H170</f>
        <v>1.8720000000000001E-2</v>
      </c>
      <c r="S170" s="217">
        <v>0</v>
      </c>
      <c r="T170" s="21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19" t="s">
        <v>224</v>
      </c>
      <c r="AT170" s="219" t="s">
        <v>219</v>
      </c>
      <c r="AU170" s="219" t="s">
        <v>86</v>
      </c>
      <c r="AY170" s="17" t="s">
        <v>217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17" t="s">
        <v>84</v>
      </c>
      <c r="BK170" s="220">
        <f>ROUND(I170*H170,2)</f>
        <v>0</v>
      </c>
      <c r="BL170" s="17" t="s">
        <v>224</v>
      </c>
      <c r="BM170" s="219" t="s">
        <v>872</v>
      </c>
    </row>
    <row r="171" spans="1:65" s="13" customFormat="1" ht="11.25">
      <c r="B171" s="225"/>
      <c r="C171" s="226"/>
      <c r="D171" s="221" t="s">
        <v>246</v>
      </c>
      <c r="E171" s="227" t="s">
        <v>1</v>
      </c>
      <c r="F171" s="228" t="s">
        <v>873</v>
      </c>
      <c r="G171" s="226"/>
      <c r="H171" s="229">
        <v>16</v>
      </c>
      <c r="I171" s="230"/>
      <c r="J171" s="226"/>
      <c r="K171" s="226"/>
      <c r="L171" s="231"/>
      <c r="M171" s="232"/>
      <c r="N171" s="233"/>
      <c r="O171" s="233"/>
      <c r="P171" s="233"/>
      <c r="Q171" s="233"/>
      <c r="R171" s="233"/>
      <c r="S171" s="233"/>
      <c r="T171" s="234"/>
      <c r="AT171" s="235" t="s">
        <v>246</v>
      </c>
      <c r="AU171" s="235" t="s">
        <v>86</v>
      </c>
      <c r="AV171" s="13" t="s">
        <v>86</v>
      </c>
      <c r="AW171" s="13" t="s">
        <v>33</v>
      </c>
      <c r="AX171" s="13" t="s">
        <v>84</v>
      </c>
      <c r="AY171" s="235" t="s">
        <v>217</v>
      </c>
    </row>
    <row r="172" spans="1:65" s="2" customFormat="1" ht="16.5" customHeight="1">
      <c r="A172" s="34"/>
      <c r="B172" s="35"/>
      <c r="C172" s="208" t="s">
        <v>314</v>
      </c>
      <c r="D172" s="208" t="s">
        <v>219</v>
      </c>
      <c r="E172" s="209" t="s">
        <v>267</v>
      </c>
      <c r="F172" s="210" t="s">
        <v>268</v>
      </c>
      <c r="G172" s="211" t="s">
        <v>238</v>
      </c>
      <c r="H172" s="212">
        <v>16</v>
      </c>
      <c r="I172" s="213"/>
      <c r="J172" s="214">
        <f>ROUND(I172*H172,2)</f>
        <v>0</v>
      </c>
      <c r="K172" s="210" t="s">
        <v>223</v>
      </c>
      <c r="L172" s="39"/>
      <c r="M172" s="215" t="s">
        <v>1</v>
      </c>
      <c r="N172" s="216" t="s">
        <v>42</v>
      </c>
      <c r="O172" s="71"/>
      <c r="P172" s="217">
        <f>O172*H172</f>
        <v>0</v>
      </c>
      <c r="Q172" s="217">
        <v>5.8049999999999996E-4</v>
      </c>
      <c r="R172" s="217">
        <f>Q172*H172</f>
        <v>9.2879999999999994E-3</v>
      </c>
      <c r="S172" s="217">
        <v>0</v>
      </c>
      <c r="T172" s="21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19" t="s">
        <v>224</v>
      </c>
      <c r="AT172" s="219" t="s">
        <v>219</v>
      </c>
      <c r="AU172" s="219" t="s">
        <v>86</v>
      </c>
      <c r="AY172" s="17" t="s">
        <v>217</v>
      </c>
      <c r="BE172" s="220">
        <f>IF(N172="základní",J172,0)</f>
        <v>0</v>
      </c>
      <c r="BF172" s="220">
        <f>IF(N172="snížená",J172,0)</f>
        <v>0</v>
      </c>
      <c r="BG172" s="220">
        <f>IF(N172="zákl. přenesená",J172,0)</f>
        <v>0</v>
      </c>
      <c r="BH172" s="220">
        <f>IF(N172="sníž. přenesená",J172,0)</f>
        <v>0</v>
      </c>
      <c r="BI172" s="220">
        <f>IF(N172="nulová",J172,0)</f>
        <v>0</v>
      </c>
      <c r="BJ172" s="17" t="s">
        <v>84</v>
      </c>
      <c r="BK172" s="220">
        <f>ROUND(I172*H172,2)</f>
        <v>0</v>
      </c>
      <c r="BL172" s="17" t="s">
        <v>224</v>
      </c>
      <c r="BM172" s="219" t="s">
        <v>874</v>
      </c>
    </row>
    <row r="173" spans="1:65" s="2" customFormat="1" ht="21.75" customHeight="1">
      <c r="A173" s="34"/>
      <c r="B173" s="35"/>
      <c r="C173" s="208" t="s">
        <v>321</v>
      </c>
      <c r="D173" s="208" t="s">
        <v>219</v>
      </c>
      <c r="E173" s="209" t="s">
        <v>664</v>
      </c>
      <c r="F173" s="210" t="s">
        <v>665</v>
      </c>
      <c r="G173" s="211" t="s">
        <v>232</v>
      </c>
      <c r="H173" s="212">
        <v>10</v>
      </c>
      <c r="I173" s="213"/>
      <c r="J173" s="214">
        <f>ROUND(I173*H173,2)</f>
        <v>0</v>
      </c>
      <c r="K173" s="210" t="s">
        <v>223</v>
      </c>
      <c r="L173" s="39"/>
      <c r="M173" s="215" t="s">
        <v>1</v>
      </c>
      <c r="N173" s="216" t="s">
        <v>42</v>
      </c>
      <c r="O173" s="71"/>
      <c r="P173" s="217">
        <f>O173*H173</f>
        <v>0</v>
      </c>
      <c r="Q173" s="217">
        <v>0.36435000000000001</v>
      </c>
      <c r="R173" s="217">
        <f>Q173*H173</f>
        <v>3.6435</v>
      </c>
      <c r="S173" s="217">
        <v>0</v>
      </c>
      <c r="T173" s="21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9" t="s">
        <v>224</v>
      </c>
      <c r="AT173" s="219" t="s">
        <v>219</v>
      </c>
      <c r="AU173" s="219" t="s">
        <v>86</v>
      </c>
      <c r="AY173" s="17" t="s">
        <v>217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17" t="s">
        <v>84</v>
      </c>
      <c r="BK173" s="220">
        <f>ROUND(I173*H173,2)</f>
        <v>0</v>
      </c>
      <c r="BL173" s="17" t="s">
        <v>224</v>
      </c>
      <c r="BM173" s="219" t="s">
        <v>875</v>
      </c>
    </row>
    <row r="174" spans="1:65" s="2" customFormat="1" ht="21.75" customHeight="1">
      <c r="A174" s="34"/>
      <c r="B174" s="35"/>
      <c r="C174" s="236" t="s">
        <v>326</v>
      </c>
      <c r="D174" s="236" t="s">
        <v>271</v>
      </c>
      <c r="E174" s="237" t="s">
        <v>272</v>
      </c>
      <c r="F174" s="238" t="s">
        <v>273</v>
      </c>
      <c r="G174" s="239" t="s">
        <v>274</v>
      </c>
      <c r="H174" s="240">
        <v>0.17</v>
      </c>
      <c r="I174" s="241"/>
      <c r="J174" s="242">
        <f>ROUND(I174*H174,2)</f>
        <v>0</v>
      </c>
      <c r="K174" s="238" t="s">
        <v>223</v>
      </c>
      <c r="L174" s="243"/>
      <c r="M174" s="244" t="s">
        <v>1</v>
      </c>
      <c r="N174" s="245" t="s">
        <v>42</v>
      </c>
      <c r="O174" s="71"/>
      <c r="P174" s="217">
        <f>O174*H174</f>
        <v>0</v>
      </c>
      <c r="Q174" s="217">
        <v>1</v>
      </c>
      <c r="R174" s="217">
        <f>Q174*H174</f>
        <v>0.17</v>
      </c>
      <c r="S174" s="217">
        <v>0</v>
      </c>
      <c r="T174" s="21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19" t="s">
        <v>262</v>
      </c>
      <c r="AT174" s="219" t="s">
        <v>271</v>
      </c>
      <c r="AU174" s="219" t="s">
        <v>86</v>
      </c>
      <c r="AY174" s="17" t="s">
        <v>217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17" t="s">
        <v>84</v>
      </c>
      <c r="BK174" s="220">
        <f>ROUND(I174*H174,2)</f>
        <v>0</v>
      </c>
      <c r="BL174" s="17" t="s">
        <v>224</v>
      </c>
      <c r="BM174" s="219" t="s">
        <v>876</v>
      </c>
    </row>
    <row r="175" spans="1:65" s="2" customFormat="1" ht="19.5">
      <c r="A175" s="34"/>
      <c r="B175" s="35"/>
      <c r="C175" s="36"/>
      <c r="D175" s="221" t="s">
        <v>234</v>
      </c>
      <c r="E175" s="36"/>
      <c r="F175" s="222" t="s">
        <v>276</v>
      </c>
      <c r="G175" s="36"/>
      <c r="H175" s="36"/>
      <c r="I175" s="122"/>
      <c r="J175" s="36"/>
      <c r="K175" s="36"/>
      <c r="L175" s="39"/>
      <c r="M175" s="223"/>
      <c r="N175" s="224"/>
      <c r="O175" s="71"/>
      <c r="P175" s="71"/>
      <c r="Q175" s="71"/>
      <c r="R175" s="71"/>
      <c r="S175" s="71"/>
      <c r="T175" s="72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234</v>
      </c>
      <c r="AU175" s="17" t="s">
        <v>86</v>
      </c>
    </row>
    <row r="176" spans="1:65" s="2" customFormat="1" ht="21.75" customHeight="1">
      <c r="A176" s="34"/>
      <c r="B176" s="35"/>
      <c r="C176" s="236" t="s">
        <v>330</v>
      </c>
      <c r="D176" s="236" t="s">
        <v>271</v>
      </c>
      <c r="E176" s="237" t="s">
        <v>278</v>
      </c>
      <c r="F176" s="238" t="s">
        <v>279</v>
      </c>
      <c r="G176" s="239" t="s">
        <v>274</v>
      </c>
      <c r="H176" s="240">
        <v>0.39</v>
      </c>
      <c r="I176" s="241"/>
      <c r="J176" s="242">
        <f>ROUND(I176*H176,2)</f>
        <v>0</v>
      </c>
      <c r="K176" s="238" t="s">
        <v>223</v>
      </c>
      <c r="L176" s="243"/>
      <c r="M176" s="244" t="s">
        <v>1</v>
      </c>
      <c r="N176" s="245" t="s">
        <v>42</v>
      </c>
      <c r="O176" s="71"/>
      <c r="P176" s="217">
        <f>O176*H176</f>
        <v>0</v>
      </c>
      <c r="Q176" s="217">
        <v>1</v>
      </c>
      <c r="R176" s="217">
        <f>Q176*H176</f>
        <v>0.39</v>
      </c>
      <c r="S176" s="217">
        <v>0</v>
      </c>
      <c r="T176" s="21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19" t="s">
        <v>262</v>
      </c>
      <c r="AT176" s="219" t="s">
        <v>271</v>
      </c>
      <c r="AU176" s="219" t="s">
        <v>86</v>
      </c>
      <c r="AY176" s="17" t="s">
        <v>217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17" t="s">
        <v>84</v>
      </c>
      <c r="BK176" s="220">
        <f>ROUND(I176*H176,2)</f>
        <v>0</v>
      </c>
      <c r="BL176" s="17" t="s">
        <v>224</v>
      </c>
      <c r="BM176" s="219" t="s">
        <v>877</v>
      </c>
    </row>
    <row r="177" spans="1:65" s="2" customFormat="1" ht="19.5">
      <c r="A177" s="34"/>
      <c r="B177" s="35"/>
      <c r="C177" s="36"/>
      <c r="D177" s="221" t="s">
        <v>234</v>
      </c>
      <c r="E177" s="36"/>
      <c r="F177" s="222" t="s">
        <v>281</v>
      </c>
      <c r="G177" s="36"/>
      <c r="H177" s="36"/>
      <c r="I177" s="122"/>
      <c r="J177" s="36"/>
      <c r="K177" s="36"/>
      <c r="L177" s="39"/>
      <c r="M177" s="223"/>
      <c r="N177" s="224"/>
      <c r="O177" s="71"/>
      <c r="P177" s="71"/>
      <c r="Q177" s="71"/>
      <c r="R177" s="71"/>
      <c r="S177" s="71"/>
      <c r="T177" s="72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234</v>
      </c>
      <c r="AU177" s="17" t="s">
        <v>86</v>
      </c>
    </row>
    <row r="178" spans="1:65" s="2" customFormat="1" ht="16.5" customHeight="1">
      <c r="A178" s="34"/>
      <c r="B178" s="35"/>
      <c r="C178" s="236" t="s">
        <v>7</v>
      </c>
      <c r="D178" s="236" t="s">
        <v>271</v>
      </c>
      <c r="E178" s="237" t="s">
        <v>283</v>
      </c>
      <c r="F178" s="238" t="s">
        <v>284</v>
      </c>
      <c r="G178" s="239" t="s">
        <v>274</v>
      </c>
      <c r="H178" s="240">
        <v>5.2999999999999999E-2</v>
      </c>
      <c r="I178" s="241"/>
      <c r="J178" s="242">
        <f>ROUND(I178*H178,2)</f>
        <v>0</v>
      </c>
      <c r="K178" s="238" t="s">
        <v>223</v>
      </c>
      <c r="L178" s="243"/>
      <c r="M178" s="244" t="s">
        <v>1</v>
      </c>
      <c r="N178" s="245" t="s">
        <v>42</v>
      </c>
      <c r="O178" s="71"/>
      <c r="P178" s="217">
        <f>O178*H178</f>
        <v>0</v>
      </c>
      <c r="Q178" s="217">
        <v>1</v>
      </c>
      <c r="R178" s="217">
        <f>Q178*H178</f>
        <v>5.2999999999999999E-2</v>
      </c>
      <c r="S178" s="217">
        <v>0</v>
      </c>
      <c r="T178" s="21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19" t="s">
        <v>262</v>
      </c>
      <c r="AT178" s="219" t="s">
        <v>271</v>
      </c>
      <c r="AU178" s="219" t="s">
        <v>86</v>
      </c>
      <c r="AY178" s="17" t="s">
        <v>217</v>
      </c>
      <c r="BE178" s="220">
        <f>IF(N178="základní",J178,0)</f>
        <v>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17" t="s">
        <v>84</v>
      </c>
      <c r="BK178" s="220">
        <f>ROUND(I178*H178,2)</f>
        <v>0</v>
      </c>
      <c r="BL178" s="17" t="s">
        <v>224</v>
      </c>
      <c r="BM178" s="219" t="s">
        <v>878</v>
      </c>
    </row>
    <row r="179" spans="1:65" s="2" customFormat="1" ht="19.5">
      <c r="A179" s="34"/>
      <c r="B179" s="35"/>
      <c r="C179" s="36"/>
      <c r="D179" s="221" t="s">
        <v>234</v>
      </c>
      <c r="E179" s="36"/>
      <c r="F179" s="222" t="s">
        <v>286</v>
      </c>
      <c r="G179" s="36"/>
      <c r="H179" s="36"/>
      <c r="I179" s="122"/>
      <c r="J179" s="36"/>
      <c r="K179" s="36"/>
      <c r="L179" s="39"/>
      <c r="M179" s="223"/>
      <c r="N179" s="224"/>
      <c r="O179" s="71"/>
      <c r="P179" s="71"/>
      <c r="Q179" s="71"/>
      <c r="R179" s="71"/>
      <c r="S179" s="71"/>
      <c r="T179" s="72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234</v>
      </c>
      <c r="AU179" s="17" t="s">
        <v>86</v>
      </c>
    </row>
    <row r="180" spans="1:65" s="2" customFormat="1" ht="21.75" customHeight="1">
      <c r="A180" s="34"/>
      <c r="B180" s="35"/>
      <c r="C180" s="208" t="s">
        <v>343</v>
      </c>
      <c r="D180" s="208" t="s">
        <v>219</v>
      </c>
      <c r="E180" s="209" t="s">
        <v>525</v>
      </c>
      <c r="F180" s="210" t="s">
        <v>526</v>
      </c>
      <c r="G180" s="211" t="s">
        <v>222</v>
      </c>
      <c r="H180" s="212">
        <v>42.9</v>
      </c>
      <c r="I180" s="213"/>
      <c r="J180" s="214">
        <f>ROUND(I180*H180,2)</f>
        <v>0</v>
      </c>
      <c r="K180" s="210" t="s">
        <v>223</v>
      </c>
      <c r="L180" s="39"/>
      <c r="M180" s="215" t="s">
        <v>1</v>
      </c>
      <c r="N180" s="216" t="s">
        <v>42</v>
      </c>
      <c r="O180" s="71"/>
      <c r="P180" s="217">
        <f>O180*H180</f>
        <v>0</v>
      </c>
      <c r="Q180" s="217">
        <v>0</v>
      </c>
      <c r="R180" s="217">
        <f>Q180*H180</f>
        <v>0</v>
      </c>
      <c r="S180" s="217">
        <v>2.9999999999999997E-4</v>
      </c>
      <c r="T180" s="218">
        <f>S180*H180</f>
        <v>1.2869999999999998E-2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19" t="s">
        <v>224</v>
      </c>
      <c r="AT180" s="219" t="s">
        <v>219</v>
      </c>
      <c r="AU180" s="219" t="s">
        <v>86</v>
      </c>
      <c r="AY180" s="17" t="s">
        <v>217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17" t="s">
        <v>84</v>
      </c>
      <c r="BK180" s="220">
        <f>ROUND(I180*H180,2)</f>
        <v>0</v>
      </c>
      <c r="BL180" s="17" t="s">
        <v>224</v>
      </c>
      <c r="BM180" s="219" t="s">
        <v>879</v>
      </c>
    </row>
    <row r="181" spans="1:65" s="2" customFormat="1" ht="19.5">
      <c r="A181" s="34"/>
      <c r="B181" s="35"/>
      <c r="C181" s="36"/>
      <c r="D181" s="221" t="s">
        <v>234</v>
      </c>
      <c r="E181" s="36"/>
      <c r="F181" s="222" t="s">
        <v>880</v>
      </c>
      <c r="G181" s="36"/>
      <c r="H181" s="36"/>
      <c r="I181" s="122"/>
      <c r="J181" s="36"/>
      <c r="K181" s="36"/>
      <c r="L181" s="39"/>
      <c r="M181" s="223"/>
      <c r="N181" s="224"/>
      <c r="O181" s="71"/>
      <c r="P181" s="71"/>
      <c r="Q181" s="71"/>
      <c r="R181" s="71"/>
      <c r="S181" s="71"/>
      <c r="T181" s="72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234</v>
      </c>
      <c r="AU181" s="17" t="s">
        <v>86</v>
      </c>
    </row>
    <row r="182" spans="1:65" s="13" customFormat="1" ht="11.25">
      <c r="B182" s="225"/>
      <c r="C182" s="226"/>
      <c r="D182" s="221" t="s">
        <v>246</v>
      </c>
      <c r="E182" s="227" t="s">
        <v>1</v>
      </c>
      <c r="F182" s="228" t="s">
        <v>881</v>
      </c>
      <c r="G182" s="226"/>
      <c r="H182" s="229">
        <v>42.9</v>
      </c>
      <c r="I182" s="230"/>
      <c r="J182" s="226"/>
      <c r="K182" s="226"/>
      <c r="L182" s="231"/>
      <c r="M182" s="232"/>
      <c r="N182" s="233"/>
      <c r="O182" s="233"/>
      <c r="P182" s="233"/>
      <c r="Q182" s="233"/>
      <c r="R182" s="233"/>
      <c r="S182" s="233"/>
      <c r="T182" s="234"/>
      <c r="AT182" s="235" t="s">
        <v>246</v>
      </c>
      <c r="AU182" s="235" t="s">
        <v>86</v>
      </c>
      <c r="AV182" s="13" t="s">
        <v>86</v>
      </c>
      <c r="AW182" s="13" t="s">
        <v>33</v>
      </c>
      <c r="AX182" s="13" t="s">
        <v>77</v>
      </c>
      <c r="AY182" s="235" t="s">
        <v>217</v>
      </c>
    </row>
    <row r="183" spans="1:65" s="14" customFormat="1" ht="11.25">
      <c r="B183" s="246"/>
      <c r="C183" s="247"/>
      <c r="D183" s="221" t="s">
        <v>246</v>
      </c>
      <c r="E183" s="248" t="s">
        <v>1</v>
      </c>
      <c r="F183" s="249" t="s">
        <v>298</v>
      </c>
      <c r="G183" s="247"/>
      <c r="H183" s="250">
        <v>42.9</v>
      </c>
      <c r="I183" s="251"/>
      <c r="J183" s="247"/>
      <c r="K183" s="247"/>
      <c r="L183" s="252"/>
      <c r="M183" s="253"/>
      <c r="N183" s="254"/>
      <c r="O183" s="254"/>
      <c r="P183" s="254"/>
      <c r="Q183" s="254"/>
      <c r="R183" s="254"/>
      <c r="S183" s="254"/>
      <c r="T183" s="255"/>
      <c r="AT183" s="256" t="s">
        <v>246</v>
      </c>
      <c r="AU183" s="256" t="s">
        <v>86</v>
      </c>
      <c r="AV183" s="14" t="s">
        <v>224</v>
      </c>
      <c r="AW183" s="14" t="s">
        <v>33</v>
      </c>
      <c r="AX183" s="14" t="s">
        <v>84</v>
      </c>
      <c r="AY183" s="256" t="s">
        <v>217</v>
      </c>
    </row>
    <row r="184" spans="1:65" s="2" customFormat="1" ht="21.75" customHeight="1">
      <c r="A184" s="34"/>
      <c r="B184" s="35"/>
      <c r="C184" s="208" t="s">
        <v>347</v>
      </c>
      <c r="D184" s="208" t="s">
        <v>219</v>
      </c>
      <c r="E184" s="209" t="s">
        <v>288</v>
      </c>
      <c r="F184" s="210" t="s">
        <v>289</v>
      </c>
      <c r="G184" s="211" t="s">
        <v>290</v>
      </c>
      <c r="H184" s="212">
        <v>8.7420000000000009</v>
      </c>
      <c r="I184" s="213"/>
      <c r="J184" s="214">
        <f>ROUND(I184*H184,2)</f>
        <v>0</v>
      </c>
      <c r="K184" s="210" t="s">
        <v>223</v>
      </c>
      <c r="L184" s="39"/>
      <c r="M184" s="215" t="s">
        <v>1</v>
      </c>
      <c r="N184" s="216" t="s">
        <v>42</v>
      </c>
      <c r="O184" s="71"/>
      <c r="P184" s="217">
        <f>O184*H184</f>
        <v>0</v>
      </c>
      <c r="Q184" s="217">
        <v>0</v>
      </c>
      <c r="R184" s="217">
        <f>Q184*H184</f>
        <v>0</v>
      </c>
      <c r="S184" s="217">
        <v>1.8</v>
      </c>
      <c r="T184" s="218">
        <f>S184*H184</f>
        <v>15.735600000000002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19" t="s">
        <v>224</v>
      </c>
      <c r="AT184" s="219" t="s">
        <v>219</v>
      </c>
      <c r="AU184" s="219" t="s">
        <v>86</v>
      </c>
      <c r="AY184" s="17" t="s">
        <v>217</v>
      </c>
      <c r="BE184" s="220">
        <f>IF(N184="základní",J184,0)</f>
        <v>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17" t="s">
        <v>84</v>
      </c>
      <c r="BK184" s="220">
        <f>ROUND(I184*H184,2)</f>
        <v>0</v>
      </c>
      <c r="BL184" s="17" t="s">
        <v>224</v>
      </c>
      <c r="BM184" s="219" t="s">
        <v>882</v>
      </c>
    </row>
    <row r="185" spans="1:65" s="2" customFormat="1" ht="19.5">
      <c r="A185" s="34"/>
      <c r="B185" s="35"/>
      <c r="C185" s="36"/>
      <c r="D185" s="221" t="s">
        <v>234</v>
      </c>
      <c r="E185" s="36"/>
      <c r="F185" s="222" t="s">
        <v>883</v>
      </c>
      <c r="G185" s="36"/>
      <c r="H185" s="36"/>
      <c r="I185" s="122"/>
      <c r="J185" s="36"/>
      <c r="K185" s="36"/>
      <c r="L185" s="39"/>
      <c r="M185" s="223"/>
      <c r="N185" s="224"/>
      <c r="O185" s="71"/>
      <c r="P185" s="71"/>
      <c r="Q185" s="71"/>
      <c r="R185" s="71"/>
      <c r="S185" s="71"/>
      <c r="T185" s="72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234</v>
      </c>
      <c r="AU185" s="17" t="s">
        <v>86</v>
      </c>
    </row>
    <row r="186" spans="1:65" s="13" customFormat="1" ht="11.25">
      <c r="B186" s="225"/>
      <c r="C186" s="226"/>
      <c r="D186" s="221" t="s">
        <v>246</v>
      </c>
      <c r="E186" s="227" t="s">
        <v>1</v>
      </c>
      <c r="F186" s="228" t="s">
        <v>884</v>
      </c>
      <c r="G186" s="226"/>
      <c r="H186" s="229">
        <v>6.742</v>
      </c>
      <c r="I186" s="230"/>
      <c r="J186" s="226"/>
      <c r="K186" s="226"/>
      <c r="L186" s="231"/>
      <c r="M186" s="232"/>
      <c r="N186" s="233"/>
      <c r="O186" s="233"/>
      <c r="P186" s="233"/>
      <c r="Q186" s="233"/>
      <c r="R186" s="233"/>
      <c r="S186" s="233"/>
      <c r="T186" s="234"/>
      <c r="AT186" s="235" t="s">
        <v>246</v>
      </c>
      <c r="AU186" s="235" t="s">
        <v>86</v>
      </c>
      <c r="AV186" s="13" t="s">
        <v>86</v>
      </c>
      <c r="AW186" s="13" t="s">
        <v>33</v>
      </c>
      <c r="AX186" s="13" t="s">
        <v>77</v>
      </c>
      <c r="AY186" s="235" t="s">
        <v>217</v>
      </c>
    </row>
    <row r="187" spans="1:65" s="13" customFormat="1" ht="11.25">
      <c r="B187" s="225"/>
      <c r="C187" s="226"/>
      <c r="D187" s="221" t="s">
        <v>246</v>
      </c>
      <c r="E187" s="227" t="s">
        <v>1</v>
      </c>
      <c r="F187" s="228" t="s">
        <v>885</v>
      </c>
      <c r="G187" s="226"/>
      <c r="H187" s="229">
        <v>2</v>
      </c>
      <c r="I187" s="230"/>
      <c r="J187" s="226"/>
      <c r="K187" s="226"/>
      <c r="L187" s="231"/>
      <c r="M187" s="232"/>
      <c r="N187" s="233"/>
      <c r="O187" s="233"/>
      <c r="P187" s="233"/>
      <c r="Q187" s="233"/>
      <c r="R187" s="233"/>
      <c r="S187" s="233"/>
      <c r="T187" s="234"/>
      <c r="AT187" s="235" t="s">
        <v>246</v>
      </c>
      <c r="AU187" s="235" t="s">
        <v>86</v>
      </c>
      <c r="AV187" s="13" t="s">
        <v>86</v>
      </c>
      <c r="AW187" s="13" t="s">
        <v>33</v>
      </c>
      <c r="AX187" s="13" t="s">
        <v>77</v>
      </c>
      <c r="AY187" s="235" t="s">
        <v>217</v>
      </c>
    </row>
    <row r="188" spans="1:65" s="14" customFormat="1" ht="11.25">
      <c r="B188" s="246"/>
      <c r="C188" s="247"/>
      <c r="D188" s="221" t="s">
        <v>246</v>
      </c>
      <c r="E188" s="248" t="s">
        <v>1</v>
      </c>
      <c r="F188" s="249" t="s">
        <v>298</v>
      </c>
      <c r="G188" s="247"/>
      <c r="H188" s="250">
        <v>8.7420000000000009</v>
      </c>
      <c r="I188" s="251"/>
      <c r="J188" s="247"/>
      <c r="K188" s="247"/>
      <c r="L188" s="252"/>
      <c r="M188" s="253"/>
      <c r="N188" s="254"/>
      <c r="O188" s="254"/>
      <c r="P188" s="254"/>
      <c r="Q188" s="254"/>
      <c r="R188" s="254"/>
      <c r="S188" s="254"/>
      <c r="T188" s="255"/>
      <c r="AT188" s="256" t="s">
        <v>246</v>
      </c>
      <c r="AU188" s="256" t="s">
        <v>86</v>
      </c>
      <c r="AV188" s="14" t="s">
        <v>224</v>
      </c>
      <c r="AW188" s="14" t="s">
        <v>33</v>
      </c>
      <c r="AX188" s="14" t="s">
        <v>84</v>
      </c>
      <c r="AY188" s="256" t="s">
        <v>217</v>
      </c>
    </row>
    <row r="189" spans="1:65" s="2" customFormat="1" ht="21.75" customHeight="1">
      <c r="A189" s="34"/>
      <c r="B189" s="35"/>
      <c r="C189" s="208" t="s">
        <v>357</v>
      </c>
      <c r="D189" s="208" t="s">
        <v>219</v>
      </c>
      <c r="E189" s="209" t="s">
        <v>300</v>
      </c>
      <c r="F189" s="210" t="s">
        <v>301</v>
      </c>
      <c r="G189" s="211" t="s">
        <v>222</v>
      </c>
      <c r="H189" s="212">
        <v>82.1</v>
      </c>
      <c r="I189" s="213"/>
      <c r="J189" s="214">
        <f>ROUND(I189*H189,2)</f>
        <v>0</v>
      </c>
      <c r="K189" s="210" t="s">
        <v>223</v>
      </c>
      <c r="L189" s="39"/>
      <c r="M189" s="215" t="s">
        <v>1</v>
      </c>
      <c r="N189" s="216" t="s">
        <v>42</v>
      </c>
      <c r="O189" s="71"/>
      <c r="P189" s="217">
        <f>O189*H189</f>
        <v>0</v>
      </c>
      <c r="Q189" s="217">
        <v>0</v>
      </c>
      <c r="R189" s="217">
        <f>Q189*H189</f>
        <v>0</v>
      </c>
      <c r="S189" s="217">
        <v>0</v>
      </c>
      <c r="T189" s="21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19" t="s">
        <v>224</v>
      </c>
      <c r="AT189" s="219" t="s">
        <v>219</v>
      </c>
      <c r="AU189" s="219" t="s">
        <v>86</v>
      </c>
      <c r="AY189" s="17" t="s">
        <v>217</v>
      </c>
      <c r="BE189" s="220">
        <f>IF(N189="základní",J189,0)</f>
        <v>0</v>
      </c>
      <c r="BF189" s="220">
        <f>IF(N189="snížená",J189,0)</f>
        <v>0</v>
      </c>
      <c r="BG189" s="220">
        <f>IF(N189="zákl. přenesená",J189,0)</f>
        <v>0</v>
      </c>
      <c r="BH189" s="220">
        <f>IF(N189="sníž. přenesená",J189,0)</f>
        <v>0</v>
      </c>
      <c r="BI189" s="220">
        <f>IF(N189="nulová",J189,0)</f>
        <v>0</v>
      </c>
      <c r="BJ189" s="17" t="s">
        <v>84</v>
      </c>
      <c r="BK189" s="220">
        <f>ROUND(I189*H189,2)</f>
        <v>0</v>
      </c>
      <c r="BL189" s="17" t="s">
        <v>224</v>
      </c>
      <c r="BM189" s="219" t="s">
        <v>886</v>
      </c>
    </row>
    <row r="190" spans="1:65" s="13" customFormat="1" ht="11.25">
      <c r="B190" s="225"/>
      <c r="C190" s="226"/>
      <c r="D190" s="221" t="s">
        <v>246</v>
      </c>
      <c r="E190" s="227" t="s">
        <v>1</v>
      </c>
      <c r="F190" s="228" t="s">
        <v>887</v>
      </c>
      <c r="G190" s="226"/>
      <c r="H190" s="229">
        <v>50.1</v>
      </c>
      <c r="I190" s="230"/>
      <c r="J190" s="226"/>
      <c r="K190" s="226"/>
      <c r="L190" s="231"/>
      <c r="M190" s="232"/>
      <c r="N190" s="233"/>
      <c r="O190" s="233"/>
      <c r="P190" s="233"/>
      <c r="Q190" s="233"/>
      <c r="R190" s="233"/>
      <c r="S190" s="233"/>
      <c r="T190" s="234"/>
      <c r="AT190" s="235" t="s">
        <v>246</v>
      </c>
      <c r="AU190" s="235" t="s">
        <v>86</v>
      </c>
      <c r="AV190" s="13" t="s">
        <v>86</v>
      </c>
      <c r="AW190" s="13" t="s">
        <v>33</v>
      </c>
      <c r="AX190" s="13" t="s">
        <v>77</v>
      </c>
      <c r="AY190" s="235" t="s">
        <v>217</v>
      </c>
    </row>
    <row r="191" spans="1:65" s="13" customFormat="1" ht="11.25">
      <c r="B191" s="225"/>
      <c r="C191" s="226"/>
      <c r="D191" s="221" t="s">
        <v>246</v>
      </c>
      <c r="E191" s="227" t="s">
        <v>1</v>
      </c>
      <c r="F191" s="228" t="s">
        <v>888</v>
      </c>
      <c r="G191" s="226"/>
      <c r="H191" s="229">
        <v>16</v>
      </c>
      <c r="I191" s="230"/>
      <c r="J191" s="226"/>
      <c r="K191" s="226"/>
      <c r="L191" s="231"/>
      <c r="M191" s="232"/>
      <c r="N191" s="233"/>
      <c r="O191" s="233"/>
      <c r="P191" s="233"/>
      <c r="Q191" s="233"/>
      <c r="R191" s="233"/>
      <c r="S191" s="233"/>
      <c r="T191" s="234"/>
      <c r="AT191" s="235" t="s">
        <v>246</v>
      </c>
      <c r="AU191" s="235" t="s">
        <v>86</v>
      </c>
      <c r="AV191" s="13" t="s">
        <v>86</v>
      </c>
      <c r="AW191" s="13" t="s">
        <v>33</v>
      </c>
      <c r="AX191" s="13" t="s">
        <v>77</v>
      </c>
      <c r="AY191" s="235" t="s">
        <v>217</v>
      </c>
    </row>
    <row r="192" spans="1:65" s="13" customFormat="1" ht="11.25">
      <c r="B192" s="225"/>
      <c r="C192" s="226"/>
      <c r="D192" s="221" t="s">
        <v>246</v>
      </c>
      <c r="E192" s="227" t="s">
        <v>1</v>
      </c>
      <c r="F192" s="228" t="s">
        <v>534</v>
      </c>
      <c r="G192" s="226"/>
      <c r="H192" s="229">
        <v>16</v>
      </c>
      <c r="I192" s="230"/>
      <c r="J192" s="226"/>
      <c r="K192" s="226"/>
      <c r="L192" s="231"/>
      <c r="M192" s="232"/>
      <c r="N192" s="233"/>
      <c r="O192" s="233"/>
      <c r="P192" s="233"/>
      <c r="Q192" s="233"/>
      <c r="R192" s="233"/>
      <c r="S192" s="233"/>
      <c r="T192" s="234"/>
      <c r="AT192" s="235" t="s">
        <v>246</v>
      </c>
      <c r="AU192" s="235" t="s">
        <v>86</v>
      </c>
      <c r="AV192" s="13" t="s">
        <v>86</v>
      </c>
      <c r="AW192" s="13" t="s">
        <v>33</v>
      </c>
      <c r="AX192" s="13" t="s">
        <v>77</v>
      </c>
      <c r="AY192" s="235" t="s">
        <v>217</v>
      </c>
    </row>
    <row r="193" spans="1:65" s="14" customFormat="1" ht="11.25">
      <c r="B193" s="246"/>
      <c r="C193" s="247"/>
      <c r="D193" s="221" t="s">
        <v>246</v>
      </c>
      <c r="E193" s="248" t="s">
        <v>1</v>
      </c>
      <c r="F193" s="249" t="s">
        <v>298</v>
      </c>
      <c r="G193" s="247"/>
      <c r="H193" s="250">
        <v>82.1</v>
      </c>
      <c r="I193" s="251"/>
      <c r="J193" s="247"/>
      <c r="K193" s="247"/>
      <c r="L193" s="252"/>
      <c r="M193" s="253"/>
      <c r="N193" s="254"/>
      <c r="O193" s="254"/>
      <c r="P193" s="254"/>
      <c r="Q193" s="254"/>
      <c r="R193" s="254"/>
      <c r="S193" s="254"/>
      <c r="T193" s="255"/>
      <c r="AT193" s="256" t="s">
        <v>246</v>
      </c>
      <c r="AU193" s="256" t="s">
        <v>86</v>
      </c>
      <c r="AV193" s="14" t="s">
        <v>224</v>
      </c>
      <c r="AW193" s="14" t="s">
        <v>33</v>
      </c>
      <c r="AX193" s="14" t="s">
        <v>84</v>
      </c>
      <c r="AY193" s="256" t="s">
        <v>217</v>
      </c>
    </row>
    <row r="194" spans="1:65" s="2" customFormat="1" ht="21.75" customHeight="1">
      <c r="A194" s="34"/>
      <c r="B194" s="35"/>
      <c r="C194" s="208" t="s">
        <v>363</v>
      </c>
      <c r="D194" s="208" t="s">
        <v>219</v>
      </c>
      <c r="E194" s="209" t="s">
        <v>306</v>
      </c>
      <c r="F194" s="210" t="s">
        <v>307</v>
      </c>
      <c r="G194" s="211" t="s">
        <v>222</v>
      </c>
      <c r="H194" s="212">
        <v>2463</v>
      </c>
      <c r="I194" s="213"/>
      <c r="J194" s="214">
        <f>ROUND(I194*H194,2)</f>
        <v>0</v>
      </c>
      <c r="K194" s="210" t="s">
        <v>223</v>
      </c>
      <c r="L194" s="39"/>
      <c r="M194" s="215" t="s">
        <v>1</v>
      </c>
      <c r="N194" s="216" t="s">
        <v>42</v>
      </c>
      <c r="O194" s="71"/>
      <c r="P194" s="217">
        <f>O194*H194</f>
        <v>0</v>
      </c>
      <c r="Q194" s="217">
        <v>0</v>
      </c>
      <c r="R194" s="217">
        <f>Q194*H194</f>
        <v>0</v>
      </c>
      <c r="S194" s="217">
        <v>0</v>
      </c>
      <c r="T194" s="21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19" t="s">
        <v>224</v>
      </c>
      <c r="AT194" s="219" t="s">
        <v>219</v>
      </c>
      <c r="AU194" s="219" t="s">
        <v>86</v>
      </c>
      <c r="AY194" s="17" t="s">
        <v>217</v>
      </c>
      <c r="BE194" s="220">
        <f>IF(N194="základní",J194,0)</f>
        <v>0</v>
      </c>
      <c r="BF194" s="220">
        <f>IF(N194="snížená",J194,0)</f>
        <v>0</v>
      </c>
      <c r="BG194" s="220">
        <f>IF(N194="zákl. přenesená",J194,0)</f>
        <v>0</v>
      </c>
      <c r="BH194" s="220">
        <f>IF(N194="sníž. přenesená",J194,0)</f>
        <v>0</v>
      </c>
      <c r="BI194" s="220">
        <f>IF(N194="nulová",J194,0)</f>
        <v>0</v>
      </c>
      <c r="BJ194" s="17" t="s">
        <v>84</v>
      </c>
      <c r="BK194" s="220">
        <f>ROUND(I194*H194,2)</f>
        <v>0</v>
      </c>
      <c r="BL194" s="17" t="s">
        <v>224</v>
      </c>
      <c r="BM194" s="219" t="s">
        <v>889</v>
      </c>
    </row>
    <row r="195" spans="1:65" s="13" customFormat="1" ht="11.25">
      <c r="B195" s="225"/>
      <c r="C195" s="226"/>
      <c r="D195" s="221" t="s">
        <v>246</v>
      </c>
      <c r="E195" s="227" t="s">
        <v>1</v>
      </c>
      <c r="F195" s="228" t="s">
        <v>890</v>
      </c>
      <c r="G195" s="226"/>
      <c r="H195" s="229">
        <v>2463</v>
      </c>
      <c r="I195" s="230"/>
      <c r="J195" s="226"/>
      <c r="K195" s="226"/>
      <c r="L195" s="231"/>
      <c r="M195" s="232"/>
      <c r="N195" s="233"/>
      <c r="O195" s="233"/>
      <c r="P195" s="233"/>
      <c r="Q195" s="233"/>
      <c r="R195" s="233"/>
      <c r="S195" s="233"/>
      <c r="T195" s="234"/>
      <c r="AT195" s="235" t="s">
        <v>246</v>
      </c>
      <c r="AU195" s="235" t="s">
        <v>86</v>
      </c>
      <c r="AV195" s="13" t="s">
        <v>86</v>
      </c>
      <c r="AW195" s="13" t="s">
        <v>33</v>
      </c>
      <c r="AX195" s="13" t="s">
        <v>77</v>
      </c>
      <c r="AY195" s="235" t="s">
        <v>217</v>
      </c>
    </row>
    <row r="196" spans="1:65" s="14" customFormat="1" ht="11.25">
      <c r="B196" s="246"/>
      <c r="C196" s="247"/>
      <c r="D196" s="221" t="s">
        <v>246</v>
      </c>
      <c r="E196" s="248" t="s">
        <v>1</v>
      </c>
      <c r="F196" s="249" t="s">
        <v>298</v>
      </c>
      <c r="G196" s="247"/>
      <c r="H196" s="250">
        <v>2463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AT196" s="256" t="s">
        <v>246</v>
      </c>
      <c r="AU196" s="256" t="s">
        <v>86</v>
      </c>
      <c r="AV196" s="14" t="s">
        <v>224</v>
      </c>
      <c r="AW196" s="14" t="s">
        <v>33</v>
      </c>
      <c r="AX196" s="14" t="s">
        <v>84</v>
      </c>
      <c r="AY196" s="256" t="s">
        <v>217</v>
      </c>
    </row>
    <row r="197" spans="1:65" s="2" customFormat="1" ht="21.75" customHeight="1">
      <c r="A197" s="34"/>
      <c r="B197" s="35"/>
      <c r="C197" s="208" t="s">
        <v>373</v>
      </c>
      <c r="D197" s="208" t="s">
        <v>219</v>
      </c>
      <c r="E197" s="209" t="s">
        <v>311</v>
      </c>
      <c r="F197" s="210" t="s">
        <v>312</v>
      </c>
      <c r="G197" s="211" t="s">
        <v>222</v>
      </c>
      <c r="H197" s="212">
        <v>82.1</v>
      </c>
      <c r="I197" s="213"/>
      <c r="J197" s="214">
        <f>ROUND(I197*H197,2)</f>
        <v>0</v>
      </c>
      <c r="K197" s="210" t="s">
        <v>223</v>
      </c>
      <c r="L197" s="39"/>
      <c r="M197" s="215" t="s">
        <v>1</v>
      </c>
      <c r="N197" s="216" t="s">
        <v>42</v>
      </c>
      <c r="O197" s="71"/>
      <c r="P197" s="217">
        <f>O197*H197</f>
        <v>0</v>
      </c>
      <c r="Q197" s="217">
        <v>0</v>
      </c>
      <c r="R197" s="217">
        <f>Q197*H197</f>
        <v>0</v>
      </c>
      <c r="S197" s="217">
        <v>0</v>
      </c>
      <c r="T197" s="21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19" t="s">
        <v>224</v>
      </c>
      <c r="AT197" s="219" t="s">
        <v>219</v>
      </c>
      <c r="AU197" s="219" t="s">
        <v>86</v>
      </c>
      <c r="AY197" s="17" t="s">
        <v>217</v>
      </c>
      <c r="BE197" s="220">
        <f>IF(N197="základní",J197,0)</f>
        <v>0</v>
      </c>
      <c r="BF197" s="220">
        <f>IF(N197="snížená",J197,0)</f>
        <v>0</v>
      </c>
      <c r="BG197" s="220">
        <f>IF(N197="zákl. přenesená",J197,0)</f>
        <v>0</v>
      </c>
      <c r="BH197" s="220">
        <f>IF(N197="sníž. přenesená",J197,0)</f>
        <v>0</v>
      </c>
      <c r="BI197" s="220">
        <f>IF(N197="nulová",J197,0)</f>
        <v>0</v>
      </c>
      <c r="BJ197" s="17" t="s">
        <v>84</v>
      </c>
      <c r="BK197" s="220">
        <f>ROUND(I197*H197,2)</f>
        <v>0</v>
      </c>
      <c r="BL197" s="17" t="s">
        <v>224</v>
      </c>
      <c r="BM197" s="219" t="s">
        <v>891</v>
      </c>
    </row>
    <row r="198" spans="1:65" s="2" customFormat="1" ht="21.75" customHeight="1">
      <c r="A198" s="34"/>
      <c r="B198" s="35"/>
      <c r="C198" s="208" t="s">
        <v>381</v>
      </c>
      <c r="D198" s="208" t="s">
        <v>219</v>
      </c>
      <c r="E198" s="209" t="s">
        <v>315</v>
      </c>
      <c r="F198" s="210" t="s">
        <v>316</v>
      </c>
      <c r="G198" s="211" t="s">
        <v>238</v>
      </c>
      <c r="H198" s="212">
        <v>49.4</v>
      </c>
      <c r="I198" s="213"/>
      <c r="J198" s="214">
        <f>ROUND(I198*H198,2)</f>
        <v>0</v>
      </c>
      <c r="K198" s="210" t="s">
        <v>223</v>
      </c>
      <c r="L198" s="39"/>
      <c r="M198" s="215" t="s">
        <v>1</v>
      </c>
      <c r="N198" s="216" t="s">
        <v>42</v>
      </c>
      <c r="O198" s="71"/>
      <c r="P198" s="217">
        <f>O198*H198</f>
        <v>0</v>
      </c>
      <c r="Q198" s="217">
        <v>0</v>
      </c>
      <c r="R198" s="217">
        <f>Q198*H198</f>
        <v>0</v>
      </c>
      <c r="S198" s="217">
        <v>0</v>
      </c>
      <c r="T198" s="21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19" t="s">
        <v>224</v>
      </c>
      <c r="AT198" s="219" t="s">
        <v>219</v>
      </c>
      <c r="AU198" s="219" t="s">
        <v>86</v>
      </c>
      <c r="AY198" s="17" t="s">
        <v>217</v>
      </c>
      <c r="BE198" s="220">
        <f>IF(N198="základní",J198,0)</f>
        <v>0</v>
      </c>
      <c r="BF198" s="220">
        <f>IF(N198="snížená",J198,0)</f>
        <v>0</v>
      </c>
      <c r="BG198" s="220">
        <f>IF(N198="zákl. přenesená",J198,0)</f>
        <v>0</v>
      </c>
      <c r="BH198" s="220">
        <f>IF(N198="sníž. přenesená",J198,0)</f>
        <v>0</v>
      </c>
      <c r="BI198" s="220">
        <f>IF(N198="nulová",J198,0)</f>
        <v>0</v>
      </c>
      <c r="BJ198" s="17" t="s">
        <v>84</v>
      </c>
      <c r="BK198" s="220">
        <f>ROUND(I198*H198,2)</f>
        <v>0</v>
      </c>
      <c r="BL198" s="17" t="s">
        <v>224</v>
      </c>
      <c r="BM198" s="219" t="s">
        <v>892</v>
      </c>
    </row>
    <row r="199" spans="1:65" s="13" customFormat="1" ht="11.25">
      <c r="B199" s="225"/>
      <c r="C199" s="226"/>
      <c r="D199" s="221" t="s">
        <v>246</v>
      </c>
      <c r="E199" s="227" t="s">
        <v>1</v>
      </c>
      <c r="F199" s="228" t="s">
        <v>893</v>
      </c>
      <c r="G199" s="226"/>
      <c r="H199" s="229">
        <v>33.4</v>
      </c>
      <c r="I199" s="230"/>
      <c r="J199" s="226"/>
      <c r="K199" s="226"/>
      <c r="L199" s="231"/>
      <c r="M199" s="232"/>
      <c r="N199" s="233"/>
      <c r="O199" s="233"/>
      <c r="P199" s="233"/>
      <c r="Q199" s="233"/>
      <c r="R199" s="233"/>
      <c r="S199" s="233"/>
      <c r="T199" s="234"/>
      <c r="AT199" s="235" t="s">
        <v>246</v>
      </c>
      <c r="AU199" s="235" t="s">
        <v>86</v>
      </c>
      <c r="AV199" s="13" t="s">
        <v>86</v>
      </c>
      <c r="AW199" s="13" t="s">
        <v>33</v>
      </c>
      <c r="AX199" s="13" t="s">
        <v>77</v>
      </c>
      <c r="AY199" s="235" t="s">
        <v>217</v>
      </c>
    </row>
    <row r="200" spans="1:65" s="13" customFormat="1" ht="11.25">
      <c r="B200" s="225"/>
      <c r="C200" s="226"/>
      <c r="D200" s="221" t="s">
        <v>246</v>
      </c>
      <c r="E200" s="227" t="s">
        <v>1</v>
      </c>
      <c r="F200" s="228" t="s">
        <v>894</v>
      </c>
      <c r="G200" s="226"/>
      <c r="H200" s="229">
        <v>8</v>
      </c>
      <c r="I200" s="230"/>
      <c r="J200" s="226"/>
      <c r="K200" s="226"/>
      <c r="L200" s="231"/>
      <c r="M200" s="232"/>
      <c r="N200" s="233"/>
      <c r="O200" s="233"/>
      <c r="P200" s="233"/>
      <c r="Q200" s="233"/>
      <c r="R200" s="233"/>
      <c r="S200" s="233"/>
      <c r="T200" s="234"/>
      <c r="AT200" s="235" t="s">
        <v>246</v>
      </c>
      <c r="AU200" s="235" t="s">
        <v>86</v>
      </c>
      <c r="AV200" s="13" t="s">
        <v>86</v>
      </c>
      <c r="AW200" s="13" t="s">
        <v>33</v>
      </c>
      <c r="AX200" s="13" t="s">
        <v>77</v>
      </c>
      <c r="AY200" s="235" t="s">
        <v>217</v>
      </c>
    </row>
    <row r="201" spans="1:65" s="13" customFormat="1" ht="11.25">
      <c r="B201" s="225"/>
      <c r="C201" s="226"/>
      <c r="D201" s="221" t="s">
        <v>246</v>
      </c>
      <c r="E201" s="227" t="s">
        <v>1</v>
      </c>
      <c r="F201" s="228" t="s">
        <v>538</v>
      </c>
      <c r="G201" s="226"/>
      <c r="H201" s="229">
        <v>8</v>
      </c>
      <c r="I201" s="230"/>
      <c r="J201" s="226"/>
      <c r="K201" s="226"/>
      <c r="L201" s="231"/>
      <c r="M201" s="232"/>
      <c r="N201" s="233"/>
      <c r="O201" s="233"/>
      <c r="P201" s="233"/>
      <c r="Q201" s="233"/>
      <c r="R201" s="233"/>
      <c r="S201" s="233"/>
      <c r="T201" s="234"/>
      <c r="AT201" s="235" t="s">
        <v>246</v>
      </c>
      <c r="AU201" s="235" t="s">
        <v>86</v>
      </c>
      <c r="AV201" s="13" t="s">
        <v>86</v>
      </c>
      <c r="AW201" s="13" t="s">
        <v>33</v>
      </c>
      <c r="AX201" s="13" t="s">
        <v>77</v>
      </c>
      <c r="AY201" s="235" t="s">
        <v>217</v>
      </c>
    </row>
    <row r="202" spans="1:65" s="14" customFormat="1" ht="11.25">
      <c r="B202" s="246"/>
      <c r="C202" s="247"/>
      <c r="D202" s="221" t="s">
        <v>246</v>
      </c>
      <c r="E202" s="248" t="s">
        <v>1</v>
      </c>
      <c r="F202" s="249" t="s">
        <v>298</v>
      </c>
      <c r="G202" s="247"/>
      <c r="H202" s="250">
        <v>49.4</v>
      </c>
      <c r="I202" s="251"/>
      <c r="J202" s="247"/>
      <c r="K202" s="247"/>
      <c r="L202" s="252"/>
      <c r="M202" s="253"/>
      <c r="N202" s="254"/>
      <c r="O202" s="254"/>
      <c r="P202" s="254"/>
      <c r="Q202" s="254"/>
      <c r="R202" s="254"/>
      <c r="S202" s="254"/>
      <c r="T202" s="255"/>
      <c r="AT202" s="256" t="s">
        <v>246</v>
      </c>
      <c r="AU202" s="256" t="s">
        <v>86</v>
      </c>
      <c r="AV202" s="14" t="s">
        <v>224</v>
      </c>
      <c r="AW202" s="14" t="s">
        <v>33</v>
      </c>
      <c r="AX202" s="14" t="s">
        <v>84</v>
      </c>
      <c r="AY202" s="256" t="s">
        <v>217</v>
      </c>
    </row>
    <row r="203" spans="1:65" s="2" customFormat="1" ht="21.75" customHeight="1">
      <c r="A203" s="34"/>
      <c r="B203" s="35"/>
      <c r="C203" s="208" t="s">
        <v>386</v>
      </c>
      <c r="D203" s="208" t="s">
        <v>219</v>
      </c>
      <c r="E203" s="209" t="s">
        <v>322</v>
      </c>
      <c r="F203" s="210" t="s">
        <v>323</v>
      </c>
      <c r="G203" s="211" t="s">
        <v>238</v>
      </c>
      <c r="H203" s="212">
        <v>1482</v>
      </c>
      <c r="I203" s="213"/>
      <c r="J203" s="214">
        <f>ROUND(I203*H203,2)</f>
        <v>0</v>
      </c>
      <c r="K203" s="210" t="s">
        <v>223</v>
      </c>
      <c r="L203" s="39"/>
      <c r="M203" s="215" t="s">
        <v>1</v>
      </c>
      <c r="N203" s="216" t="s">
        <v>42</v>
      </c>
      <c r="O203" s="71"/>
      <c r="P203" s="217">
        <f>O203*H203</f>
        <v>0</v>
      </c>
      <c r="Q203" s="217">
        <v>0</v>
      </c>
      <c r="R203" s="217">
        <f>Q203*H203</f>
        <v>0</v>
      </c>
      <c r="S203" s="217">
        <v>0</v>
      </c>
      <c r="T203" s="218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19" t="s">
        <v>224</v>
      </c>
      <c r="AT203" s="219" t="s">
        <v>219</v>
      </c>
      <c r="AU203" s="219" t="s">
        <v>86</v>
      </c>
      <c r="AY203" s="17" t="s">
        <v>217</v>
      </c>
      <c r="BE203" s="220">
        <f>IF(N203="základní",J203,0)</f>
        <v>0</v>
      </c>
      <c r="BF203" s="220">
        <f>IF(N203="snížená",J203,0)</f>
        <v>0</v>
      </c>
      <c r="BG203" s="220">
        <f>IF(N203="zákl. přenesená",J203,0)</f>
        <v>0</v>
      </c>
      <c r="BH203" s="220">
        <f>IF(N203="sníž. přenesená",J203,0)</f>
        <v>0</v>
      </c>
      <c r="BI203" s="220">
        <f>IF(N203="nulová",J203,0)</f>
        <v>0</v>
      </c>
      <c r="BJ203" s="17" t="s">
        <v>84</v>
      </c>
      <c r="BK203" s="220">
        <f>ROUND(I203*H203,2)</f>
        <v>0</v>
      </c>
      <c r="BL203" s="17" t="s">
        <v>224</v>
      </c>
      <c r="BM203" s="219" t="s">
        <v>895</v>
      </c>
    </row>
    <row r="204" spans="1:65" s="13" customFormat="1" ht="11.25">
      <c r="B204" s="225"/>
      <c r="C204" s="226"/>
      <c r="D204" s="221" t="s">
        <v>246</v>
      </c>
      <c r="E204" s="227" t="s">
        <v>1</v>
      </c>
      <c r="F204" s="228" t="s">
        <v>896</v>
      </c>
      <c r="G204" s="226"/>
      <c r="H204" s="229">
        <v>1482</v>
      </c>
      <c r="I204" s="230"/>
      <c r="J204" s="226"/>
      <c r="K204" s="226"/>
      <c r="L204" s="231"/>
      <c r="M204" s="232"/>
      <c r="N204" s="233"/>
      <c r="O204" s="233"/>
      <c r="P204" s="233"/>
      <c r="Q204" s="233"/>
      <c r="R204" s="233"/>
      <c r="S204" s="233"/>
      <c r="T204" s="234"/>
      <c r="AT204" s="235" t="s">
        <v>246</v>
      </c>
      <c r="AU204" s="235" t="s">
        <v>86</v>
      </c>
      <c r="AV204" s="13" t="s">
        <v>86</v>
      </c>
      <c r="AW204" s="13" t="s">
        <v>33</v>
      </c>
      <c r="AX204" s="13" t="s">
        <v>77</v>
      </c>
      <c r="AY204" s="235" t="s">
        <v>217</v>
      </c>
    </row>
    <row r="205" spans="1:65" s="14" customFormat="1" ht="11.25">
      <c r="B205" s="246"/>
      <c r="C205" s="247"/>
      <c r="D205" s="221" t="s">
        <v>246</v>
      </c>
      <c r="E205" s="248" t="s">
        <v>1</v>
      </c>
      <c r="F205" s="249" t="s">
        <v>298</v>
      </c>
      <c r="G205" s="247"/>
      <c r="H205" s="250">
        <v>1482</v>
      </c>
      <c r="I205" s="251"/>
      <c r="J205" s="247"/>
      <c r="K205" s="247"/>
      <c r="L205" s="252"/>
      <c r="M205" s="253"/>
      <c r="N205" s="254"/>
      <c r="O205" s="254"/>
      <c r="P205" s="254"/>
      <c r="Q205" s="254"/>
      <c r="R205" s="254"/>
      <c r="S205" s="254"/>
      <c r="T205" s="255"/>
      <c r="AT205" s="256" t="s">
        <v>246</v>
      </c>
      <c r="AU205" s="256" t="s">
        <v>86</v>
      </c>
      <c r="AV205" s="14" t="s">
        <v>224</v>
      </c>
      <c r="AW205" s="14" t="s">
        <v>33</v>
      </c>
      <c r="AX205" s="14" t="s">
        <v>84</v>
      </c>
      <c r="AY205" s="256" t="s">
        <v>217</v>
      </c>
    </row>
    <row r="206" spans="1:65" s="2" customFormat="1" ht="21.75" customHeight="1">
      <c r="A206" s="34"/>
      <c r="B206" s="35"/>
      <c r="C206" s="208" t="s">
        <v>390</v>
      </c>
      <c r="D206" s="208" t="s">
        <v>219</v>
      </c>
      <c r="E206" s="209" t="s">
        <v>327</v>
      </c>
      <c r="F206" s="210" t="s">
        <v>328</v>
      </c>
      <c r="G206" s="211" t="s">
        <v>238</v>
      </c>
      <c r="H206" s="212">
        <v>49.4</v>
      </c>
      <c r="I206" s="213"/>
      <c r="J206" s="214">
        <f>ROUND(I206*H206,2)</f>
        <v>0</v>
      </c>
      <c r="K206" s="210" t="s">
        <v>223</v>
      </c>
      <c r="L206" s="39"/>
      <c r="M206" s="215" t="s">
        <v>1</v>
      </c>
      <c r="N206" s="216" t="s">
        <v>42</v>
      </c>
      <c r="O206" s="71"/>
      <c r="P206" s="217">
        <f>O206*H206</f>
        <v>0</v>
      </c>
      <c r="Q206" s="217">
        <v>0</v>
      </c>
      <c r="R206" s="217">
        <f>Q206*H206</f>
        <v>0</v>
      </c>
      <c r="S206" s="217">
        <v>0</v>
      </c>
      <c r="T206" s="218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19" t="s">
        <v>224</v>
      </c>
      <c r="AT206" s="219" t="s">
        <v>219</v>
      </c>
      <c r="AU206" s="219" t="s">
        <v>86</v>
      </c>
      <c r="AY206" s="17" t="s">
        <v>217</v>
      </c>
      <c r="BE206" s="220">
        <f>IF(N206="základní",J206,0)</f>
        <v>0</v>
      </c>
      <c r="BF206" s="220">
        <f>IF(N206="snížená",J206,0)</f>
        <v>0</v>
      </c>
      <c r="BG206" s="220">
        <f>IF(N206="zákl. přenesená",J206,0)</f>
        <v>0</v>
      </c>
      <c r="BH206" s="220">
        <f>IF(N206="sníž. přenesená",J206,0)</f>
        <v>0</v>
      </c>
      <c r="BI206" s="220">
        <f>IF(N206="nulová",J206,0)</f>
        <v>0</v>
      </c>
      <c r="BJ206" s="17" t="s">
        <v>84</v>
      </c>
      <c r="BK206" s="220">
        <f>ROUND(I206*H206,2)</f>
        <v>0</v>
      </c>
      <c r="BL206" s="17" t="s">
        <v>224</v>
      </c>
      <c r="BM206" s="219" t="s">
        <v>897</v>
      </c>
    </row>
    <row r="207" spans="1:65" s="2" customFormat="1" ht="21.75" customHeight="1">
      <c r="A207" s="34"/>
      <c r="B207" s="35"/>
      <c r="C207" s="208" t="s">
        <v>396</v>
      </c>
      <c r="D207" s="208" t="s">
        <v>219</v>
      </c>
      <c r="E207" s="209" t="s">
        <v>689</v>
      </c>
      <c r="F207" s="210" t="s">
        <v>690</v>
      </c>
      <c r="G207" s="211" t="s">
        <v>290</v>
      </c>
      <c r="H207" s="212">
        <v>0.501</v>
      </c>
      <c r="I207" s="213"/>
      <c r="J207" s="214">
        <f>ROUND(I207*H207,2)</f>
        <v>0</v>
      </c>
      <c r="K207" s="210" t="s">
        <v>223</v>
      </c>
      <c r="L207" s="39"/>
      <c r="M207" s="215" t="s">
        <v>1</v>
      </c>
      <c r="N207" s="216" t="s">
        <v>42</v>
      </c>
      <c r="O207" s="71"/>
      <c r="P207" s="217">
        <f>O207*H207</f>
        <v>0</v>
      </c>
      <c r="Q207" s="217">
        <v>0</v>
      </c>
      <c r="R207" s="217">
        <f>Q207*H207</f>
        <v>0</v>
      </c>
      <c r="S207" s="217">
        <v>1.5E-3</v>
      </c>
      <c r="T207" s="218">
        <f>S207*H207</f>
        <v>7.515E-4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19" t="s">
        <v>224</v>
      </c>
      <c r="AT207" s="219" t="s">
        <v>219</v>
      </c>
      <c r="AU207" s="219" t="s">
        <v>86</v>
      </c>
      <c r="AY207" s="17" t="s">
        <v>217</v>
      </c>
      <c r="BE207" s="220">
        <f>IF(N207="základní",J207,0)</f>
        <v>0</v>
      </c>
      <c r="BF207" s="220">
        <f>IF(N207="snížená",J207,0)</f>
        <v>0</v>
      </c>
      <c r="BG207" s="220">
        <f>IF(N207="zákl. přenesená",J207,0)</f>
        <v>0</v>
      </c>
      <c r="BH207" s="220">
        <f>IF(N207="sníž. přenesená",J207,0)</f>
        <v>0</v>
      </c>
      <c r="BI207" s="220">
        <f>IF(N207="nulová",J207,0)</f>
        <v>0</v>
      </c>
      <c r="BJ207" s="17" t="s">
        <v>84</v>
      </c>
      <c r="BK207" s="220">
        <f>ROUND(I207*H207,2)</f>
        <v>0</v>
      </c>
      <c r="BL207" s="17" t="s">
        <v>224</v>
      </c>
      <c r="BM207" s="219" t="s">
        <v>898</v>
      </c>
    </row>
    <row r="208" spans="1:65" s="2" customFormat="1" ht="19.5">
      <c r="A208" s="34"/>
      <c r="B208" s="35"/>
      <c r="C208" s="36"/>
      <c r="D208" s="221" t="s">
        <v>234</v>
      </c>
      <c r="E208" s="36"/>
      <c r="F208" s="222" t="s">
        <v>692</v>
      </c>
      <c r="G208" s="36"/>
      <c r="H208" s="36"/>
      <c r="I208" s="122"/>
      <c r="J208" s="36"/>
      <c r="K208" s="36"/>
      <c r="L208" s="39"/>
      <c r="M208" s="223"/>
      <c r="N208" s="224"/>
      <c r="O208" s="71"/>
      <c r="P208" s="71"/>
      <c r="Q208" s="71"/>
      <c r="R208" s="71"/>
      <c r="S208" s="71"/>
      <c r="T208" s="72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234</v>
      </c>
      <c r="AU208" s="17" t="s">
        <v>86</v>
      </c>
    </row>
    <row r="209" spans="1:65" s="13" customFormat="1" ht="11.25">
      <c r="B209" s="225"/>
      <c r="C209" s="226"/>
      <c r="D209" s="221" t="s">
        <v>246</v>
      </c>
      <c r="E209" s="227" t="s">
        <v>1</v>
      </c>
      <c r="F209" s="228" t="s">
        <v>899</v>
      </c>
      <c r="G209" s="226"/>
      <c r="H209" s="229">
        <v>0.501</v>
      </c>
      <c r="I209" s="230"/>
      <c r="J209" s="226"/>
      <c r="K209" s="226"/>
      <c r="L209" s="231"/>
      <c r="M209" s="232"/>
      <c r="N209" s="233"/>
      <c r="O209" s="233"/>
      <c r="P209" s="233"/>
      <c r="Q209" s="233"/>
      <c r="R209" s="233"/>
      <c r="S209" s="233"/>
      <c r="T209" s="234"/>
      <c r="AT209" s="235" t="s">
        <v>246</v>
      </c>
      <c r="AU209" s="235" t="s">
        <v>86</v>
      </c>
      <c r="AV209" s="13" t="s">
        <v>86</v>
      </c>
      <c r="AW209" s="13" t="s">
        <v>33</v>
      </c>
      <c r="AX209" s="13" t="s">
        <v>77</v>
      </c>
      <c r="AY209" s="235" t="s">
        <v>217</v>
      </c>
    </row>
    <row r="210" spans="1:65" s="14" customFormat="1" ht="11.25">
      <c r="B210" s="246"/>
      <c r="C210" s="247"/>
      <c r="D210" s="221" t="s">
        <v>246</v>
      </c>
      <c r="E210" s="248" t="s">
        <v>1</v>
      </c>
      <c r="F210" s="249" t="s">
        <v>298</v>
      </c>
      <c r="G210" s="247"/>
      <c r="H210" s="250">
        <v>0.501</v>
      </c>
      <c r="I210" s="251"/>
      <c r="J210" s="247"/>
      <c r="K210" s="247"/>
      <c r="L210" s="252"/>
      <c r="M210" s="253"/>
      <c r="N210" s="254"/>
      <c r="O210" s="254"/>
      <c r="P210" s="254"/>
      <c r="Q210" s="254"/>
      <c r="R210" s="254"/>
      <c r="S210" s="254"/>
      <c r="T210" s="255"/>
      <c r="AT210" s="256" t="s">
        <v>246</v>
      </c>
      <c r="AU210" s="256" t="s">
        <v>86</v>
      </c>
      <c r="AV210" s="14" t="s">
        <v>224</v>
      </c>
      <c r="AW210" s="14" t="s">
        <v>33</v>
      </c>
      <c r="AX210" s="14" t="s">
        <v>84</v>
      </c>
      <c r="AY210" s="256" t="s">
        <v>217</v>
      </c>
    </row>
    <row r="211" spans="1:65" s="2" customFormat="1" ht="21.75" customHeight="1">
      <c r="A211" s="34"/>
      <c r="B211" s="35"/>
      <c r="C211" s="208" t="s">
        <v>400</v>
      </c>
      <c r="D211" s="208" t="s">
        <v>219</v>
      </c>
      <c r="E211" s="209" t="s">
        <v>694</v>
      </c>
      <c r="F211" s="210" t="s">
        <v>695</v>
      </c>
      <c r="G211" s="211" t="s">
        <v>290</v>
      </c>
      <c r="H211" s="212">
        <v>6.16</v>
      </c>
      <c r="I211" s="213"/>
      <c r="J211" s="214">
        <f>ROUND(I211*H211,2)</f>
        <v>0</v>
      </c>
      <c r="K211" s="210" t="s">
        <v>223</v>
      </c>
      <c r="L211" s="39"/>
      <c r="M211" s="215" t="s">
        <v>1</v>
      </c>
      <c r="N211" s="216" t="s">
        <v>42</v>
      </c>
      <c r="O211" s="71"/>
      <c r="P211" s="217">
        <f>O211*H211</f>
        <v>0</v>
      </c>
      <c r="Q211" s="217">
        <v>0</v>
      </c>
      <c r="R211" s="217">
        <f>Q211*H211</f>
        <v>0</v>
      </c>
      <c r="S211" s="217">
        <v>1E-3</v>
      </c>
      <c r="T211" s="218">
        <f>S211*H211</f>
        <v>6.1600000000000005E-3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19" t="s">
        <v>224</v>
      </c>
      <c r="AT211" s="219" t="s">
        <v>219</v>
      </c>
      <c r="AU211" s="219" t="s">
        <v>86</v>
      </c>
      <c r="AY211" s="17" t="s">
        <v>217</v>
      </c>
      <c r="BE211" s="220">
        <f>IF(N211="základní",J211,0)</f>
        <v>0</v>
      </c>
      <c r="BF211" s="220">
        <f>IF(N211="snížená",J211,0)</f>
        <v>0</v>
      </c>
      <c r="BG211" s="220">
        <f>IF(N211="zákl. přenesená",J211,0)</f>
        <v>0</v>
      </c>
      <c r="BH211" s="220">
        <f>IF(N211="sníž. přenesená",J211,0)</f>
        <v>0</v>
      </c>
      <c r="BI211" s="220">
        <f>IF(N211="nulová",J211,0)</f>
        <v>0</v>
      </c>
      <c r="BJ211" s="17" t="s">
        <v>84</v>
      </c>
      <c r="BK211" s="220">
        <f>ROUND(I211*H211,2)</f>
        <v>0</v>
      </c>
      <c r="BL211" s="17" t="s">
        <v>224</v>
      </c>
      <c r="BM211" s="219" t="s">
        <v>900</v>
      </c>
    </row>
    <row r="212" spans="1:65" s="2" customFormat="1" ht="19.5">
      <c r="A212" s="34"/>
      <c r="B212" s="35"/>
      <c r="C212" s="36"/>
      <c r="D212" s="221" t="s">
        <v>234</v>
      </c>
      <c r="E212" s="36"/>
      <c r="F212" s="222" t="s">
        <v>901</v>
      </c>
      <c r="G212" s="36"/>
      <c r="H212" s="36"/>
      <c r="I212" s="122"/>
      <c r="J212" s="36"/>
      <c r="K212" s="36"/>
      <c r="L212" s="39"/>
      <c r="M212" s="223"/>
      <c r="N212" s="224"/>
      <c r="O212" s="71"/>
      <c r="P212" s="71"/>
      <c r="Q212" s="71"/>
      <c r="R212" s="71"/>
      <c r="S212" s="71"/>
      <c r="T212" s="72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234</v>
      </c>
      <c r="AU212" s="17" t="s">
        <v>86</v>
      </c>
    </row>
    <row r="213" spans="1:65" s="13" customFormat="1" ht="11.25">
      <c r="B213" s="225"/>
      <c r="C213" s="226"/>
      <c r="D213" s="221" t="s">
        <v>246</v>
      </c>
      <c r="E213" s="227" t="s">
        <v>1</v>
      </c>
      <c r="F213" s="228" t="s">
        <v>902</v>
      </c>
      <c r="G213" s="226"/>
      <c r="H213" s="229">
        <v>6.16</v>
      </c>
      <c r="I213" s="230"/>
      <c r="J213" s="226"/>
      <c r="K213" s="226"/>
      <c r="L213" s="231"/>
      <c r="M213" s="232"/>
      <c r="N213" s="233"/>
      <c r="O213" s="233"/>
      <c r="P213" s="233"/>
      <c r="Q213" s="233"/>
      <c r="R213" s="233"/>
      <c r="S213" s="233"/>
      <c r="T213" s="234"/>
      <c r="AT213" s="235" t="s">
        <v>246</v>
      </c>
      <c r="AU213" s="235" t="s">
        <v>86</v>
      </c>
      <c r="AV213" s="13" t="s">
        <v>86</v>
      </c>
      <c r="AW213" s="13" t="s">
        <v>33</v>
      </c>
      <c r="AX213" s="13" t="s">
        <v>77</v>
      </c>
      <c r="AY213" s="235" t="s">
        <v>217</v>
      </c>
    </row>
    <row r="214" spans="1:65" s="14" customFormat="1" ht="11.25">
      <c r="B214" s="246"/>
      <c r="C214" s="247"/>
      <c r="D214" s="221" t="s">
        <v>246</v>
      </c>
      <c r="E214" s="248" t="s">
        <v>1</v>
      </c>
      <c r="F214" s="249" t="s">
        <v>298</v>
      </c>
      <c r="G214" s="247"/>
      <c r="H214" s="250">
        <v>6.16</v>
      </c>
      <c r="I214" s="251"/>
      <c r="J214" s="247"/>
      <c r="K214" s="247"/>
      <c r="L214" s="252"/>
      <c r="M214" s="253"/>
      <c r="N214" s="254"/>
      <c r="O214" s="254"/>
      <c r="P214" s="254"/>
      <c r="Q214" s="254"/>
      <c r="R214" s="254"/>
      <c r="S214" s="254"/>
      <c r="T214" s="255"/>
      <c r="AT214" s="256" t="s">
        <v>246</v>
      </c>
      <c r="AU214" s="256" t="s">
        <v>86</v>
      </c>
      <c r="AV214" s="14" t="s">
        <v>224</v>
      </c>
      <c r="AW214" s="14" t="s">
        <v>33</v>
      </c>
      <c r="AX214" s="14" t="s">
        <v>84</v>
      </c>
      <c r="AY214" s="256" t="s">
        <v>217</v>
      </c>
    </row>
    <row r="215" spans="1:65" s="2" customFormat="1" ht="21.75" customHeight="1">
      <c r="A215" s="34"/>
      <c r="B215" s="35"/>
      <c r="C215" s="208" t="s">
        <v>406</v>
      </c>
      <c r="D215" s="208" t="s">
        <v>219</v>
      </c>
      <c r="E215" s="209" t="s">
        <v>348</v>
      </c>
      <c r="F215" s="210" t="s">
        <v>349</v>
      </c>
      <c r="G215" s="211" t="s">
        <v>222</v>
      </c>
      <c r="H215" s="212">
        <v>200.88800000000001</v>
      </c>
      <c r="I215" s="213"/>
      <c r="J215" s="214">
        <f>ROUND(I215*H215,2)</f>
        <v>0</v>
      </c>
      <c r="K215" s="210" t="s">
        <v>223</v>
      </c>
      <c r="L215" s="39"/>
      <c r="M215" s="215" t="s">
        <v>1</v>
      </c>
      <c r="N215" s="216" t="s">
        <v>42</v>
      </c>
      <c r="O215" s="71"/>
      <c r="P215" s="217">
        <f>O215*H215</f>
        <v>0</v>
      </c>
      <c r="Q215" s="217">
        <v>4.8000000000000001E-2</v>
      </c>
      <c r="R215" s="217">
        <f>Q215*H215</f>
        <v>9.6426239999999996</v>
      </c>
      <c r="S215" s="217">
        <v>4.8000000000000001E-2</v>
      </c>
      <c r="T215" s="218">
        <f>S215*H215</f>
        <v>9.6426239999999996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19" t="s">
        <v>224</v>
      </c>
      <c r="AT215" s="219" t="s">
        <v>219</v>
      </c>
      <c r="AU215" s="219" t="s">
        <v>86</v>
      </c>
      <c r="AY215" s="17" t="s">
        <v>217</v>
      </c>
      <c r="BE215" s="220">
        <f>IF(N215="základní",J215,0)</f>
        <v>0</v>
      </c>
      <c r="BF215" s="220">
        <f>IF(N215="snížená",J215,0)</f>
        <v>0</v>
      </c>
      <c r="BG215" s="220">
        <f>IF(N215="zákl. přenesená",J215,0)</f>
        <v>0</v>
      </c>
      <c r="BH215" s="220">
        <f>IF(N215="sníž. přenesená",J215,0)</f>
        <v>0</v>
      </c>
      <c r="BI215" s="220">
        <f>IF(N215="nulová",J215,0)</f>
        <v>0</v>
      </c>
      <c r="BJ215" s="17" t="s">
        <v>84</v>
      </c>
      <c r="BK215" s="220">
        <f>ROUND(I215*H215,2)</f>
        <v>0</v>
      </c>
      <c r="BL215" s="17" t="s">
        <v>224</v>
      </c>
      <c r="BM215" s="219" t="s">
        <v>903</v>
      </c>
    </row>
    <row r="216" spans="1:65" s="2" customFormat="1" ht="19.5">
      <c r="A216" s="34"/>
      <c r="B216" s="35"/>
      <c r="C216" s="36"/>
      <c r="D216" s="221" t="s">
        <v>234</v>
      </c>
      <c r="E216" s="36"/>
      <c r="F216" s="222" t="s">
        <v>351</v>
      </c>
      <c r="G216" s="36"/>
      <c r="H216" s="36"/>
      <c r="I216" s="122"/>
      <c r="J216" s="36"/>
      <c r="K216" s="36"/>
      <c r="L216" s="39"/>
      <c r="M216" s="223"/>
      <c r="N216" s="224"/>
      <c r="O216" s="71"/>
      <c r="P216" s="71"/>
      <c r="Q216" s="71"/>
      <c r="R216" s="71"/>
      <c r="S216" s="71"/>
      <c r="T216" s="72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234</v>
      </c>
      <c r="AU216" s="17" t="s">
        <v>86</v>
      </c>
    </row>
    <row r="217" spans="1:65" s="13" customFormat="1" ht="11.25">
      <c r="B217" s="225"/>
      <c r="C217" s="226"/>
      <c r="D217" s="221" t="s">
        <v>246</v>
      </c>
      <c r="E217" s="227" t="s">
        <v>1</v>
      </c>
      <c r="F217" s="228" t="s">
        <v>904</v>
      </c>
      <c r="G217" s="226"/>
      <c r="H217" s="229">
        <v>56.78</v>
      </c>
      <c r="I217" s="230"/>
      <c r="J217" s="226"/>
      <c r="K217" s="226"/>
      <c r="L217" s="231"/>
      <c r="M217" s="232"/>
      <c r="N217" s="233"/>
      <c r="O217" s="233"/>
      <c r="P217" s="233"/>
      <c r="Q217" s="233"/>
      <c r="R217" s="233"/>
      <c r="S217" s="233"/>
      <c r="T217" s="234"/>
      <c r="AT217" s="235" t="s">
        <v>246</v>
      </c>
      <c r="AU217" s="235" t="s">
        <v>86</v>
      </c>
      <c r="AV217" s="13" t="s">
        <v>86</v>
      </c>
      <c r="AW217" s="13" t="s">
        <v>33</v>
      </c>
      <c r="AX217" s="13" t="s">
        <v>77</v>
      </c>
      <c r="AY217" s="235" t="s">
        <v>217</v>
      </c>
    </row>
    <row r="218" spans="1:65" s="13" customFormat="1" ht="11.25">
      <c r="B218" s="225"/>
      <c r="C218" s="226"/>
      <c r="D218" s="221" t="s">
        <v>246</v>
      </c>
      <c r="E218" s="227" t="s">
        <v>1</v>
      </c>
      <c r="F218" s="228" t="s">
        <v>905</v>
      </c>
      <c r="G218" s="226"/>
      <c r="H218" s="229">
        <v>78.697000000000003</v>
      </c>
      <c r="I218" s="230"/>
      <c r="J218" s="226"/>
      <c r="K218" s="226"/>
      <c r="L218" s="231"/>
      <c r="M218" s="232"/>
      <c r="N218" s="233"/>
      <c r="O218" s="233"/>
      <c r="P218" s="233"/>
      <c r="Q218" s="233"/>
      <c r="R218" s="233"/>
      <c r="S218" s="233"/>
      <c r="T218" s="234"/>
      <c r="AT218" s="235" t="s">
        <v>246</v>
      </c>
      <c r="AU218" s="235" t="s">
        <v>86</v>
      </c>
      <c r="AV218" s="13" t="s">
        <v>86</v>
      </c>
      <c r="AW218" s="13" t="s">
        <v>33</v>
      </c>
      <c r="AX218" s="13" t="s">
        <v>77</v>
      </c>
      <c r="AY218" s="235" t="s">
        <v>217</v>
      </c>
    </row>
    <row r="219" spans="1:65" s="13" customFormat="1" ht="11.25">
      <c r="B219" s="225"/>
      <c r="C219" s="226"/>
      <c r="D219" s="221" t="s">
        <v>246</v>
      </c>
      <c r="E219" s="227" t="s">
        <v>1</v>
      </c>
      <c r="F219" s="228" t="s">
        <v>906</v>
      </c>
      <c r="G219" s="226"/>
      <c r="H219" s="229">
        <v>42.9</v>
      </c>
      <c r="I219" s="230"/>
      <c r="J219" s="226"/>
      <c r="K219" s="226"/>
      <c r="L219" s="231"/>
      <c r="M219" s="232"/>
      <c r="N219" s="233"/>
      <c r="O219" s="233"/>
      <c r="P219" s="233"/>
      <c r="Q219" s="233"/>
      <c r="R219" s="233"/>
      <c r="S219" s="233"/>
      <c r="T219" s="234"/>
      <c r="AT219" s="235" t="s">
        <v>246</v>
      </c>
      <c r="AU219" s="235" t="s">
        <v>86</v>
      </c>
      <c r="AV219" s="13" t="s">
        <v>86</v>
      </c>
      <c r="AW219" s="13" t="s">
        <v>33</v>
      </c>
      <c r="AX219" s="13" t="s">
        <v>77</v>
      </c>
      <c r="AY219" s="235" t="s">
        <v>217</v>
      </c>
    </row>
    <row r="220" spans="1:65" s="13" customFormat="1" ht="11.25">
      <c r="B220" s="225"/>
      <c r="C220" s="226"/>
      <c r="D220" s="221" t="s">
        <v>246</v>
      </c>
      <c r="E220" s="227" t="s">
        <v>1</v>
      </c>
      <c r="F220" s="228" t="s">
        <v>907</v>
      </c>
      <c r="G220" s="226"/>
      <c r="H220" s="229">
        <v>22.510999999999999</v>
      </c>
      <c r="I220" s="230"/>
      <c r="J220" s="226"/>
      <c r="K220" s="226"/>
      <c r="L220" s="231"/>
      <c r="M220" s="232"/>
      <c r="N220" s="233"/>
      <c r="O220" s="233"/>
      <c r="P220" s="233"/>
      <c r="Q220" s="233"/>
      <c r="R220" s="233"/>
      <c r="S220" s="233"/>
      <c r="T220" s="234"/>
      <c r="AT220" s="235" t="s">
        <v>246</v>
      </c>
      <c r="AU220" s="235" t="s">
        <v>86</v>
      </c>
      <c r="AV220" s="13" t="s">
        <v>86</v>
      </c>
      <c r="AW220" s="13" t="s">
        <v>33</v>
      </c>
      <c r="AX220" s="13" t="s">
        <v>77</v>
      </c>
      <c r="AY220" s="235" t="s">
        <v>217</v>
      </c>
    </row>
    <row r="221" spans="1:65" s="14" customFormat="1" ht="11.25">
      <c r="B221" s="246"/>
      <c r="C221" s="247"/>
      <c r="D221" s="221" t="s">
        <v>246</v>
      </c>
      <c r="E221" s="248" t="s">
        <v>1</v>
      </c>
      <c r="F221" s="249" t="s">
        <v>298</v>
      </c>
      <c r="G221" s="247"/>
      <c r="H221" s="250">
        <v>200.88800000000001</v>
      </c>
      <c r="I221" s="251"/>
      <c r="J221" s="247"/>
      <c r="K221" s="247"/>
      <c r="L221" s="252"/>
      <c r="M221" s="253"/>
      <c r="N221" s="254"/>
      <c r="O221" s="254"/>
      <c r="P221" s="254"/>
      <c r="Q221" s="254"/>
      <c r="R221" s="254"/>
      <c r="S221" s="254"/>
      <c r="T221" s="255"/>
      <c r="AT221" s="256" t="s">
        <v>246</v>
      </c>
      <c r="AU221" s="256" t="s">
        <v>86</v>
      </c>
      <c r="AV221" s="14" t="s">
        <v>224</v>
      </c>
      <c r="AW221" s="14" t="s">
        <v>33</v>
      </c>
      <c r="AX221" s="14" t="s">
        <v>84</v>
      </c>
      <c r="AY221" s="256" t="s">
        <v>217</v>
      </c>
    </row>
    <row r="222" spans="1:65" s="2" customFormat="1" ht="21.75" customHeight="1">
      <c r="A222" s="34"/>
      <c r="B222" s="35"/>
      <c r="C222" s="208" t="s">
        <v>411</v>
      </c>
      <c r="D222" s="208" t="s">
        <v>219</v>
      </c>
      <c r="E222" s="209" t="s">
        <v>374</v>
      </c>
      <c r="F222" s="210" t="s">
        <v>375</v>
      </c>
      <c r="G222" s="211" t="s">
        <v>222</v>
      </c>
      <c r="H222" s="212">
        <v>171.666</v>
      </c>
      <c r="I222" s="213"/>
      <c r="J222" s="214">
        <f>ROUND(I222*H222,2)</f>
        <v>0</v>
      </c>
      <c r="K222" s="210" t="s">
        <v>223</v>
      </c>
      <c r="L222" s="39"/>
      <c r="M222" s="215" t="s">
        <v>1</v>
      </c>
      <c r="N222" s="216" t="s">
        <v>42</v>
      </c>
      <c r="O222" s="71"/>
      <c r="P222" s="217">
        <f>O222*H222</f>
        <v>0</v>
      </c>
      <c r="Q222" s="217">
        <v>0</v>
      </c>
      <c r="R222" s="217">
        <f>Q222*H222</f>
        <v>0</v>
      </c>
      <c r="S222" s="217">
        <v>7.7899999999999997E-2</v>
      </c>
      <c r="T222" s="218">
        <f>S222*H222</f>
        <v>13.372781399999999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19" t="s">
        <v>224</v>
      </c>
      <c r="AT222" s="219" t="s">
        <v>219</v>
      </c>
      <c r="AU222" s="219" t="s">
        <v>86</v>
      </c>
      <c r="AY222" s="17" t="s">
        <v>217</v>
      </c>
      <c r="BE222" s="220">
        <f>IF(N222="základní",J222,0)</f>
        <v>0</v>
      </c>
      <c r="BF222" s="220">
        <f>IF(N222="snížená",J222,0)</f>
        <v>0</v>
      </c>
      <c r="BG222" s="220">
        <f>IF(N222="zákl. přenesená",J222,0)</f>
        <v>0</v>
      </c>
      <c r="BH222" s="220">
        <f>IF(N222="sníž. přenesená",J222,0)</f>
        <v>0</v>
      </c>
      <c r="BI222" s="220">
        <f>IF(N222="nulová",J222,0)</f>
        <v>0</v>
      </c>
      <c r="BJ222" s="17" t="s">
        <v>84</v>
      </c>
      <c r="BK222" s="220">
        <f>ROUND(I222*H222,2)</f>
        <v>0</v>
      </c>
      <c r="BL222" s="17" t="s">
        <v>224</v>
      </c>
      <c r="BM222" s="219" t="s">
        <v>908</v>
      </c>
    </row>
    <row r="223" spans="1:65" s="13" customFormat="1" ht="11.25">
      <c r="B223" s="225"/>
      <c r="C223" s="226"/>
      <c r="D223" s="221" t="s">
        <v>246</v>
      </c>
      <c r="E223" s="227" t="s">
        <v>1</v>
      </c>
      <c r="F223" s="228" t="s">
        <v>909</v>
      </c>
      <c r="G223" s="226"/>
      <c r="H223" s="229">
        <v>39.746000000000002</v>
      </c>
      <c r="I223" s="230"/>
      <c r="J223" s="226"/>
      <c r="K223" s="226"/>
      <c r="L223" s="231"/>
      <c r="M223" s="232"/>
      <c r="N223" s="233"/>
      <c r="O223" s="233"/>
      <c r="P223" s="233"/>
      <c r="Q223" s="233"/>
      <c r="R223" s="233"/>
      <c r="S223" s="233"/>
      <c r="T223" s="234"/>
      <c r="AT223" s="235" t="s">
        <v>246</v>
      </c>
      <c r="AU223" s="235" t="s">
        <v>86</v>
      </c>
      <c r="AV223" s="13" t="s">
        <v>86</v>
      </c>
      <c r="AW223" s="13" t="s">
        <v>33</v>
      </c>
      <c r="AX223" s="13" t="s">
        <v>77</v>
      </c>
      <c r="AY223" s="235" t="s">
        <v>217</v>
      </c>
    </row>
    <row r="224" spans="1:65" s="13" customFormat="1" ht="11.25">
      <c r="B224" s="225"/>
      <c r="C224" s="226"/>
      <c r="D224" s="221" t="s">
        <v>246</v>
      </c>
      <c r="E224" s="227" t="s">
        <v>1</v>
      </c>
      <c r="F224" s="228" t="s">
        <v>910</v>
      </c>
      <c r="G224" s="226"/>
      <c r="H224" s="229">
        <v>23.609000000000002</v>
      </c>
      <c r="I224" s="230"/>
      <c r="J224" s="226"/>
      <c r="K224" s="226"/>
      <c r="L224" s="231"/>
      <c r="M224" s="232"/>
      <c r="N224" s="233"/>
      <c r="O224" s="233"/>
      <c r="P224" s="233"/>
      <c r="Q224" s="233"/>
      <c r="R224" s="233"/>
      <c r="S224" s="233"/>
      <c r="T224" s="234"/>
      <c r="AT224" s="235" t="s">
        <v>246</v>
      </c>
      <c r="AU224" s="235" t="s">
        <v>86</v>
      </c>
      <c r="AV224" s="13" t="s">
        <v>86</v>
      </c>
      <c r="AW224" s="13" t="s">
        <v>33</v>
      </c>
      <c r="AX224" s="13" t="s">
        <v>77</v>
      </c>
      <c r="AY224" s="235" t="s">
        <v>217</v>
      </c>
    </row>
    <row r="225" spans="1:65" s="13" customFormat="1" ht="11.25">
      <c r="B225" s="225"/>
      <c r="C225" s="226"/>
      <c r="D225" s="221" t="s">
        <v>246</v>
      </c>
      <c r="E225" s="227" t="s">
        <v>1</v>
      </c>
      <c r="F225" s="228" t="s">
        <v>911</v>
      </c>
      <c r="G225" s="226"/>
      <c r="H225" s="229">
        <v>85.8</v>
      </c>
      <c r="I225" s="230"/>
      <c r="J225" s="226"/>
      <c r="K225" s="226"/>
      <c r="L225" s="231"/>
      <c r="M225" s="232"/>
      <c r="N225" s="233"/>
      <c r="O225" s="233"/>
      <c r="P225" s="233"/>
      <c r="Q225" s="233"/>
      <c r="R225" s="233"/>
      <c r="S225" s="233"/>
      <c r="T225" s="234"/>
      <c r="AT225" s="235" t="s">
        <v>246</v>
      </c>
      <c r="AU225" s="235" t="s">
        <v>86</v>
      </c>
      <c r="AV225" s="13" t="s">
        <v>86</v>
      </c>
      <c r="AW225" s="13" t="s">
        <v>33</v>
      </c>
      <c r="AX225" s="13" t="s">
        <v>77</v>
      </c>
      <c r="AY225" s="235" t="s">
        <v>217</v>
      </c>
    </row>
    <row r="226" spans="1:65" s="13" customFormat="1" ht="11.25">
      <c r="B226" s="225"/>
      <c r="C226" s="226"/>
      <c r="D226" s="221" t="s">
        <v>246</v>
      </c>
      <c r="E226" s="227" t="s">
        <v>1</v>
      </c>
      <c r="F226" s="228" t="s">
        <v>907</v>
      </c>
      <c r="G226" s="226"/>
      <c r="H226" s="229">
        <v>22.510999999999999</v>
      </c>
      <c r="I226" s="230"/>
      <c r="J226" s="226"/>
      <c r="K226" s="226"/>
      <c r="L226" s="231"/>
      <c r="M226" s="232"/>
      <c r="N226" s="233"/>
      <c r="O226" s="233"/>
      <c r="P226" s="233"/>
      <c r="Q226" s="233"/>
      <c r="R226" s="233"/>
      <c r="S226" s="233"/>
      <c r="T226" s="234"/>
      <c r="AT226" s="235" t="s">
        <v>246</v>
      </c>
      <c r="AU226" s="235" t="s">
        <v>86</v>
      </c>
      <c r="AV226" s="13" t="s">
        <v>86</v>
      </c>
      <c r="AW226" s="13" t="s">
        <v>33</v>
      </c>
      <c r="AX226" s="13" t="s">
        <v>77</v>
      </c>
      <c r="AY226" s="235" t="s">
        <v>217</v>
      </c>
    </row>
    <row r="227" spans="1:65" s="14" customFormat="1" ht="11.25">
      <c r="B227" s="246"/>
      <c r="C227" s="247"/>
      <c r="D227" s="221" t="s">
        <v>246</v>
      </c>
      <c r="E227" s="248" t="s">
        <v>1</v>
      </c>
      <c r="F227" s="249" t="s">
        <v>298</v>
      </c>
      <c r="G227" s="247"/>
      <c r="H227" s="250">
        <v>171.666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AT227" s="256" t="s">
        <v>246</v>
      </c>
      <c r="AU227" s="256" t="s">
        <v>86</v>
      </c>
      <c r="AV227" s="14" t="s">
        <v>224</v>
      </c>
      <c r="AW227" s="14" t="s">
        <v>33</v>
      </c>
      <c r="AX227" s="14" t="s">
        <v>84</v>
      </c>
      <c r="AY227" s="256" t="s">
        <v>217</v>
      </c>
    </row>
    <row r="228" spans="1:65" s="2" customFormat="1" ht="21.75" customHeight="1">
      <c r="A228" s="34"/>
      <c r="B228" s="35"/>
      <c r="C228" s="208" t="s">
        <v>417</v>
      </c>
      <c r="D228" s="208" t="s">
        <v>219</v>
      </c>
      <c r="E228" s="209" t="s">
        <v>364</v>
      </c>
      <c r="F228" s="210" t="s">
        <v>365</v>
      </c>
      <c r="G228" s="211" t="s">
        <v>222</v>
      </c>
      <c r="H228" s="212">
        <v>171.666</v>
      </c>
      <c r="I228" s="213"/>
      <c r="J228" s="214">
        <f>ROUND(I228*H228,2)</f>
        <v>0</v>
      </c>
      <c r="K228" s="210" t="s">
        <v>223</v>
      </c>
      <c r="L228" s="39"/>
      <c r="M228" s="215" t="s">
        <v>1</v>
      </c>
      <c r="N228" s="216" t="s">
        <v>42</v>
      </c>
      <c r="O228" s="71"/>
      <c r="P228" s="217">
        <f>O228*H228</f>
        <v>0</v>
      </c>
      <c r="Q228" s="217">
        <v>7.8163999999999997E-2</v>
      </c>
      <c r="R228" s="217">
        <f>Q228*H228</f>
        <v>13.418101223999999</v>
      </c>
      <c r="S228" s="217">
        <v>0</v>
      </c>
      <c r="T228" s="218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19" t="s">
        <v>224</v>
      </c>
      <c r="AT228" s="219" t="s">
        <v>219</v>
      </c>
      <c r="AU228" s="219" t="s">
        <v>86</v>
      </c>
      <c r="AY228" s="17" t="s">
        <v>217</v>
      </c>
      <c r="BE228" s="220">
        <f>IF(N228="základní",J228,0)</f>
        <v>0</v>
      </c>
      <c r="BF228" s="220">
        <f>IF(N228="snížená",J228,0)</f>
        <v>0</v>
      </c>
      <c r="BG228" s="220">
        <f>IF(N228="zákl. přenesená",J228,0)</f>
        <v>0</v>
      </c>
      <c r="BH228" s="220">
        <f>IF(N228="sníž. přenesená",J228,0)</f>
        <v>0</v>
      </c>
      <c r="BI228" s="220">
        <f>IF(N228="nulová",J228,0)</f>
        <v>0</v>
      </c>
      <c r="BJ228" s="17" t="s">
        <v>84</v>
      </c>
      <c r="BK228" s="220">
        <f>ROUND(I228*H228,2)</f>
        <v>0</v>
      </c>
      <c r="BL228" s="17" t="s">
        <v>224</v>
      </c>
      <c r="BM228" s="219" t="s">
        <v>912</v>
      </c>
    </row>
    <row r="229" spans="1:65" s="2" customFormat="1" ht="29.25">
      <c r="A229" s="34"/>
      <c r="B229" s="35"/>
      <c r="C229" s="36"/>
      <c r="D229" s="221" t="s">
        <v>234</v>
      </c>
      <c r="E229" s="36"/>
      <c r="F229" s="222" t="s">
        <v>913</v>
      </c>
      <c r="G229" s="36"/>
      <c r="H229" s="36"/>
      <c r="I229" s="122"/>
      <c r="J229" s="36"/>
      <c r="K229" s="36"/>
      <c r="L229" s="39"/>
      <c r="M229" s="223"/>
      <c r="N229" s="224"/>
      <c r="O229" s="71"/>
      <c r="P229" s="71"/>
      <c r="Q229" s="71"/>
      <c r="R229" s="71"/>
      <c r="S229" s="71"/>
      <c r="T229" s="72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234</v>
      </c>
      <c r="AU229" s="17" t="s">
        <v>86</v>
      </c>
    </row>
    <row r="230" spans="1:65" s="13" customFormat="1" ht="11.25">
      <c r="B230" s="225"/>
      <c r="C230" s="226"/>
      <c r="D230" s="221" t="s">
        <v>246</v>
      </c>
      <c r="E230" s="227" t="s">
        <v>1</v>
      </c>
      <c r="F230" s="228" t="s">
        <v>909</v>
      </c>
      <c r="G230" s="226"/>
      <c r="H230" s="229">
        <v>39.746000000000002</v>
      </c>
      <c r="I230" s="230"/>
      <c r="J230" s="226"/>
      <c r="K230" s="226"/>
      <c r="L230" s="231"/>
      <c r="M230" s="232"/>
      <c r="N230" s="233"/>
      <c r="O230" s="233"/>
      <c r="P230" s="233"/>
      <c r="Q230" s="233"/>
      <c r="R230" s="233"/>
      <c r="S230" s="233"/>
      <c r="T230" s="234"/>
      <c r="AT230" s="235" t="s">
        <v>246</v>
      </c>
      <c r="AU230" s="235" t="s">
        <v>86</v>
      </c>
      <c r="AV230" s="13" t="s">
        <v>86</v>
      </c>
      <c r="AW230" s="13" t="s">
        <v>33</v>
      </c>
      <c r="AX230" s="13" t="s">
        <v>77</v>
      </c>
      <c r="AY230" s="235" t="s">
        <v>217</v>
      </c>
    </row>
    <row r="231" spans="1:65" s="13" customFormat="1" ht="11.25">
      <c r="B231" s="225"/>
      <c r="C231" s="226"/>
      <c r="D231" s="221" t="s">
        <v>246</v>
      </c>
      <c r="E231" s="227" t="s">
        <v>1</v>
      </c>
      <c r="F231" s="228" t="s">
        <v>910</v>
      </c>
      <c r="G231" s="226"/>
      <c r="H231" s="229">
        <v>23.609000000000002</v>
      </c>
      <c r="I231" s="230"/>
      <c r="J231" s="226"/>
      <c r="K231" s="226"/>
      <c r="L231" s="231"/>
      <c r="M231" s="232"/>
      <c r="N231" s="233"/>
      <c r="O231" s="233"/>
      <c r="P231" s="233"/>
      <c r="Q231" s="233"/>
      <c r="R231" s="233"/>
      <c r="S231" s="233"/>
      <c r="T231" s="234"/>
      <c r="AT231" s="235" t="s">
        <v>246</v>
      </c>
      <c r="AU231" s="235" t="s">
        <v>86</v>
      </c>
      <c r="AV231" s="13" t="s">
        <v>86</v>
      </c>
      <c r="AW231" s="13" t="s">
        <v>33</v>
      </c>
      <c r="AX231" s="13" t="s">
        <v>77</v>
      </c>
      <c r="AY231" s="235" t="s">
        <v>217</v>
      </c>
    </row>
    <row r="232" spans="1:65" s="13" customFormat="1" ht="11.25">
      <c r="B232" s="225"/>
      <c r="C232" s="226"/>
      <c r="D232" s="221" t="s">
        <v>246</v>
      </c>
      <c r="E232" s="227" t="s">
        <v>1</v>
      </c>
      <c r="F232" s="228" t="s">
        <v>911</v>
      </c>
      <c r="G232" s="226"/>
      <c r="H232" s="229">
        <v>85.8</v>
      </c>
      <c r="I232" s="230"/>
      <c r="J232" s="226"/>
      <c r="K232" s="226"/>
      <c r="L232" s="231"/>
      <c r="M232" s="232"/>
      <c r="N232" s="233"/>
      <c r="O232" s="233"/>
      <c r="P232" s="233"/>
      <c r="Q232" s="233"/>
      <c r="R232" s="233"/>
      <c r="S232" s="233"/>
      <c r="T232" s="234"/>
      <c r="AT232" s="235" t="s">
        <v>246</v>
      </c>
      <c r="AU232" s="235" t="s">
        <v>86</v>
      </c>
      <c r="AV232" s="13" t="s">
        <v>86</v>
      </c>
      <c r="AW232" s="13" t="s">
        <v>33</v>
      </c>
      <c r="AX232" s="13" t="s">
        <v>77</v>
      </c>
      <c r="AY232" s="235" t="s">
        <v>217</v>
      </c>
    </row>
    <row r="233" spans="1:65" s="13" customFormat="1" ht="11.25">
      <c r="B233" s="225"/>
      <c r="C233" s="226"/>
      <c r="D233" s="221" t="s">
        <v>246</v>
      </c>
      <c r="E233" s="227" t="s">
        <v>1</v>
      </c>
      <c r="F233" s="228" t="s">
        <v>907</v>
      </c>
      <c r="G233" s="226"/>
      <c r="H233" s="229">
        <v>22.510999999999999</v>
      </c>
      <c r="I233" s="230"/>
      <c r="J233" s="226"/>
      <c r="K233" s="226"/>
      <c r="L233" s="231"/>
      <c r="M233" s="232"/>
      <c r="N233" s="233"/>
      <c r="O233" s="233"/>
      <c r="P233" s="233"/>
      <c r="Q233" s="233"/>
      <c r="R233" s="233"/>
      <c r="S233" s="233"/>
      <c r="T233" s="234"/>
      <c r="AT233" s="235" t="s">
        <v>246</v>
      </c>
      <c r="AU233" s="235" t="s">
        <v>86</v>
      </c>
      <c r="AV233" s="13" t="s">
        <v>86</v>
      </c>
      <c r="AW233" s="13" t="s">
        <v>33</v>
      </c>
      <c r="AX233" s="13" t="s">
        <v>77</v>
      </c>
      <c r="AY233" s="235" t="s">
        <v>217</v>
      </c>
    </row>
    <row r="234" spans="1:65" s="14" customFormat="1" ht="11.25">
      <c r="B234" s="246"/>
      <c r="C234" s="247"/>
      <c r="D234" s="221" t="s">
        <v>246</v>
      </c>
      <c r="E234" s="248" t="s">
        <v>1</v>
      </c>
      <c r="F234" s="249" t="s">
        <v>298</v>
      </c>
      <c r="G234" s="247"/>
      <c r="H234" s="250">
        <v>171.666</v>
      </c>
      <c r="I234" s="251"/>
      <c r="J234" s="247"/>
      <c r="K234" s="247"/>
      <c r="L234" s="252"/>
      <c r="M234" s="253"/>
      <c r="N234" s="254"/>
      <c r="O234" s="254"/>
      <c r="P234" s="254"/>
      <c r="Q234" s="254"/>
      <c r="R234" s="254"/>
      <c r="S234" s="254"/>
      <c r="T234" s="255"/>
      <c r="AT234" s="256" t="s">
        <v>246</v>
      </c>
      <c r="AU234" s="256" t="s">
        <v>86</v>
      </c>
      <c r="AV234" s="14" t="s">
        <v>224</v>
      </c>
      <c r="AW234" s="14" t="s">
        <v>33</v>
      </c>
      <c r="AX234" s="14" t="s">
        <v>84</v>
      </c>
      <c r="AY234" s="256" t="s">
        <v>217</v>
      </c>
    </row>
    <row r="235" spans="1:65" s="2" customFormat="1" ht="33" customHeight="1">
      <c r="A235" s="34"/>
      <c r="B235" s="35"/>
      <c r="C235" s="208" t="s">
        <v>425</v>
      </c>
      <c r="D235" s="208" t="s">
        <v>219</v>
      </c>
      <c r="E235" s="209" t="s">
        <v>459</v>
      </c>
      <c r="F235" s="210" t="s">
        <v>460</v>
      </c>
      <c r="G235" s="211" t="s">
        <v>274</v>
      </c>
      <c r="H235" s="212">
        <v>0.6</v>
      </c>
      <c r="I235" s="213"/>
      <c r="J235" s="214">
        <f>ROUND(I235*H235,2)</f>
        <v>0</v>
      </c>
      <c r="K235" s="210" t="s">
        <v>223</v>
      </c>
      <c r="L235" s="39"/>
      <c r="M235" s="215" t="s">
        <v>1</v>
      </c>
      <c r="N235" s="216" t="s">
        <v>42</v>
      </c>
      <c r="O235" s="71"/>
      <c r="P235" s="217">
        <f>O235*H235</f>
        <v>0</v>
      </c>
      <c r="Q235" s="217">
        <v>0</v>
      </c>
      <c r="R235" s="217">
        <f>Q235*H235</f>
        <v>0</v>
      </c>
      <c r="S235" s="217">
        <v>0</v>
      </c>
      <c r="T235" s="218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19" t="s">
        <v>224</v>
      </c>
      <c r="AT235" s="219" t="s">
        <v>219</v>
      </c>
      <c r="AU235" s="219" t="s">
        <v>86</v>
      </c>
      <c r="AY235" s="17" t="s">
        <v>217</v>
      </c>
      <c r="BE235" s="220">
        <f>IF(N235="základní",J235,0)</f>
        <v>0</v>
      </c>
      <c r="BF235" s="220">
        <f>IF(N235="snížená",J235,0)</f>
        <v>0</v>
      </c>
      <c r="BG235" s="220">
        <f>IF(N235="zákl. přenesená",J235,0)</f>
        <v>0</v>
      </c>
      <c r="BH235" s="220">
        <f>IF(N235="sníž. přenesená",J235,0)</f>
        <v>0</v>
      </c>
      <c r="BI235" s="220">
        <f>IF(N235="nulová",J235,0)</f>
        <v>0</v>
      </c>
      <c r="BJ235" s="17" t="s">
        <v>84</v>
      </c>
      <c r="BK235" s="220">
        <f>ROUND(I235*H235,2)</f>
        <v>0</v>
      </c>
      <c r="BL235" s="17" t="s">
        <v>224</v>
      </c>
      <c r="BM235" s="219" t="s">
        <v>914</v>
      </c>
    </row>
    <row r="236" spans="1:65" s="2" customFormat="1" ht="19.5">
      <c r="A236" s="34"/>
      <c r="B236" s="35"/>
      <c r="C236" s="36"/>
      <c r="D236" s="221" t="s">
        <v>234</v>
      </c>
      <c r="E236" s="36"/>
      <c r="F236" s="222" t="s">
        <v>462</v>
      </c>
      <c r="G236" s="36"/>
      <c r="H236" s="36"/>
      <c r="I236" s="122"/>
      <c r="J236" s="36"/>
      <c r="K236" s="36"/>
      <c r="L236" s="39"/>
      <c r="M236" s="223"/>
      <c r="N236" s="224"/>
      <c r="O236" s="71"/>
      <c r="P236" s="71"/>
      <c r="Q236" s="71"/>
      <c r="R236" s="71"/>
      <c r="S236" s="71"/>
      <c r="T236" s="72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234</v>
      </c>
      <c r="AU236" s="17" t="s">
        <v>86</v>
      </c>
    </row>
    <row r="237" spans="1:65" s="13" customFormat="1" ht="11.25">
      <c r="B237" s="225"/>
      <c r="C237" s="226"/>
      <c r="D237" s="221" t="s">
        <v>246</v>
      </c>
      <c r="E237" s="227" t="s">
        <v>1</v>
      </c>
      <c r="F237" s="228" t="s">
        <v>463</v>
      </c>
      <c r="G237" s="226"/>
      <c r="H237" s="229">
        <v>0.6</v>
      </c>
      <c r="I237" s="230"/>
      <c r="J237" s="226"/>
      <c r="K237" s="226"/>
      <c r="L237" s="231"/>
      <c r="M237" s="232"/>
      <c r="N237" s="233"/>
      <c r="O237" s="233"/>
      <c r="P237" s="233"/>
      <c r="Q237" s="233"/>
      <c r="R237" s="233"/>
      <c r="S237" s="233"/>
      <c r="T237" s="234"/>
      <c r="AT237" s="235" t="s">
        <v>246</v>
      </c>
      <c r="AU237" s="235" t="s">
        <v>86</v>
      </c>
      <c r="AV237" s="13" t="s">
        <v>86</v>
      </c>
      <c r="AW237" s="13" t="s">
        <v>33</v>
      </c>
      <c r="AX237" s="13" t="s">
        <v>84</v>
      </c>
      <c r="AY237" s="235" t="s">
        <v>217</v>
      </c>
    </row>
    <row r="238" spans="1:65" s="2" customFormat="1" ht="21.75" customHeight="1">
      <c r="A238" s="34"/>
      <c r="B238" s="35"/>
      <c r="C238" s="208" t="s">
        <v>430</v>
      </c>
      <c r="D238" s="208" t="s">
        <v>219</v>
      </c>
      <c r="E238" s="209" t="s">
        <v>391</v>
      </c>
      <c r="F238" s="210" t="s">
        <v>392</v>
      </c>
      <c r="G238" s="211" t="s">
        <v>290</v>
      </c>
      <c r="H238" s="212">
        <v>3</v>
      </c>
      <c r="I238" s="213"/>
      <c r="J238" s="214">
        <f>ROUND(I238*H238,2)</f>
        <v>0</v>
      </c>
      <c r="K238" s="210" t="s">
        <v>223</v>
      </c>
      <c r="L238" s="39"/>
      <c r="M238" s="215" t="s">
        <v>1</v>
      </c>
      <c r="N238" s="216" t="s">
        <v>42</v>
      </c>
      <c r="O238" s="71"/>
      <c r="P238" s="217">
        <f>O238*H238</f>
        <v>0</v>
      </c>
      <c r="Q238" s="217">
        <v>0.50375000000000003</v>
      </c>
      <c r="R238" s="217">
        <f>Q238*H238</f>
        <v>1.51125</v>
      </c>
      <c r="S238" s="217">
        <v>2.5</v>
      </c>
      <c r="T238" s="218">
        <f>S238*H238</f>
        <v>7.5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19" t="s">
        <v>224</v>
      </c>
      <c r="AT238" s="219" t="s">
        <v>219</v>
      </c>
      <c r="AU238" s="219" t="s">
        <v>86</v>
      </c>
      <c r="AY238" s="17" t="s">
        <v>217</v>
      </c>
      <c r="BE238" s="220">
        <f>IF(N238="základní",J238,0)</f>
        <v>0</v>
      </c>
      <c r="BF238" s="220">
        <f>IF(N238="snížená",J238,0)</f>
        <v>0</v>
      </c>
      <c r="BG238" s="220">
        <f>IF(N238="zákl. přenesená",J238,0)</f>
        <v>0</v>
      </c>
      <c r="BH238" s="220">
        <f>IF(N238="sníž. přenesená",J238,0)</f>
        <v>0</v>
      </c>
      <c r="BI238" s="220">
        <f>IF(N238="nulová",J238,0)</f>
        <v>0</v>
      </c>
      <c r="BJ238" s="17" t="s">
        <v>84</v>
      </c>
      <c r="BK238" s="220">
        <f>ROUND(I238*H238,2)</f>
        <v>0</v>
      </c>
      <c r="BL238" s="17" t="s">
        <v>224</v>
      </c>
      <c r="BM238" s="219" t="s">
        <v>915</v>
      </c>
    </row>
    <row r="239" spans="1:65" s="2" customFormat="1" ht="19.5">
      <c r="A239" s="34"/>
      <c r="B239" s="35"/>
      <c r="C239" s="36"/>
      <c r="D239" s="221" t="s">
        <v>234</v>
      </c>
      <c r="E239" s="36"/>
      <c r="F239" s="222" t="s">
        <v>916</v>
      </c>
      <c r="G239" s="36"/>
      <c r="H239" s="36"/>
      <c r="I239" s="122"/>
      <c r="J239" s="36"/>
      <c r="K239" s="36"/>
      <c r="L239" s="39"/>
      <c r="M239" s="223"/>
      <c r="N239" s="224"/>
      <c r="O239" s="71"/>
      <c r="P239" s="71"/>
      <c r="Q239" s="71"/>
      <c r="R239" s="71"/>
      <c r="S239" s="71"/>
      <c r="T239" s="72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7" t="s">
        <v>234</v>
      </c>
      <c r="AU239" s="17" t="s">
        <v>86</v>
      </c>
    </row>
    <row r="240" spans="1:65" s="2" customFormat="1" ht="16.5" customHeight="1">
      <c r="A240" s="34"/>
      <c r="B240" s="35"/>
      <c r="C240" s="208" t="s">
        <v>435</v>
      </c>
      <c r="D240" s="208" t="s">
        <v>219</v>
      </c>
      <c r="E240" s="209" t="s">
        <v>397</v>
      </c>
      <c r="F240" s="210" t="s">
        <v>398</v>
      </c>
      <c r="G240" s="211" t="s">
        <v>290</v>
      </c>
      <c r="H240" s="212">
        <v>3</v>
      </c>
      <c r="I240" s="213"/>
      <c r="J240" s="214">
        <f>ROUND(I240*H240,2)</f>
        <v>0</v>
      </c>
      <c r="K240" s="210" t="s">
        <v>223</v>
      </c>
      <c r="L240" s="39"/>
      <c r="M240" s="215" t="s">
        <v>1</v>
      </c>
      <c r="N240" s="216" t="s">
        <v>42</v>
      </c>
      <c r="O240" s="71"/>
      <c r="P240" s="217">
        <f>O240*H240</f>
        <v>0</v>
      </c>
      <c r="Q240" s="217">
        <v>0</v>
      </c>
      <c r="R240" s="217">
        <f>Q240*H240</f>
        <v>0</v>
      </c>
      <c r="S240" s="217">
        <v>0</v>
      </c>
      <c r="T240" s="218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19" t="s">
        <v>224</v>
      </c>
      <c r="AT240" s="219" t="s">
        <v>219</v>
      </c>
      <c r="AU240" s="219" t="s">
        <v>86</v>
      </c>
      <c r="AY240" s="17" t="s">
        <v>217</v>
      </c>
      <c r="BE240" s="220">
        <f>IF(N240="základní",J240,0)</f>
        <v>0</v>
      </c>
      <c r="BF240" s="220">
        <f>IF(N240="snížená",J240,0)</f>
        <v>0</v>
      </c>
      <c r="BG240" s="220">
        <f>IF(N240="zákl. přenesená",J240,0)</f>
        <v>0</v>
      </c>
      <c r="BH240" s="220">
        <f>IF(N240="sníž. přenesená",J240,0)</f>
        <v>0</v>
      </c>
      <c r="BI240" s="220">
        <f>IF(N240="nulová",J240,0)</f>
        <v>0</v>
      </c>
      <c r="BJ240" s="17" t="s">
        <v>84</v>
      </c>
      <c r="BK240" s="220">
        <f>ROUND(I240*H240,2)</f>
        <v>0</v>
      </c>
      <c r="BL240" s="17" t="s">
        <v>224</v>
      </c>
      <c r="BM240" s="219" t="s">
        <v>917</v>
      </c>
    </row>
    <row r="241" spans="1:65" s="2" customFormat="1" ht="21.75" customHeight="1">
      <c r="A241" s="34"/>
      <c r="B241" s="35"/>
      <c r="C241" s="236" t="s">
        <v>439</v>
      </c>
      <c r="D241" s="236" t="s">
        <v>271</v>
      </c>
      <c r="E241" s="237" t="s">
        <v>918</v>
      </c>
      <c r="F241" s="238" t="s">
        <v>919</v>
      </c>
      <c r="G241" s="239" t="s">
        <v>274</v>
      </c>
      <c r="H241" s="240">
        <v>2.0249999999999999</v>
      </c>
      <c r="I241" s="241"/>
      <c r="J241" s="242">
        <f>ROUND(I241*H241,2)</f>
        <v>0</v>
      </c>
      <c r="K241" s="238" t="s">
        <v>223</v>
      </c>
      <c r="L241" s="243"/>
      <c r="M241" s="244" t="s">
        <v>1</v>
      </c>
      <c r="N241" s="245" t="s">
        <v>42</v>
      </c>
      <c r="O241" s="71"/>
      <c r="P241" s="217">
        <f>O241*H241</f>
        <v>0</v>
      </c>
      <c r="Q241" s="217">
        <v>1</v>
      </c>
      <c r="R241" s="217">
        <f>Q241*H241</f>
        <v>2.0249999999999999</v>
      </c>
      <c r="S241" s="217">
        <v>0</v>
      </c>
      <c r="T241" s="218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19" t="s">
        <v>262</v>
      </c>
      <c r="AT241" s="219" t="s">
        <v>271</v>
      </c>
      <c r="AU241" s="219" t="s">
        <v>86</v>
      </c>
      <c r="AY241" s="17" t="s">
        <v>217</v>
      </c>
      <c r="BE241" s="220">
        <f>IF(N241="základní",J241,0)</f>
        <v>0</v>
      </c>
      <c r="BF241" s="220">
        <f>IF(N241="snížená",J241,0)</f>
        <v>0</v>
      </c>
      <c r="BG241" s="220">
        <f>IF(N241="zákl. přenesená",J241,0)</f>
        <v>0</v>
      </c>
      <c r="BH241" s="220">
        <f>IF(N241="sníž. přenesená",J241,0)</f>
        <v>0</v>
      </c>
      <c r="BI241" s="220">
        <f>IF(N241="nulová",J241,0)</f>
        <v>0</v>
      </c>
      <c r="BJ241" s="17" t="s">
        <v>84</v>
      </c>
      <c r="BK241" s="220">
        <f>ROUND(I241*H241,2)</f>
        <v>0</v>
      </c>
      <c r="BL241" s="17" t="s">
        <v>224</v>
      </c>
      <c r="BM241" s="219" t="s">
        <v>920</v>
      </c>
    </row>
    <row r="242" spans="1:65" s="2" customFormat="1" ht="19.5">
      <c r="A242" s="34"/>
      <c r="B242" s="35"/>
      <c r="C242" s="36"/>
      <c r="D242" s="221" t="s">
        <v>234</v>
      </c>
      <c r="E242" s="36"/>
      <c r="F242" s="222" t="s">
        <v>921</v>
      </c>
      <c r="G242" s="36"/>
      <c r="H242" s="36"/>
      <c r="I242" s="122"/>
      <c r="J242" s="36"/>
      <c r="K242" s="36"/>
      <c r="L242" s="39"/>
      <c r="M242" s="223"/>
      <c r="N242" s="224"/>
      <c r="O242" s="71"/>
      <c r="P242" s="71"/>
      <c r="Q242" s="71"/>
      <c r="R242" s="71"/>
      <c r="S242" s="71"/>
      <c r="T242" s="72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7" t="s">
        <v>234</v>
      </c>
      <c r="AU242" s="17" t="s">
        <v>86</v>
      </c>
    </row>
    <row r="243" spans="1:65" s="13" customFormat="1" ht="11.25">
      <c r="B243" s="225"/>
      <c r="C243" s="226"/>
      <c r="D243" s="221" t="s">
        <v>246</v>
      </c>
      <c r="E243" s="227" t="s">
        <v>1</v>
      </c>
      <c r="F243" s="228" t="s">
        <v>922</v>
      </c>
      <c r="G243" s="226"/>
      <c r="H243" s="229">
        <v>2.0249999999999999</v>
      </c>
      <c r="I243" s="230"/>
      <c r="J243" s="226"/>
      <c r="K243" s="226"/>
      <c r="L243" s="231"/>
      <c r="M243" s="232"/>
      <c r="N243" s="233"/>
      <c r="O243" s="233"/>
      <c r="P243" s="233"/>
      <c r="Q243" s="233"/>
      <c r="R243" s="233"/>
      <c r="S243" s="233"/>
      <c r="T243" s="234"/>
      <c r="AT243" s="235" t="s">
        <v>246</v>
      </c>
      <c r="AU243" s="235" t="s">
        <v>86</v>
      </c>
      <c r="AV243" s="13" t="s">
        <v>86</v>
      </c>
      <c r="AW243" s="13" t="s">
        <v>33</v>
      </c>
      <c r="AX243" s="13" t="s">
        <v>77</v>
      </c>
      <c r="AY243" s="235" t="s">
        <v>217</v>
      </c>
    </row>
    <row r="244" spans="1:65" s="14" customFormat="1" ht="11.25">
      <c r="B244" s="246"/>
      <c r="C244" s="247"/>
      <c r="D244" s="221" t="s">
        <v>246</v>
      </c>
      <c r="E244" s="248" t="s">
        <v>1</v>
      </c>
      <c r="F244" s="249" t="s">
        <v>298</v>
      </c>
      <c r="G244" s="247"/>
      <c r="H244" s="250">
        <v>2.0249999999999999</v>
      </c>
      <c r="I244" s="251"/>
      <c r="J244" s="247"/>
      <c r="K244" s="247"/>
      <c r="L244" s="252"/>
      <c r="M244" s="253"/>
      <c r="N244" s="254"/>
      <c r="O244" s="254"/>
      <c r="P244" s="254"/>
      <c r="Q244" s="254"/>
      <c r="R244" s="254"/>
      <c r="S244" s="254"/>
      <c r="T244" s="255"/>
      <c r="AT244" s="256" t="s">
        <v>246</v>
      </c>
      <c r="AU244" s="256" t="s">
        <v>86</v>
      </c>
      <c r="AV244" s="14" t="s">
        <v>224</v>
      </c>
      <c r="AW244" s="14" t="s">
        <v>33</v>
      </c>
      <c r="AX244" s="14" t="s">
        <v>84</v>
      </c>
      <c r="AY244" s="256" t="s">
        <v>217</v>
      </c>
    </row>
    <row r="245" spans="1:65" s="2" customFormat="1" ht="21.75" customHeight="1">
      <c r="A245" s="34"/>
      <c r="B245" s="35"/>
      <c r="C245" s="208" t="s">
        <v>443</v>
      </c>
      <c r="D245" s="208" t="s">
        <v>219</v>
      </c>
      <c r="E245" s="209" t="s">
        <v>407</v>
      </c>
      <c r="F245" s="210" t="s">
        <v>408</v>
      </c>
      <c r="G245" s="211" t="s">
        <v>290</v>
      </c>
      <c r="H245" s="212">
        <v>1.5</v>
      </c>
      <c r="I245" s="213"/>
      <c r="J245" s="214">
        <f>ROUND(I245*H245,2)</f>
        <v>0</v>
      </c>
      <c r="K245" s="210" t="s">
        <v>223</v>
      </c>
      <c r="L245" s="39"/>
      <c r="M245" s="215" t="s">
        <v>1</v>
      </c>
      <c r="N245" s="216" t="s">
        <v>42</v>
      </c>
      <c r="O245" s="71"/>
      <c r="P245" s="217">
        <f>O245*H245</f>
        <v>0</v>
      </c>
      <c r="Q245" s="217">
        <v>2.5880000000000001</v>
      </c>
      <c r="R245" s="217">
        <f>Q245*H245</f>
        <v>3.8820000000000001</v>
      </c>
      <c r="S245" s="217">
        <v>1.95</v>
      </c>
      <c r="T245" s="218">
        <f>S245*H245</f>
        <v>2.9249999999999998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19" t="s">
        <v>224</v>
      </c>
      <c r="AT245" s="219" t="s">
        <v>219</v>
      </c>
      <c r="AU245" s="219" t="s">
        <v>86</v>
      </c>
      <c r="AY245" s="17" t="s">
        <v>217</v>
      </c>
      <c r="BE245" s="220">
        <f>IF(N245="základní",J245,0)</f>
        <v>0</v>
      </c>
      <c r="BF245" s="220">
        <f>IF(N245="snížená",J245,0)</f>
        <v>0</v>
      </c>
      <c r="BG245" s="220">
        <f>IF(N245="zákl. přenesená",J245,0)</f>
        <v>0</v>
      </c>
      <c r="BH245" s="220">
        <f>IF(N245="sníž. přenesená",J245,0)</f>
        <v>0</v>
      </c>
      <c r="BI245" s="220">
        <f>IF(N245="nulová",J245,0)</f>
        <v>0</v>
      </c>
      <c r="BJ245" s="17" t="s">
        <v>84</v>
      </c>
      <c r="BK245" s="220">
        <f>ROUND(I245*H245,2)</f>
        <v>0</v>
      </c>
      <c r="BL245" s="17" t="s">
        <v>224</v>
      </c>
      <c r="BM245" s="219" t="s">
        <v>923</v>
      </c>
    </row>
    <row r="246" spans="1:65" s="2" customFormat="1" ht="19.5">
      <c r="A246" s="34"/>
      <c r="B246" s="35"/>
      <c r="C246" s="36"/>
      <c r="D246" s="221" t="s">
        <v>234</v>
      </c>
      <c r="E246" s="36"/>
      <c r="F246" s="222" t="s">
        <v>924</v>
      </c>
      <c r="G246" s="36"/>
      <c r="H246" s="36"/>
      <c r="I246" s="122"/>
      <c r="J246" s="36"/>
      <c r="K246" s="36"/>
      <c r="L246" s="39"/>
      <c r="M246" s="223"/>
      <c r="N246" s="224"/>
      <c r="O246" s="71"/>
      <c r="P246" s="71"/>
      <c r="Q246" s="71"/>
      <c r="R246" s="71"/>
      <c r="S246" s="71"/>
      <c r="T246" s="72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7" t="s">
        <v>234</v>
      </c>
      <c r="AU246" s="17" t="s">
        <v>86</v>
      </c>
    </row>
    <row r="247" spans="1:65" s="2" customFormat="1" ht="21.75" customHeight="1">
      <c r="A247" s="34"/>
      <c r="B247" s="35"/>
      <c r="C247" s="208" t="s">
        <v>447</v>
      </c>
      <c r="D247" s="208" t="s">
        <v>219</v>
      </c>
      <c r="E247" s="209" t="s">
        <v>925</v>
      </c>
      <c r="F247" s="210" t="s">
        <v>926</v>
      </c>
      <c r="G247" s="211" t="s">
        <v>238</v>
      </c>
      <c r="H247" s="212">
        <v>12.824999999999999</v>
      </c>
      <c r="I247" s="213"/>
      <c r="J247" s="214">
        <f>ROUND(I247*H247,2)</f>
        <v>0</v>
      </c>
      <c r="K247" s="210" t="s">
        <v>223</v>
      </c>
      <c r="L247" s="39"/>
      <c r="M247" s="215" t="s">
        <v>1</v>
      </c>
      <c r="N247" s="216" t="s">
        <v>42</v>
      </c>
      <c r="O247" s="71"/>
      <c r="P247" s="217">
        <f>O247*H247</f>
        <v>0</v>
      </c>
      <c r="Q247" s="217">
        <v>4.176E-3</v>
      </c>
      <c r="R247" s="217">
        <f>Q247*H247</f>
        <v>5.3557199999999999E-2</v>
      </c>
      <c r="S247" s="217">
        <v>0</v>
      </c>
      <c r="T247" s="218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19" t="s">
        <v>224</v>
      </c>
      <c r="AT247" s="219" t="s">
        <v>219</v>
      </c>
      <c r="AU247" s="219" t="s">
        <v>86</v>
      </c>
      <c r="AY247" s="17" t="s">
        <v>217</v>
      </c>
      <c r="BE247" s="220">
        <f>IF(N247="základní",J247,0)</f>
        <v>0</v>
      </c>
      <c r="BF247" s="220">
        <f>IF(N247="snížená",J247,0)</f>
        <v>0</v>
      </c>
      <c r="BG247" s="220">
        <f>IF(N247="zákl. přenesená",J247,0)</f>
        <v>0</v>
      </c>
      <c r="BH247" s="220">
        <f>IF(N247="sníž. přenesená",J247,0)</f>
        <v>0</v>
      </c>
      <c r="BI247" s="220">
        <f>IF(N247="nulová",J247,0)</f>
        <v>0</v>
      </c>
      <c r="BJ247" s="17" t="s">
        <v>84</v>
      </c>
      <c r="BK247" s="220">
        <f>ROUND(I247*H247,2)</f>
        <v>0</v>
      </c>
      <c r="BL247" s="17" t="s">
        <v>224</v>
      </c>
      <c r="BM247" s="219" t="s">
        <v>927</v>
      </c>
    </row>
    <row r="248" spans="1:65" s="2" customFormat="1" ht="29.25">
      <c r="A248" s="34"/>
      <c r="B248" s="35"/>
      <c r="C248" s="36"/>
      <c r="D248" s="221" t="s">
        <v>234</v>
      </c>
      <c r="E248" s="36"/>
      <c r="F248" s="222" t="s">
        <v>928</v>
      </c>
      <c r="G248" s="36"/>
      <c r="H248" s="36"/>
      <c r="I248" s="122"/>
      <c r="J248" s="36"/>
      <c r="K248" s="36"/>
      <c r="L248" s="39"/>
      <c r="M248" s="223"/>
      <c r="N248" s="224"/>
      <c r="O248" s="71"/>
      <c r="P248" s="71"/>
      <c r="Q248" s="71"/>
      <c r="R248" s="71"/>
      <c r="S248" s="71"/>
      <c r="T248" s="72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7" t="s">
        <v>234</v>
      </c>
      <c r="AU248" s="17" t="s">
        <v>86</v>
      </c>
    </row>
    <row r="249" spans="1:65" s="13" customFormat="1" ht="11.25">
      <c r="B249" s="225"/>
      <c r="C249" s="226"/>
      <c r="D249" s="221" t="s">
        <v>246</v>
      </c>
      <c r="E249" s="227" t="s">
        <v>1</v>
      </c>
      <c r="F249" s="228" t="s">
        <v>929</v>
      </c>
      <c r="G249" s="226"/>
      <c r="H249" s="229">
        <v>12.824999999999999</v>
      </c>
      <c r="I249" s="230"/>
      <c r="J249" s="226"/>
      <c r="K249" s="226"/>
      <c r="L249" s="231"/>
      <c r="M249" s="232"/>
      <c r="N249" s="233"/>
      <c r="O249" s="233"/>
      <c r="P249" s="233"/>
      <c r="Q249" s="233"/>
      <c r="R249" s="233"/>
      <c r="S249" s="233"/>
      <c r="T249" s="234"/>
      <c r="AT249" s="235" t="s">
        <v>246</v>
      </c>
      <c r="AU249" s="235" t="s">
        <v>86</v>
      </c>
      <c r="AV249" s="13" t="s">
        <v>86</v>
      </c>
      <c r="AW249" s="13" t="s">
        <v>33</v>
      </c>
      <c r="AX249" s="13" t="s">
        <v>77</v>
      </c>
      <c r="AY249" s="235" t="s">
        <v>217</v>
      </c>
    </row>
    <row r="250" spans="1:65" s="14" customFormat="1" ht="11.25">
      <c r="B250" s="246"/>
      <c r="C250" s="247"/>
      <c r="D250" s="221" t="s">
        <v>246</v>
      </c>
      <c r="E250" s="248" t="s">
        <v>1</v>
      </c>
      <c r="F250" s="249" t="s">
        <v>298</v>
      </c>
      <c r="G250" s="247"/>
      <c r="H250" s="250">
        <v>12.824999999999999</v>
      </c>
      <c r="I250" s="251"/>
      <c r="J250" s="247"/>
      <c r="K250" s="247"/>
      <c r="L250" s="252"/>
      <c r="M250" s="253"/>
      <c r="N250" s="254"/>
      <c r="O250" s="254"/>
      <c r="P250" s="254"/>
      <c r="Q250" s="254"/>
      <c r="R250" s="254"/>
      <c r="S250" s="254"/>
      <c r="T250" s="255"/>
      <c r="AT250" s="256" t="s">
        <v>246</v>
      </c>
      <c r="AU250" s="256" t="s">
        <v>86</v>
      </c>
      <c r="AV250" s="14" t="s">
        <v>224</v>
      </c>
      <c r="AW250" s="14" t="s">
        <v>33</v>
      </c>
      <c r="AX250" s="14" t="s">
        <v>84</v>
      </c>
      <c r="AY250" s="256" t="s">
        <v>217</v>
      </c>
    </row>
    <row r="251" spans="1:65" s="2" customFormat="1" ht="21.75" customHeight="1">
      <c r="A251" s="34"/>
      <c r="B251" s="35"/>
      <c r="C251" s="208" t="s">
        <v>451</v>
      </c>
      <c r="D251" s="208" t="s">
        <v>219</v>
      </c>
      <c r="E251" s="209" t="s">
        <v>930</v>
      </c>
      <c r="F251" s="210" t="s">
        <v>931</v>
      </c>
      <c r="G251" s="211" t="s">
        <v>571</v>
      </c>
      <c r="H251" s="212">
        <v>41.375</v>
      </c>
      <c r="I251" s="213"/>
      <c r="J251" s="214">
        <f>ROUND(I251*H251,2)</f>
        <v>0</v>
      </c>
      <c r="K251" s="210" t="s">
        <v>1</v>
      </c>
      <c r="L251" s="39"/>
      <c r="M251" s="215" t="s">
        <v>1</v>
      </c>
      <c r="N251" s="216" t="s">
        <v>42</v>
      </c>
      <c r="O251" s="71"/>
      <c r="P251" s="217">
        <f>O251*H251</f>
        <v>0</v>
      </c>
      <c r="Q251" s="217">
        <v>3.5765200000000001E-5</v>
      </c>
      <c r="R251" s="217">
        <f>Q251*H251</f>
        <v>1.47978515E-3</v>
      </c>
      <c r="S251" s="217">
        <v>0</v>
      </c>
      <c r="T251" s="218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219" t="s">
        <v>224</v>
      </c>
      <c r="AT251" s="219" t="s">
        <v>219</v>
      </c>
      <c r="AU251" s="219" t="s">
        <v>86</v>
      </c>
      <c r="AY251" s="17" t="s">
        <v>217</v>
      </c>
      <c r="BE251" s="220">
        <f>IF(N251="základní",J251,0)</f>
        <v>0</v>
      </c>
      <c r="BF251" s="220">
        <f>IF(N251="snížená",J251,0)</f>
        <v>0</v>
      </c>
      <c r="BG251" s="220">
        <f>IF(N251="zákl. přenesená",J251,0)</f>
        <v>0</v>
      </c>
      <c r="BH251" s="220">
        <f>IF(N251="sníž. přenesená",J251,0)</f>
        <v>0</v>
      </c>
      <c r="BI251" s="220">
        <f>IF(N251="nulová",J251,0)</f>
        <v>0</v>
      </c>
      <c r="BJ251" s="17" t="s">
        <v>84</v>
      </c>
      <c r="BK251" s="220">
        <f>ROUND(I251*H251,2)</f>
        <v>0</v>
      </c>
      <c r="BL251" s="17" t="s">
        <v>224</v>
      </c>
      <c r="BM251" s="219" t="s">
        <v>932</v>
      </c>
    </row>
    <row r="252" spans="1:65" s="2" customFormat="1" ht="29.25">
      <c r="A252" s="34"/>
      <c r="B252" s="35"/>
      <c r="C252" s="36"/>
      <c r="D252" s="221" t="s">
        <v>234</v>
      </c>
      <c r="E252" s="36"/>
      <c r="F252" s="222" t="s">
        <v>933</v>
      </c>
      <c r="G252" s="36"/>
      <c r="H252" s="36"/>
      <c r="I252" s="122"/>
      <c r="J252" s="36"/>
      <c r="K252" s="36"/>
      <c r="L252" s="39"/>
      <c r="M252" s="223"/>
      <c r="N252" s="224"/>
      <c r="O252" s="71"/>
      <c r="P252" s="71"/>
      <c r="Q252" s="71"/>
      <c r="R252" s="71"/>
      <c r="S252" s="71"/>
      <c r="T252" s="72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7" t="s">
        <v>234</v>
      </c>
      <c r="AU252" s="17" t="s">
        <v>86</v>
      </c>
    </row>
    <row r="253" spans="1:65" s="13" customFormat="1" ht="11.25">
      <c r="B253" s="225"/>
      <c r="C253" s="226"/>
      <c r="D253" s="221" t="s">
        <v>246</v>
      </c>
      <c r="E253" s="227" t="s">
        <v>1</v>
      </c>
      <c r="F253" s="228" t="s">
        <v>934</v>
      </c>
      <c r="G253" s="226"/>
      <c r="H253" s="229">
        <v>56.78</v>
      </c>
      <c r="I253" s="230"/>
      <c r="J253" s="226"/>
      <c r="K253" s="226"/>
      <c r="L253" s="231"/>
      <c r="M253" s="232"/>
      <c r="N253" s="233"/>
      <c r="O253" s="233"/>
      <c r="P253" s="233"/>
      <c r="Q253" s="233"/>
      <c r="R253" s="233"/>
      <c r="S253" s="233"/>
      <c r="T253" s="234"/>
      <c r="AT253" s="235" t="s">
        <v>246</v>
      </c>
      <c r="AU253" s="235" t="s">
        <v>86</v>
      </c>
      <c r="AV253" s="13" t="s">
        <v>86</v>
      </c>
      <c r="AW253" s="13" t="s">
        <v>33</v>
      </c>
      <c r="AX253" s="13" t="s">
        <v>77</v>
      </c>
      <c r="AY253" s="235" t="s">
        <v>217</v>
      </c>
    </row>
    <row r="254" spans="1:65" s="13" customFormat="1" ht="11.25">
      <c r="B254" s="225"/>
      <c r="C254" s="226"/>
      <c r="D254" s="221" t="s">
        <v>246</v>
      </c>
      <c r="E254" s="227" t="s">
        <v>1</v>
      </c>
      <c r="F254" s="228" t="s">
        <v>935</v>
      </c>
      <c r="G254" s="226"/>
      <c r="H254" s="229">
        <v>25.97</v>
      </c>
      <c r="I254" s="230"/>
      <c r="J254" s="226"/>
      <c r="K254" s="226"/>
      <c r="L254" s="231"/>
      <c r="M254" s="232"/>
      <c r="N254" s="233"/>
      <c r="O254" s="233"/>
      <c r="P254" s="233"/>
      <c r="Q254" s="233"/>
      <c r="R254" s="233"/>
      <c r="S254" s="233"/>
      <c r="T254" s="234"/>
      <c r="AT254" s="235" t="s">
        <v>246</v>
      </c>
      <c r="AU254" s="235" t="s">
        <v>86</v>
      </c>
      <c r="AV254" s="13" t="s">
        <v>86</v>
      </c>
      <c r="AW254" s="13" t="s">
        <v>33</v>
      </c>
      <c r="AX254" s="13" t="s">
        <v>77</v>
      </c>
      <c r="AY254" s="235" t="s">
        <v>217</v>
      </c>
    </row>
    <row r="255" spans="1:65" s="14" customFormat="1" ht="11.25">
      <c r="B255" s="246"/>
      <c r="C255" s="247"/>
      <c r="D255" s="221" t="s">
        <v>246</v>
      </c>
      <c r="E255" s="248" t="s">
        <v>1</v>
      </c>
      <c r="F255" s="249" t="s">
        <v>298</v>
      </c>
      <c r="G255" s="247"/>
      <c r="H255" s="250">
        <v>82.75</v>
      </c>
      <c r="I255" s="251"/>
      <c r="J255" s="247"/>
      <c r="K255" s="247"/>
      <c r="L255" s="252"/>
      <c r="M255" s="253"/>
      <c r="N255" s="254"/>
      <c r="O255" s="254"/>
      <c r="P255" s="254"/>
      <c r="Q255" s="254"/>
      <c r="R255" s="254"/>
      <c r="S255" s="254"/>
      <c r="T255" s="255"/>
      <c r="AT255" s="256" t="s">
        <v>246</v>
      </c>
      <c r="AU255" s="256" t="s">
        <v>86</v>
      </c>
      <c r="AV255" s="14" t="s">
        <v>224</v>
      </c>
      <c r="AW255" s="14" t="s">
        <v>33</v>
      </c>
      <c r="AX255" s="14" t="s">
        <v>84</v>
      </c>
      <c r="AY255" s="256" t="s">
        <v>217</v>
      </c>
    </row>
    <row r="256" spans="1:65" s="13" customFormat="1" ht="11.25">
      <c r="B256" s="225"/>
      <c r="C256" s="226"/>
      <c r="D256" s="221" t="s">
        <v>246</v>
      </c>
      <c r="E256" s="226"/>
      <c r="F256" s="228" t="s">
        <v>936</v>
      </c>
      <c r="G256" s="226"/>
      <c r="H256" s="229">
        <v>41.375</v>
      </c>
      <c r="I256" s="230"/>
      <c r="J256" s="226"/>
      <c r="K256" s="226"/>
      <c r="L256" s="231"/>
      <c r="M256" s="232"/>
      <c r="N256" s="233"/>
      <c r="O256" s="233"/>
      <c r="P256" s="233"/>
      <c r="Q256" s="233"/>
      <c r="R256" s="233"/>
      <c r="S256" s="233"/>
      <c r="T256" s="234"/>
      <c r="AT256" s="235" t="s">
        <v>246</v>
      </c>
      <c r="AU256" s="235" t="s">
        <v>86</v>
      </c>
      <c r="AV256" s="13" t="s">
        <v>86</v>
      </c>
      <c r="AW256" s="13" t="s">
        <v>4</v>
      </c>
      <c r="AX256" s="13" t="s">
        <v>84</v>
      </c>
      <c r="AY256" s="235" t="s">
        <v>217</v>
      </c>
    </row>
    <row r="257" spans="1:65" s="2" customFormat="1" ht="21.75" customHeight="1">
      <c r="A257" s="34"/>
      <c r="B257" s="35"/>
      <c r="C257" s="208" t="s">
        <v>458</v>
      </c>
      <c r="D257" s="208" t="s">
        <v>219</v>
      </c>
      <c r="E257" s="209" t="s">
        <v>937</v>
      </c>
      <c r="F257" s="210" t="s">
        <v>938</v>
      </c>
      <c r="G257" s="211" t="s">
        <v>238</v>
      </c>
      <c r="H257" s="212">
        <v>82.75</v>
      </c>
      <c r="I257" s="213"/>
      <c r="J257" s="214">
        <f>ROUND(I257*H257,2)</f>
        <v>0</v>
      </c>
      <c r="K257" s="210" t="s">
        <v>223</v>
      </c>
      <c r="L257" s="39"/>
      <c r="M257" s="215" t="s">
        <v>1</v>
      </c>
      <c r="N257" s="216" t="s">
        <v>42</v>
      </c>
      <c r="O257" s="71"/>
      <c r="P257" s="217">
        <f>O257*H257</f>
        <v>0</v>
      </c>
      <c r="Q257" s="217">
        <v>8.6000000000000003E-5</v>
      </c>
      <c r="R257" s="217">
        <f>Q257*H257</f>
        <v>7.1165000000000004E-3</v>
      </c>
      <c r="S257" s="217">
        <v>3.0000000000000001E-3</v>
      </c>
      <c r="T257" s="218">
        <f>S257*H257</f>
        <v>0.24825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19" t="s">
        <v>224</v>
      </c>
      <c r="AT257" s="219" t="s">
        <v>219</v>
      </c>
      <c r="AU257" s="219" t="s">
        <v>86</v>
      </c>
      <c r="AY257" s="17" t="s">
        <v>217</v>
      </c>
      <c r="BE257" s="220">
        <f>IF(N257="základní",J257,0)</f>
        <v>0</v>
      </c>
      <c r="BF257" s="220">
        <f>IF(N257="snížená",J257,0)</f>
        <v>0</v>
      </c>
      <c r="BG257" s="220">
        <f>IF(N257="zákl. přenesená",J257,0)</f>
        <v>0</v>
      </c>
      <c r="BH257" s="220">
        <f>IF(N257="sníž. přenesená",J257,0)</f>
        <v>0</v>
      </c>
      <c r="BI257" s="220">
        <f>IF(N257="nulová",J257,0)</f>
        <v>0</v>
      </c>
      <c r="BJ257" s="17" t="s">
        <v>84</v>
      </c>
      <c r="BK257" s="220">
        <f>ROUND(I257*H257,2)</f>
        <v>0</v>
      </c>
      <c r="BL257" s="17" t="s">
        <v>224</v>
      </c>
      <c r="BM257" s="219" t="s">
        <v>939</v>
      </c>
    </row>
    <row r="258" spans="1:65" s="2" customFormat="1" ht="19.5">
      <c r="A258" s="34"/>
      <c r="B258" s="35"/>
      <c r="C258" s="36"/>
      <c r="D258" s="221" t="s">
        <v>234</v>
      </c>
      <c r="E258" s="36"/>
      <c r="F258" s="222" t="s">
        <v>940</v>
      </c>
      <c r="G258" s="36"/>
      <c r="H258" s="36"/>
      <c r="I258" s="122"/>
      <c r="J258" s="36"/>
      <c r="K258" s="36"/>
      <c r="L258" s="39"/>
      <c r="M258" s="223"/>
      <c r="N258" s="224"/>
      <c r="O258" s="71"/>
      <c r="P258" s="71"/>
      <c r="Q258" s="71"/>
      <c r="R258" s="71"/>
      <c r="S258" s="71"/>
      <c r="T258" s="72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7" t="s">
        <v>234</v>
      </c>
      <c r="AU258" s="17" t="s">
        <v>86</v>
      </c>
    </row>
    <row r="259" spans="1:65" s="13" customFormat="1" ht="11.25">
      <c r="B259" s="225"/>
      <c r="C259" s="226"/>
      <c r="D259" s="221" t="s">
        <v>246</v>
      </c>
      <c r="E259" s="227" t="s">
        <v>1</v>
      </c>
      <c r="F259" s="228" t="s">
        <v>934</v>
      </c>
      <c r="G259" s="226"/>
      <c r="H259" s="229">
        <v>56.78</v>
      </c>
      <c r="I259" s="230"/>
      <c r="J259" s="226"/>
      <c r="K259" s="226"/>
      <c r="L259" s="231"/>
      <c r="M259" s="232"/>
      <c r="N259" s="233"/>
      <c r="O259" s="233"/>
      <c r="P259" s="233"/>
      <c r="Q259" s="233"/>
      <c r="R259" s="233"/>
      <c r="S259" s="233"/>
      <c r="T259" s="234"/>
      <c r="AT259" s="235" t="s">
        <v>246</v>
      </c>
      <c r="AU259" s="235" t="s">
        <v>86</v>
      </c>
      <c r="AV259" s="13" t="s">
        <v>86</v>
      </c>
      <c r="AW259" s="13" t="s">
        <v>33</v>
      </c>
      <c r="AX259" s="13" t="s">
        <v>77</v>
      </c>
      <c r="AY259" s="235" t="s">
        <v>217</v>
      </c>
    </row>
    <row r="260" spans="1:65" s="13" customFormat="1" ht="11.25">
      <c r="B260" s="225"/>
      <c r="C260" s="226"/>
      <c r="D260" s="221" t="s">
        <v>246</v>
      </c>
      <c r="E260" s="227" t="s">
        <v>1</v>
      </c>
      <c r="F260" s="228" t="s">
        <v>935</v>
      </c>
      <c r="G260" s="226"/>
      <c r="H260" s="229">
        <v>25.97</v>
      </c>
      <c r="I260" s="230"/>
      <c r="J260" s="226"/>
      <c r="K260" s="226"/>
      <c r="L260" s="231"/>
      <c r="M260" s="232"/>
      <c r="N260" s="233"/>
      <c r="O260" s="233"/>
      <c r="P260" s="233"/>
      <c r="Q260" s="233"/>
      <c r="R260" s="233"/>
      <c r="S260" s="233"/>
      <c r="T260" s="234"/>
      <c r="AT260" s="235" t="s">
        <v>246</v>
      </c>
      <c r="AU260" s="235" t="s">
        <v>86</v>
      </c>
      <c r="AV260" s="13" t="s">
        <v>86</v>
      </c>
      <c r="AW260" s="13" t="s">
        <v>33</v>
      </c>
      <c r="AX260" s="13" t="s">
        <v>77</v>
      </c>
      <c r="AY260" s="235" t="s">
        <v>217</v>
      </c>
    </row>
    <row r="261" spans="1:65" s="14" customFormat="1" ht="11.25">
      <c r="B261" s="246"/>
      <c r="C261" s="247"/>
      <c r="D261" s="221" t="s">
        <v>246</v>
      </c>
      <c r="E261" s="248" t="s">
        <v>1</v>
      </c>
      <c r="F261" s="249" t="s">
        <v>298</v>
      </c>
      <c r="G261" s="247"/>
      <c r="H261" s="250">
        <v>82.75</v>
      </c>
      <c r="I261" s="251"/>
      <c r="J261" s="247"/>
      <c r="K261" s="247"/>
      <c r="L261" s="252"/>
      <c r="M261" s="253"/>
      <c r="N261" s="254"/>
      <c r="O261" s="254"/>
      <c r="P261" s="254"/>
      <c r="Q261" s="254"/>
      <c r="R261" s="254"/>
      <c r="S261" s="254"/>
      <c r="T261" s="255"/>
      <c r="AT261" s="256" t="s">
        <v>246</v>
      </c>
      <c r="AU261" s="256" t="s">
        <v>86</v>
      </c>
      <c r="AV261" s="14" t="s">
        <v>224</v>
      </c>
      <c r="AW261" s="14" t="s">
        <v>33</v>
      </c>
      <c r="AX261" s="14" t="s">
        <v>84</v>
      </c>
      <c r="AY261" s="256" t="s">
        <v>217</v>
      </c>
    </row>
    <row r="262" spans="1:65" s="2" customFormat="1" ht="16.5" customHeight="1">
      <c r="A262" s="34"/>
      <c r="B262" s="35"/>
      <c r="C262" s="236" t="s">
        <v>714</v>
      </c>
      <c r="D262" s="236" t="s">
        <v>271</v>
      </c>
      <c r="E262" s="237" t="s">
        <v>941</v>
      </c>
      <c r="F262" s="238" t="s">
        <v>942</v>
      </c>
      <c r="G262" s="239" t="s">
        <v>274</v>
      </c>
      <c r="H262" s="240">
        <v>4.1369999999999996</v>
      </c>
      <c r="I262" s="241"/>
      <c r="J262" s="242">
        <f>ROUND(I262*H262,2)</f>
        <v>0</v>
      </c>
      <c r="K262" s="238" t="s">
        <v>223</v>
      </c>
      <c r="L262" s="243"/>
      <c r="M262" s="244" t="s">
        <v>1</v>
      </c>
      <c r="N262" s="245" t="s">
        <v>42</v>
      </c>
      <c r="O262" s="71"/>
      <c r="P262" s="217">
        <f>O262*H262</f>
        <v>0</v>
      </c>
      <c r="Q262" s="217">
        <v>1</v>
      </c>
      <c r="R262" s="217">
        <f>Q262*H262</f>
        <v>4.1369999999999996</v>
      </c>
      <c r="S262" s="217">
        <v>0</v>
      </c>
      <c r="T262" s="218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219" t="s">
        <v>262</v>
      </c>
      <c r="AT262" s="219" t="s">
        <v>271</v>
      </c>
      <c r="AU262" s="219" t="s">
        <v>86</v>
      </c>
      <c r="AY262" s="17" t="s">
        <v>217</v>
      </c>
      <c r="BE262" s="220">
        <f>IF(N262="základní",J262,0)</f>
        <v>0</v>
      </c>
      <c r="BF262" s="220">
        <f>IF(N262="snížená",J262,0)</f>
        <v>0</v>
      </c>
      <c r="BG262" s="220">
        <f>IF(N262="zákl. přenesená",J262,0)</f>
        <v>0</v>
      </c>
      <c r="BH262" s="220">
        <f>IF(N262="sníž. přenesená",J262,0)</f>
        <v>0</v>
      </c>
      <c r="BI262" s="220">
        <f>IF(N262="nulová",J262,0)</f>
        <v>0</v>
      </c>
      <c r="BJ262" s="17" t="s">
        <v>84</v>
      </c>
      <c r="BK262" s="220">
        <f>ROUND(I262*H262,2)</f>
        <v>0</v>
      </c>
      <c r="BL262" s="17" t="s">
        <v>224</v>
      </c>
      <c r="BM262" s="219" t="s">
        <v>943</v>
      </c>
    </row>
    <row r="263" spans="1:65" s="13" customFormat="1" ht="11.25">
      <c r="B263" s="225"/>
      <c r="C263" s="226"/>
      <c r="D263" s="221" t="s">
        <v>246</v>
      </c>
      <c r="E263" s="227" t="s">
        <v>1</v>
      </c>
      <c r="F263" s="228" t="s">
        <v>944</v>
      </c>
      <c r="G263" s="226"/>
      <c r="H263" s="229">
        <v>2.839</v>
      </c>
      <c r="I263" s="230"/>
      <c r="J263" s="226"/>
      <c r="K263" s="226"/>
      <c r="L263" s="231"/>
      <c r="M263" s="232"/>
      <c r="N263" s="233"/>
      <c r="O263" s="233"/>
      <c r="P263" s="233"/>
      <c r="Q263" s="233"/>
      <c r="R263" s="233"/>
      <c r="S263" s="233"/>
      <c r="T263" s="234"/>
      <c r="AT263" s="235" t="s">
        <v>246</v>
      </c>
      <c r="AU263" s="235" t="s">
        <v>86</v>
      </c>
      <c r="AV263" s="13" t="s">
        <v>86</v>
      </c>
      <c r="AW263" s="13" t="s">
        <v>33</v>
      </c>
      <c r="AX263" s="13" t="s">
        <v>77</v>
      </c>
      <c r="AY263" s="235" t="s">
        <v>217</v>
      </c>
    </row>
    <row r="264" spans="1:65" s="13" customFormat="1" ht="11.25">
      <c r="B264" s="225"/>
      <c r="C264" s="226"/>
      <c r="D264" s="221" t="s">
        <v>246</v>
      </c>
      <c r="E264" s="227" t="s">
        <v>1</v>
      </c>
      <c r="F264" s="228" t="s">
        <v>945</v>
      </c>
      <c r="G264" s="226"/>
      <c r="H264" s="229">
        <v>1.298</v>
      </c>
      <c r="I264" s="230"/>
      <c r="J264" s="226"/>
      <c r="K264" s="226"/>
      <c r="L264" s="231"/>
      <c r="M264" s="232"/>
      <c r="N264" s="233"/>
      <c r="O264" s="233"/>
      <c r="P264" s="233"/>
      <c r="Q264" s="233"/>
      <c r="R264" s="233"/>
      <c r="S264" s="233"/>
      <c r="T264" s="234"/>
      <c r="AT264" s="235" t="s">
        <v>246</v>
      </c>
      <c r="AU264" s="235" t="s">
        <v>86</v>
      </c>
      <c r="AV264" s="13" t="s">
        <v>86</v>
      </c>
      <c r="AW264" s="13" t="s">
        <v>33</v>
      </c>
      <c r="AX264" s="13" t="s">
        <v>77</v>
      </c>
      <c r="AY264" s="235" t="s">
        <v>217</v>
      </c>
    </row>
    <row r="265" spans="1:65" s="14" customFormat="1" ht="11.25">
      <c r="B265" s="246"/>
      <c r="C265" s="247"/>
      <c r="D265" s="221" t="s">
        <v>246</v>
      </c>
      <c r="E265" s="248" t="s">
        <v>1</v>
      </c>
      <c r="F265" s="249" t="s">
        <v>298</v>
      </c>
      <c r="G265" s="247"/>
      <c r="H265" s="250">
        <v>4.1370000000000005</v>
      </c>
      <c r="I265" s="251"/>
      <c r="J265" s="247"/>
      <c r="K265" s="247"/>
      <c r="L265" s="252"/>
      <c r="M265" s="253"/>
      <c r="N265" s="254"/>
      <c r="O265" s="254"/>
      <c r="P265" s="254"/>
      <c r="Q265" s="254"/>
      <c r="R265" s="254"/>
      <c r="S265" s="254"/>
      <c r="T265" s="255"/>
      <c r="AT265" s="256" t="s">
        <v>246</v>
      </c>
      <c r="AU265" s="256" t="s">
        <v>86</v>
      </c>
      <c r="AV265" s="14" t="s">
        <v>224</v>
      </c>
      <c r="AW265" s="14" t="s">
        <v>33</v>
      </c>
      <c r="AX265" s="14" t="s">
        <v>84</v>
      </c>
      <c r="AY265" s="256" t="s">
        <v>217</v>
      </c>
    </row>
    <row r="266" spans="1:65" s="2" customFormat="1" ht="21.75" customHeight="1">
      <c r="A266" s="34"/>
      <c r="B266" s="35"/>
      <c r="C266" s="208" t="s">
        <v>719</v>
      </c>
      <c r="D266" s="208" t="s">
        <v>219</v>
      </c>
      <c r="E266" s="209" t="s">
        <v>418</v>
      </c>
      <c r="F266" s="210" t="s">
        <v>419</v>
      </c>
      <c r="G266" s="211" t="s">
        <v>238</v>
      </c>
      <c r="H266" s="212">
        <v>78</v>
      </c>
      <c r="I266" s="213"/>
      <c r="J266" s="214">
        <f>ROUND(I266*H266,2)</f>
        <v>0</v>
      </c>
      <c r="K266" s="210" t="s">
        <v>223</v>
      </c>
      <c r="L266" s="39"/>
      <c r="M266" s="215" t="s">
        <v>1</v>
      </c>
      <c r="N266" s="216" t="s">
        <v>42</v>
      </c>
      <c r="O266" s="71"/>
      <c r="P266" s="217">
        <f>O266*H266</f>
        <v>0</v>
      </c>
      <c r="Q266" s="217">
        <v>6.4579999999999998E-4</v>
      </c>
      <c r="R266" s="217">
        <f>Q266*H266</f>
        <v>5.0372399999999998E-2</v>
      </c>
      <c r="S266" s="217">
        <v>1E-3</v>
      </c>
      <c r="T266" s="218">
        <f>S266*H266</f>
        <v>7.8E-2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19" t="s">
        <v>224</v>
      </c>
      <c r="AT266" s="219" t="s">
        <v>219</v>
      </c>
      <c r="AU266" s="219" t="s">
        <v>86</v>
      </c>
      <c r="AY266" s="17" t="s">
        <v>217</v>
      </c>
      <c r="BE266" s="220">
        <f>IF(N266="základní",J266,0)</f>
        <v>0</v>
      </c>
      <c r="BF266" s="220">
        <f>IF(N266="snížená",J266,0)</f>
        <v>0</v>
      </c>
      <c r="BG266" s="220">
        <f>IF(N266="zákl. přenesená",J266,0)</f>
        <v>0</v>
      </c>
      <c r="BH266" s="220">
        <f>IF(N266="sníž. přenesená",J266,0)</f>
        <v>0</v>
      </c>
      <c r="BI266" s="220">
        <f>IF(N266="nulová",J266,0)</f>
        <v>0</v>
      </c>
      <c r="BJ266" s="17" t="s">
        <v>84</v>
      </c>
      <c r="BK266" s="220">
        <f>ROUND(I266*H266,2)</f>
        <v>0</v>
      </c>
      <c r="BL266" s="17" t="s">
        <v>224</v>
      </c>
      <c r="BM266" s="219" t="s">
        <v>946</v>
      </c>
    </row>
    <row r="267" spans="1:65" s="2" customFormat="1" ht="48.75">
      <c r="A267" s="34"/>
      <c r="B267" s="35"/>
      <c r="C267" s="36"/>
      <c r="D267" s="221" t="s">
        <v>234</v>
      </c>
      <c r="E267" s="36"/>
      <c r="F267" s="222" t="s">
        <v>947</v>
      </c>
      <c r="G267" s="36"/>
      <c r="H267" s="36"/>
      <c r="I267" s="122"/>
      <c r="J267" s="36"/>
      <c r="K267" s="36"/>
      <c r="L267" s="39"/>
      <c r="M267" s="223"/>
      <c r="N267" s="224"/>
      <c r="O267" s="71"/>
      <c r="P267" s="71"/>
      <c r="Q267" s="71"/>
      <c r="R267" s="71"/>
      <c r="S267" s="71"/>
      <c r="T267" s="72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7" t="s">
        <v>234</v>
      </c>
      <c r="AU267" s="17" t="s">
        <v>86</v>
      </c>
    </row>
    <row r="268" spans="1:65" s="13" customFormat="1" ht="11.25">
      <c r="B268" s="225"/>
      <c r="C268" s="226"/>
      <c r="D268" s="221" t="s">
        <v>246</v>
      </c>
      <c r="E268" s="227" t="s">
        <v>1</v>
      </c>
      <c r="F268" s="228" t="s">
        <v>948</v>
      </c>
      <c r="G268" s="226"/>
      <c r="H268" s="229">
        <v>78</v>
      </c>
      <c r="I268" s="230"/>
      <c r="J268" s="226"/>
      <c r="K268" s="226"/>
      <c r="L268" s="231"/>
      <c r="M268" s="232"/>
      <c r="N268" s="233"/>
      <c r="O268" s="233"/>
      <c r="P268" s="233"/>
      <c r="Q268" s="233"/>
      <c r="R268" s="233"/>
      <c r="S268" s="233"/>
      <c r="T268" s="234"/>
      <c r="AT268" s="235" t="s">
        <v>246</v>
      </c>
      <c r="AU268" s="235" t="s">
        <v>86</v>
      </c>
      <c r="AV268" s="13" t="s">
        <v>86</v>
      </c>
      <c r="AW268" s="13" t="s">
        <v>33</v>
      </c>
      <c r="AX268" s="13" t="s">
        <v>77</v>
      </c>
      <c r="AY268" s="235" t="s">
        <v>217</v>
      </c>
    </row>
    <row r="269" spans="1:65" s="14" customFormat="1" ht="11.25">
      <c r="B269" s="246"/>
      <c r="C269" s="247"/>
      <c r="D269" s="221" t="s">
        <v>246</v>
      </c>
      <c r="E269" s="248" t="s">
        <v>1</v>
      </c>
      <c r="F269" s="249" t="s">
        <v>298</v>
      </c>
      <c r="G269" s="247"/>
      <c r="H269" s="250">
        <v>78</v>
      </c>
      <c r="I269" s="251"/>
      <c r="J269" s="247"/>
      <c r="K269" s="247"/>
      <c r="L269" s="252"/>
      <c r="M269" s="253"/>
      <c r="N269" s="254"/>
      <c r="O269" s="254"/>
      <c r="P269" s="254"/>
      <c r="Q269" s="254"/>
      <c r="R269" s="254"/>
      <c r="S269" s="254"/>
      <c r="T269" s="255"/>
      <c r="AT269" s="256" t="s">
        <v>246</v>
      </c>
      <c r="AU269" s="256" t="s">
        <v>86</v>
      </c>
      <c r="AV269" s="14" t="s">
        <v>224</v>
      </c>
      <c r="AW269" s="14" t="s">
        <v>33</v>
      </c>
      <c r="AX269" s="14" t="s">
        <v>84</v>
      </c>
      <c r="AY269" s="256" t="s">
        <v>217</v>
      </c>
    </row>
    <row r="270" spans="1:65" s="12" customFormat="1" ht="20.85" customHeight="1">
      <c r="B270" s="192"/>
      <c r="C270" s="193"/>
      <c r="D270" s="194" t="s">
        <v>76</v>
      </c>
      <c r="E270" s="206" t="s">
        <v>423</v>
      </c>
      <c r="F270" s="206" t="s">
        <v>424</v>
      </c>
      <c r="G270" s="193"/>
      <c r="H270" s="193"/>
      <c r="I270" s="196"/>
      <c r="J270" s="207">
        <f>BK270</f>
        <v>0</v>
      </c>
      <c r="K270" s="193"/>
      <c r="L270" s="198"/>
      <c r="M270" s="199"/>
      <c r="N270" s="200"/>
      <c r="O270" s="200"/>
      <c r="P270" s="201">
        <f>SUM(P271:P280)</f>
        <v>0</v>
      </c>
      <c r="Q270" s="200"/>
      <c r="R270" s="201">
        <f>SUM(R271:R280)</f>
        <v>0</v>
      </c>
      <c r="S270" s="200"/>
      <c r="T270" s="202">
        <f>SUM(T271:T280)</f>
        <v>0</v>
      </c>
      <c r="AR270" s="203" t="s">
        <v>84</v>
      </c>
      <c r="AT270" s="204" t="s">
        <v>76</v>
      </c>
      <c r="AU270" s="204" t="s">
        <v>86</v>
      </c>
      <c r="AY270" s="203" t="s">
        <v>217</v>
      </c>
      <c r="BK270" s="205">
        <f>SUM(BK271:BK280)</f>
        <v>0</v>
      </c>
    </row>
    <row r="271" spans="1:65" s="2" customFormat="1" ht="21.75" customHeight="1">
      <c r="A271" s="34"/>
      <c r="B271" s="35"/>
      <c r="C271" s="208" t="s">
        <v>721</v>
      </c>
      <c r="D271" s="208" t="s">
        <v>219</v>
      </c>
      <c r="E271" s="209" t="s">
        <v>426</v>
      </c>
      <c r="F271" s="210" t="s">
        <v>427</v>
      </c>
      <c r="G271" s="211" t="s">
        <v>274</v>
      </c>
      <c r="H271" s="212">
        <v>20.93</v>
      </c>
      <c r="I271" s="213"/>
      <c r="J271" s="214">
        <f>ROUND(I271*H271,2)</f>
        <v>0</v>
      </c>
      <c r="K271" s="210" t="s">
        <v>223</v>
      </c>
      <c r="L271" s="39"/>
      <c r="M271" s="215" t="s">
        <v>1</v>
      </c>
      <c r="N271" s="216" t="s">
        <v>42</v>
      </c>
      <c r="O271" s="71"/>
      <c r="P271" s="217">
        <f>O271*H271</f>
        <v>0</v>
      </c>
      <c r="Q271" s="217">
        <v>0</v>
      </c>
      <c r="R271" s="217">
        <f>Q271*H271</f>
        <v>0</v>
      </c>
      <c r="S271" s="217">
        <v>0</v>
      </c>
      <c r="T271" s="218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219" t="s">
        <v>224</v>
      </c>
      <c r="AT271" s="219" t="s">
        <v>219</v>
      </c>
      <c r="AU271" s="219" t="s">
        <v>229</v>
      </c>
      <c r="AY271" s="17" t="s">
        <v>217</v>
      </c>
      <c r="BE271" s="220">
        <f>IF(N271="základní",J271,0)</f>
        <v>0</v>
      </c>
      <c r="BF271" s="220">
        <f>IF(N271="snížená",J271,0)</f>
        <v>0</v>
      </c>
      <c r="BG271" s="220">
        <f>IF(N271="zákl. přenesená",J271,0)</f>
        <v>0</v>
      </c>
      <c r="BH271" s="220">
        <f>IF(N271="sníž. přenesená",J271,0)</f>
        <v>0</v>
      </c>
      <c r="BI271" s="220">
        <f>IF(N271="nulová",J271,0)</f>
        <v>0</v>
      </c>
      <c r="BJ271" s="17" t="s">
        <v>84</v>
      </c>
      <c r="BK271" s="220">
        <f>ROUND(I271*H271,2)</f>
        <v>0</v>
      </c>
      <c r="BL271" s="17" t="s">
        <v>224</v>
      </c>
      <c r="BM271" s="219" t="s">
        <v>949</v>
      </c>
    </row>
    <row r="272" spans="1:65" s="2" customFormat="1" ht="16.5" customHeight="1">
      <c r="A272" s="34"/>
      <c r="B272" s="35"/>
      <c r="C272" s="208" t="s">
        <v>725</v>
      </c>
      <c r="D272" s="208" t="s">
        <v>219</v>
      </c>
      <c r="E272" s="209" t="s">
        <v>431</v>
      </c>
      <c r="F272" s="210" t="s">
        <v>432</v>
      </c>
      <c r="G272" s="211" t="s">
        <v>274</v>
      </c>
      <c r="H272" s="212">
        <v>418.6</v>
      </c>
      <c r="I272" s="213"/>
      <c r="J272" s="214">
        <f>ROUND(I272*H272,2)</f>
        <v>0</v>
      </c>
      <c r="K272" s="210" t="s">
        <v>223</v>
      </c>
      <c r="L272" s="39"/>
      <c r="M272" s="215" t="s">
        <v>1</v>
      </c>
      <c r="N272" s="216" t="s">
        <v>42</v>
      </c>
      <c r="O272" s="71"/>
      <c r="P272" s="217">
        <f>O272*H272</f>
        <v>0</v>
      </c>
      <c r="Q272" s="217">
        <v>0</v>
      </c>
      <c r="R272" s="217">
        <f>Q272*H272</f>
        <v>0</v>
      </c>
      <c r="S272" s="217">
        <v>0</v>
      </c>
      <c r="T272" s="218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219" t="s">
        <v>224</v>
      </c>
      <c r="AT272" s="219" t="s">
        <v>219</v>
      </c>
      <c r="AU272" s="219" t="s">
        <v>229</v>
      </c>
      <c r="AY272" s="17" t="s">
        <v>217</v>
      </c>
      <c r="BE272" s="220">
        <f>IF(N272="základní",J272,0)</f>
        <v>0</v>
      </c>
      <c r="BF272" s="220">
        <f>IF(N272="snížená",J272,0)</f>
        <v>0</v>
      </c>
      <c r="BG272" s="220">
        <f>IF(N272="zákl. přenesená",J272,0)</f>
        <v>0</v>
      </c>
      <c r="BH272" s="220">
        <f>IF(N272="sníž. přenesená",J272,0)</f>
        <v>0</v>
      </c>
      <c r="BI272" s="220">
        <f>IF(N272="nulová",J272,0)</f>
        <v>0</v>
      </c>
      <c r="BJ272" s="17" t="s">
        <v>84</v>
      </c>
      <c r="BK272" s="220">
        <f>ROUND(I272*H272,2)</f>
        <v>0</v>
      </c>
      <c r="BL272" s="17" t="s">
        <v>224</v>
      </c>
      <c r="BM272" s="219" t="s">
        <v>950</v>
      </c>
    </row>
    <row r="273" spans="1:65" s="13" customFormat="1" ht="11.25">
      <c r="B273" s="225"/>
      <c r="C273" s="226"/>
      <c r="D273" s="221" t="s">
        <v>246</v>
      </c>
      <c r="E273" s="227" t="s">
        <v>1</v>
      </c>
      <c r="F273" s="228" t="s">
        <v>951</v>
      </c>
      <c r="G273" s="226"/>
      <c r="H273" s="229">
        <v>418.6</v>
      </c>
      <c r="I273" s="230"/>
      <c r="J273" s="226"/>
      <c r="K273" s="226"/>
      <c r="L273" s="231"/>
      <c r="M273" s="232"/>
      <c r="N273" s="233"/>
      <c r="O273" s="233"/>
      <c r="P273" s="233"/>
      <c r="Q273" s="233"/>
      <c r="R273" s="233"/>
      <c r="S273" s="233"/>
      <c r="T273" s="234"/>
      <c r="AT273" s="235" t="s">
        <v>246</v>
      </c>
      <c r="AU273" s="235" t="s">
        <v>229</v>
      </c>
      <c r="AV273" s="13" t="s">
        <v>86</v>
      </c>
      <c r="AW273" s="13" t="s">
        <v>33</v>
      </c>
      <c r="AX273" s="13" t="s">
        <v>77</v>
      </c>
      <c r="AY273" s="235" t="s">
        <v>217</v>
      </c>
    </row>
    <row r="274" spans="1:65" s="14" customFormat="1" ht="11.25">
      <c r="B274" s="246"/>
      <c r="C274" s="247"/>
      <c r="D274" s="221" t="s">
        <v>246</v>
      </c>
      <c r="E274" s="248" t="s">
        <v>1</v>
      </c>
      <c r="F274" s="249" t="s">
        <v>298</v>
      </c>
      <c r="G274" s="247"/>
      <c r="H274" s="250">
        <v>418.6</v>
      </c>
      <c r="I274" s="251"/>
      <c r="J274" s="247"/>
      <c r="K274" s="247"/>
      <c r="L274" s="252"/>
      <c r="M274" s="253"/>
      <c r="N274" s="254"/>
      <c r="O274" s="254"/>
      <c r="P274" s="254"/>
      <c r="Q274" s="254"/>
      <c r="R274" s="254"/>
      <c r="S274" s="254"/>
      <c r="T274" s="255"/>
      <c r="AT274" s="256" t="s">
        <v>246</v>
      </c>
      <c r="AU274" s="256" t="s">
        <v>229</v>
      </c>
      <c r="AV274" s="14" t="s">
        <v>224</v>
      </c>
      <c r="AW274" s="14" t="s">
        <v>33</v>
      </c>
      <c r="AX274" s="14" t="s">
        <v>84</v>
      </c>
      <c r="AY274" s="256" t="s">
        <v>217</v>
      </c>
    </row>
    <row r="275" spans="1:65" s="2" customFormat="1" ht="21.75" customHeight="1">
      <c r="A275" s="34"/>
      <c r="B275" s="35"/>
      <c r="C275" s="208" t="s">
        <v>727</v>
      </c>
      <c r="D275" s="208" t="s">
        <v>219</v>
      </c>
      <c r="E275" s="209" t="s">
        <v>436</v>
      </c>
      <c r="F275" s="210" t="s">
        <v>437</v>
      </c>
      <c r="G275" s="211" t="s">
        <v>274</v>
      </c>
      <c r="H275" s="212">
        <v>20.93</v>
      </c>
      <c r="I275" s="213"/>
      <c r="J275" s="214">
        <f>ROUND(I275*H275,2)</f>
        <v>0</v>
      </c>
      <c r="K275" s="210" t="s">
        <v>223</v>
      </c>
      <c r="L275" s="39"/>
      <c r="M275" s="215" t="s">
        <v>1</v>
      </c>
      <c r="N275" s="216" t="s">
        <v>42</v>
      </c>
      <c r="O275" s="71"/>
      <c r="P275" s="217">
        <f>O275*H275</f>
        <v>0</v>
      </c>
      <c r="Q275" s="217">
        <v>0</v>
      </c>
      <c r="R275" s="217">
        <f>Q275*H275</f>
        <v>0</v>
      </c>
      <c r="S275" s="217">
        <v>0</v>
      </c>
      <c r="T275" s="218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219" t="s">
        <v>224</v>
      </c>
      <c r="AT275" s="219" t="s">
        <v>219</v>
      </c>
      <c r="AU275" s="219" t="s">
        <v>229</v>
      </c>
      <c r="AY275" s="17" t="s">
        <v>217</v>
      </c>
      <c r="BE275" s="220">
        <f>IF(N275="základní",J275,0)</f>
        <v>0</v>
      </c>
      <c r="BF275" s="220">
        <f>IF(N275="snížená",J275,0)</f>
        <v>0</v>
      </c>
      <c r="BG275" s="220">
        <f>IF(N275="zákl. přenesená",J275,0)</f>
        <v>0</v>
      </c>
      <c r="BH275" s="220">
        <f>IF(N275="sníž. přenesená",J275,0)</f>
        <v>0</v>
      </c>
      <c r="BI275" s="220">
        <f>IF(N275="nulová",J275,0)</f>
        <v>0</v>
      </c>
      <c r="BJ275" s="17" t="s">
        <v>84</v>
      </c>
      <c r="BK275" s="220">
        <f>ROUND(I275*H275,2)</f>
        <v>0</v>
      </c>
      <c r="BL275" s="17" t="s">
        <v>224</v>
      </c>
      <c r="BM275" s="219" t="s">
        <v>952</v>
      </c>
    </row>
    <row r="276" spans="1:65" s="2" customFormat="1" ht="21.75" customHeight="1">
      <c r="A276" s="34"/>
      <c r="B276" s="35"/>
      <c r="C276" s="208" t="s">
        <v>730</v>
      </c>
      <c r="D276" s="208" t="s">
        <v>219</v>
      </c>
      <c r="E276" s="209" t="s">
        <v>839</v>
      </c>
      <c r="F276" s="210" t="s">
        <v>840</v>
      </c>
      <c r="G276" s="211" t="s">
        <v>274</v>
      </c>
      <c r="H276" s="212">
        <v>20.93</v>
      </c>
      <c r="I276" s="213"/>
      <c r="J276" s="214">
        <f>ROUND(I276*H276,2)</f>
        <v>0</v>
      </c>
      <c r="K276" s="210" t="s">
        <v>514</v>
      </c>
      <c r="L276" s="39"/>
      <c r="M276" s="215" t="s">
        <v>1</v>
      </c>
      <c r="N276" s="216" t="s">
        <v>42</v>
      </c>
      <c r="O276" s="71"/>
      <c r="P276" s="217">
        <f>O276*H276</f>
        <v>0</v>
      </c>
      <c r="Q276" s="217">
        <v>0</v>
      </c>
      <c r="R276" s="217">
        <f>Q276*H276</f>
        <v>0</v>
      </c>
      <c r="S276" s="217">
        <v>0</v>
      </c>
      <c r="T276" s="218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219" t="s">
        <v>224</v>
      </c>
      <c r="AT276" s="219" t="s">
        <v>219</v>
      </c>
      <c r="AU276" s="219" t="s">
        <v>229</v>
      </c>
      <c r="AY276" s="17" t="s">
        <v>217</v>
      </c>
      <c r="BE276" s="220">
        <f>IF(N276="základní",J276,0)</f>
        <v>0</v>
      </c>
      <c r="BF276" s="220">
        <f>IF(N276="snížená",J276,0)</f>
        <v>0</v>
      </c>
      <c r="BG276" s="220">
        <f>IF(N276="zákl. přenesená",J276,0)</f>
        <v>0</v>
      </c>
      <c r="BH276" s="220">
        <f>IF(N276="sníž. přenesená",J276,0)</f>
        <v>0</v>
      </c>
      <c r="BI276" s="220">
        <f>IF(N276="nulová",J276,0)</f>
        <v>0</v>
      </c>
      <c r="BJ276" s="17" t="s">
        <v>84</v>
      </c>
      <c r="BK276" s="220">
        <f>ROUND(I276*H276,2)</f>
        <v>0</v>
      </c>
      <c r="BL276" s="17" t="s">
        <v>224</v>
      </c>
      <c r="BM276" s="219" t="s">
        <v>953</v>
      </c>
    </row>
    <row r="277" spans="1:65" s="2" customFormat="1" ht="21.75" customHeight="1">
      <c r="A277" s="34"/>
      <c r="B277" s="35"/>
      <c r="C277" s="208" t="s">
        <v>732</v>
      </c>
      <c r="D277" s="208" t="s">
        <v>219</v>
      </c>
      <c r="E277" s="209" t="s">
        <v>448</v>
      </c>
      <c r="F277" s="210" t="s">
        <v>449</v>
      </c>
      <c r="G277" s="211" t="s">
        <v>274</v>
      </c>
      <c r="H277" s="212">
        <v>136.773</v>
      </c>
      <c r="I277" s="213"/>
      <c r="J277" s="214">
        <f>ROUND(I277*H277,2)</f>
        <v>0</v>
      </c>
      <c r="K277" s="210" t="s">
        <v>223</v>
      </c>
      <c r="L277" s="39"/>
      <c r="M277" s="215" t="s">
        <v>1</v>
      </c>
      <c r="N277" s="216" t="s">
        <v>42</v>
      </c>
      <c r="O277" s="71"/>
      <c r="P277" s="217">
        <f>O277*H277</f>
        <v>0</v>
      </c>
      <c r="Q277" s="217">
        <v>0</v>
      </c>
      <c r="R277" s="217">
        <f>Q277*H277</f>
        <v>0</v>
      </c>
      <c r="S277" s="217">
        <v>0</v>
      </c>
      <c r="T277" s="218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219" t="s">
        <v>224</v>
      </c>
      <c r="AT277" s="219" t="s">
        <v>219</v>
      </c>
      <c r="AU277" s="219" t="s">
        <v>229</v>
      </c>
      <c r="AY277" s="17" t="s">
        <v>217</v>
      </c>
      <c r="BE277" s="220">
        <f>IF(N277="základní",J277,0)</f>
        <v>0</v>
      </c>
      <c r="BF277" s="220">
        <f>IF(N277="snížená",J277,0)</f>
        <v>0</v>
      </c>
      <c r="BG277" s="220">
        <f>IF(N277="zákl. přenesená",J277,0)</f>
        <v>0</v>
      </c>
      <c r="BH277" s="220">
        <f>IF(N277="sníž. přenesená",J277,0)</f>
        <v>0</v>
      </c>
      <c r="BI277" s="220">
        <f>IF(N277="nulová",J277,0)</f>
        <v>0</v>
      </c>
      <c r="BJ277" s="17" t="s">
        <v>84</v>
      </c>
      <c r="BK277" s="220">
        <f>ROUND(I277*H277,2)</f>
        <v>0</v>
      </c>
      <c r="BL277" s="17" t="s">
        <v>224</v>
      </c>
      <c r="BM277" s="219" t="s">
        <v>954</v>
      </c>
    </row>
    <row r="278" spans="1:65" s="2" customFormat="1" ht="21.75" customHeight="1">
      <c r="A278" s="34"/>
      <c r="B278" s="35"/>
      <c r="C278" s="208" t="s">
        <v>734</v>
      </c>
      <c r="D278" s="208" t="s">
        <v>219</v>
      </c>
      <c r="E278" s="209" t="s">
        <v>452</v>
      </c>
      <c r="F278" s="210" t="s">
        <v>453</v>
      </c>
      <c r="G278" s="211" t="s">
        <v>274</v>
      </c>
      <c r="H278" s="212">
        <v>219.126</v>
      </c>
      <c r="I278" s="213"/>
      <c r="J278" s="214">
        <f>ROUND(I278*H278,2)</f>
        <v>0</v>
      </c>
      <c r="K278" s="210" t="s">
        <v>223</v>
      </c>
      <c r="L278" s="39"/>
      <c r="M278" s="215" t="s">
        <v>1</v>
      </c>
      <c r="N278" s="216" t="s">
        <v>42</v>
      </c>
      <c r="O278" s="71"/>
      <c r="P278" s="217">
        <f>O278*H278</f>
        <v>0</v>
      </c>
      <c r="Q278" s="217">
        <v>0</v>
      </c>
      <c r="R278" s="217">
        <f>Q278*H278</f>
        <v>0</v>
      </c>
      <c r="S278" s="217">
        <v>0</v>
      </c>
      <c r="T278" s="218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219" t="s">
        <v>224</v>
      </c>
      <c r="AT278" s="219" t="s">
        <v>219</v>
      </c>
      <c r="AU278" s="219" t="s">
        <v>229</v>
      </c>
      <c r="AY278" s="17" t="s">
        <v>217</v>
      </c>
      <c r="BE278" s="220">
        <f>IF(N278="základní",J278,0)</f>
        <v>0</v>
      </c>
      <c r="BF278" s="220">
        <f>IF(N278="snížená",J278,0)</f>
        <v>0</v>
      </c>
      <c r="BG278" s="220">
        <f>IF(N278="zákl. přenesená",J278,0)</f>
        <v>0</v>
      </c>
      <c r="BH278" s="220">
        <f>IF(N278="sníž. přenesená",J278,0)</f>
        <v>0</v>
      </c>
      <c r="BI278" s="220">
        <f>IF(N278="nulová",J278,0)</f>
        <v>0</v>
      </c>
      <c r="BJ278" s="17" t="s">
        <v>84</v>
      </c>
      <c r="BK278" s="220">
        <f>ROUND(I278*H278,2)</f>
        <v>0</v>
      </c>
      <c r="BL278" s="17" t="s">
        <v>224</v>
      </c>
      <c r="BM278" s="219" t="s">
        <v>955</v>
      </c>
    </row>
    <row r="279" spans="1:65" s="13" customFormat="1" ht="11.25">
      <c r="B279" s="225"/>
      <c r="C279" s="226"/>
      <c r="D279" s="221" t="s">
        <v>246</v>
      </c>
      <c r="E279" s="227" t="s">
        <v>1</v>
      </c>
      <c r="F279" s="228" t="s">
        <v>956</v>
      </c>
      <c r="G279" s="226"/>
      <c r="H279" s="229">
        <v>219.126</v>
      </c>
      <c r="I279" s="230"/>
      <c r="J279" s="226"/>
      <c r="K279" s="226"/>
      <c r="L279" s="231"/>
      <c r="M279" s="232"/>
      <c r="N279" s="233"/>
      <c r="O279" s="233"/>
      <c r="P279" s="233"/>
      <c r="Q279" s="233"/>
      <c r="R279" s="233"/>
      <c r="S279" s="233"/>
      <c r="T279" s="234"/>
      <c r="AT279" s="235" t="s">
        <v>246</v>
      </c>
      <c r="AU279" s="235" t="s">
        <v>229</v>
      </c>
      <c r="AV279" s="13" t="s">
        <v>86</v>
      </c>
      <c r="AW279" s="13" t="s">
        <v>33</v>
      </c>
      <c r="AX279" s="13" t="s">
        <v>77</v>
      </c>
      <c r="AY279" s="235" t="s">
        <v>217</v>
      </c>
    </row>
    <row r="280" spans="1:65" s="14" customFormat="1" ht="11.25">
      <c r="B280" s="246"/>
      <c r="C280" s="247"/>
      <c r="D280" s="221" t="s">
        <v>246</v>
      </c>
      <c r="E280" s="248" t="s">
        <v>1</v>
      </c>
      <c r="F280" s="249" t="s">
        <v>298</v>
      </c>
      <c r="G280" s="247"/>
      <c r="H280" s="250">
        <v>219.126</v>
      </c>
      <c r="I280" s="251"/>
      <c r="J280" s="247"/>
      <c r="K280" s="247"/>
      <c r="L280" s="252"/>
      <c r="M280" s="268"/>
      <c r="N280" s="269"/>
      <c r="O280" s="269"/>
      <c r="P280" s="269"/>
      <c r="Q280" s="269"/>
      <c r="R280" s="269"/>
      <c r="S280" s="269"/>
      <c r="T280" s="270"/>
      <c r="AT280" s="256" t="s">
        <v>246</v>
      </c>
      <c r="AU280" s="256" t="s">
        <v>229</v>
      </c>
      <c r="AV280" s="14" t="s">
        <v>224</v>
      </c>
      <c r="AW280" s="14" t="s">
        <v>33</v>
      </c>
      <c r="AX280" s="14" t="s">
        <v>84</v>
      </c>
      <c r="AY280" s="256" t="s">
        <v>217</v>
      </c>
    </row>
    <row r="281" spans="1:65" s="2" customFormat="1" ht="6.95" customHeight="1">
      <c r="A281" s="34"/>
      <c r="B281" s="54"/>
      <c r="C281" s="55"/>
      <c r="D281" s="55"/>
      <c r="E281" s="55"/>
      <c r="F281" s="55"/>
      <c r="G281" s="55"/>
      <c r="H281" s="55"/>
      <c r="I281" s="158"/>
      <c r="J281" s="55"/>
      <c r="K281" s="55"/>
      <c r="L281" s="39"/>
      <c r="M281" s="34"/>
      <c r="O281" s="34"/>
      <c r="P281" s="34"/>
      <c r="Q281" s="34"/>
      <c r="R281" s="34"/>
      <c r="S281" s="34"/>
      <c r="T281" s="34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</row>
  </sheetData>
  <sheetProtection algorithmName="SHA-512" hashValue="1CX+amkJafwwy2YoTb4vbs2riKWcWiBET7guJeOXo3wAzpt2fcxp64S629dYk1VP959Uzyu+CyeR/pzlHfaBAg==" saltValue="b5u7K/obwK6PMwLNkIUliPGHLhJdvKQHBrE2TrUzlum9vuC29X00stebXIxc3vpruu1PHR9GmjB2FWHpf6N7tQ==" spinCount="100000" sheet="1" objects="1" scenarios="1" formatColumns="0" formatRows="0" autoFilter="0"/>
  <autoFilter ref="C126:K280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4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7" t="s">
        <v>130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86</v>
      </c>
    </row>
    <row r="4" spans="1:46" s="1" customFormat="1" ht="24.95" customHeight="1">
      <c r="B4" s="20"/>
      <c r="D4" s="119" t="s">
        <v>184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9" t="str">
        <f>'Rekapitulace stavby'!K6</f>
        <v>Oprava mostních objektů na trati Liberec - Černousy</v>
      </c>
      <c r="F7" s="330"/>
      <c r="G7" s="330"/>
      <c r="H7" s="330"/>
      <c r="I7" s="115"/>
      <c r="L7" s="20"/>
    </row>
    <row r="8" spans="1:46" s="1" customFormat="1" ht="12" customHeight="1">
      <c r="B8" s="20"/>
      <c r="D8" s="121" t="s">
        <v>185</v>
      </c>
      <c r="I8" s="115"/>
      <c r="L8" s="20"/>
    </row>
    <row r="9" spans="1:46" s="2" customFormat="1" ht="16.5" customHeight="1">
      <c r="A9" s="34"/>
      <c r="B9" s="39"/>
      <c r="C9" s="34"/>
      <c r="D9" s="34"/>
      <c r="E9" s="329" t="s">
        <v>845</v>
      </c>
      <c r="F9" s="331"/>
      <c r="G9" s="331"/>
      <c r="H9" s="331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187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32" t="s">
        <v>957</v>
      </c>
      <c r="F11" s="331"/>
      <c r="G11" s="331"/>
      <c r="H11" s="331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</v>
      </c>
      <c r="G13" s="34"/>
      <c r="H13" s="34"/>
      <c r="I13" s="123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20</v>
      </c>
      <c r="E14" s="34"/>
      <c r="F14" s="110" t="s">
        <v>501</v>
      </c>
      <c r="G14" s="34"/>
      <c r="H14" s="34"/>
      <c r="I14" s="123" t="s">
        <v>22</v>
      </c>
      <c r="J14" s="124" t="str">
        <f>'Rekapitulace stavby'!AN8</f>
        <v>25. 5. 2020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24</v>
      </c>
      <c r="E16" s="34"/>
      <c r="F16" s="34"/>
      <c r="G16" s="34"/>
      <c r="H16" s="34"/>
      <c r="I16" s="123" t="s">
        <v>25</v>
      </c>
      <c r="J16" s="110" t="s">
        <v>26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27</v>
      </c>
      <c r="F17" s="34"/>
      <c r="G17" s="34"/>
      <c r="H17" s="34"/>
      <c r="I17" s="123" t="s">
        <v>28</v>
      </c>
      <c r="J17" s="110" t="s">
        <v>29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30</v>
      </c>
      <c r="E19" s="34"/>
      <c r="F19" s="34"/>
      <c r="G19" s="34"/>
      <c r="H19" s="34"/>
      <c r="I19" s="123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33" t="str">
        <f>'Rekapitulace stavby'!E14</f>
        <v>Vyplň údaj</v>
      </c>
      <c r="F20" s="334"/>
      <c r="G20" s="334"/>
      <c r="H20" s="334"/>
      <c r="I20" s="123" t="s">
        <v>28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32</v>
      </c>
      <c r="E22" s="34"/>
      <c r="F22" s="34"/>
      <c r="G22" s="34"/>
      <c r="H22" s="34"/>
      <c r="I22" s="123" t="s">
        <v>25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23" t="s">
        <v>28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34</v>
      </c>
      <c r="E25" s="34"/>
      <c r="F25" s="34"/>
      <c r="G25" s="34"/>
      <c r="H25" s="34"/>
      <c r="I25" s="123" t="s">
        <v>25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23" t="s">
        <v>28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35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35" t="s">
        <v>1</v>
      </c>
      <c r="F29" s="335"/>
      <c r="G29" s="335"/>
      <c r="H29" s="335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37</v>
      </c>
      <c r="E32" s="34"/>
      <c r="F32" s="34"/>
      <c r="G32" s="34"/>
      <c r="H32" s="34"/>
      <c r="I32" s="122"/>
      <c r="J32" s="132">
        <f>ROUND(J123,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33" t="s">
        <v>39</v>
      </c>
      <c r="G34" s="34"/>
      <c r="H34" s="34"/>
      <c r="I34" s="134" t="s">
        <v>38</v>
      </c>
      <c r="J34" s="133" t="s">
        <v>40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5" t="s">
        <v>41</v>
      </c>
      <c r="E35" s="121" t="s">
        <v>42</v>
      </c>
      <c r="F35" s="136">
        <f>ROUND((SUM(BE123:BE133)),  2)</f>
        <v>0</v>
      </c>
      <c r="G35" s="34"/>
      <c r="H35" s="34"/>
      <c r="I35" s="137">
        <v>0.21</v>
      </c>
      <c r="J35" s="136">
        <f>ROUND(((SUM(BE123:BE133))*I35),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1" t="s">
        <v>43</v>
      </c>
      <c r="F36" s="136">
        <f>ROUND((SUM(BF123:BF133)),  2)</f>
        <v>0</v>
      </c>
      <c r="G36" s="34"/>
      <c r="H36" s="34"/>
      <c r="I36" s="137">
        <v>0.15</v>
      </c>
      <c r="J36" s="136">
        <f>ROUND(((SUM(BF123:BF133))*I36),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44</v>
      </c>
      <c r="F37" s="136">
        <f>ROUND((SUM(BG123:BG133)),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45</v>
      </c>
      <c r="F38" s="136">
        <f>ROUND((SUM(BH123:BH133)),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46</v>
      </c>
      <c r="F39" s="136">
        <f>ROUND((SUM(BI123:BI133)),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47</v>
      </c>
      <c r="E41" s="140"/>
      <c r="F41" s="140"/>
      <c r="G41" s="141" t="s">
        <v>48</v>
      </c>
      <c r="H41" s="142" t="s">
        <v>49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I43" s="115"/>
      <c r="L43" s="20"/>
    </row>
    <row r="44" spans="1:31" s="1" customFormat="1" ht="14.45" customHeight="1">
      <c r="B44" s="20"/>
      <c r="I44" s="115"/>
      <c r="L44" s="20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50</v>
      </c>
      <c r="E50" s="147"/>
      <c r="F50" s="147"/>
      <c r="G50" s="146" t="s">
        <v>51</v>
      </c>
      <c r="H50" s="147"/>
      <c r="I50" s="148"/>
      <c r="J50" s="147"/>
      <c r="K50" s="147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9" t="s">
        <v>52</v>
      </c>
      <c r="E61" s="150"/>
      <c r="F61" s="151" t="s">
        <v>53</v>
      </c>
      <c r="G61" s="149" t="s">
        <v>52</v>
      </c>
      <c r="H61" s="150"/>
      <c r="I61" s="152"/>
      <c r="J61" s="153" t="s">
        <v>53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6" t="s">
        <v>54</v>
      </c>
      <c r="E65" s="154"/>
      <c r="F65" s="154"/>
      <c r="G65" s="146" t="s">
        <v>55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9" t="s">
        <v>52</v>
      </c>
      <c r="E76" s="150"/>
      <c r="F76" s="151" t="s">
        <v>53</v>
      </c>
      <c r="G76" s="149" t="s">
        <v>52</v>
      </c>
      <c r="H76" s="150"/>
      <c r="I76" s="152"/>
      <c r="J76" s="153" t="s">
        <v>53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190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36" t="str">
        <f>E7</f>
        <v>Oprava mostních objektů na trati Liberec - Černousy</v>
      </c>
      <c r="F85" s="337"/>
      <c r="G85" s="337"/>
      <c r="H85" s="337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185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36" t="s">
        <v>845</v>
      </c>
      <c r="F87" s="338"/>
      <c r="G87" s="338"/>
      <c r="H87" s="338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187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309" t="str">
        <f>E11</f>
        <v>2020/02/05.2/LIB - SO 05 - VRN1</v>
      </c>
      <c r="F89" s="338"/>
      <c r="G89" s="338"/>
      <c r="H89" s="338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>Stráž nad Nisou</v>
      </c>
      <c r="G91" s="36"/>
      <c r="H91" s="36"/>
      <c r="I91" s="123" t="s">
        <v>22</v>
      </c>
      <c r="J91" s="66" t="str">
        <f>IF(J14="","",J14)</f>
        <v>25. 5. 2020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24</v>
      </c>
      <c r="D93" s="36"/>
      <c r="E93" s="36"/>
      <c r="F93" s="27" t="str">
        <f>E17</f>
        <v>Správa železnic, státní organizace OŘ HK</v>
      </c>
      <c r="G93" s="36"/>
      <c r="H93" s="36"/>
      <c r="I93" s="123" t="s">
        <v>32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30</v>
      </c>
      <c r="D94" s="36"/>
      <c r="E94" s="36"/>
      <c r="F94" s="27" t="str">
        <f>IF(E20="","",E20)</f>
        <v>Vyplň údaj</v>
      </c>
      <c r="G94" s="36"/>
      <c r="H94" s="36"/>
      <c r="I94" s="123" t="s">
        <v>34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62" t="s">
        <v>191</v>
      </c>
      <c r="D96" s="163"/>
      <c r="E96" s="163"/>
      <c r="F96" s="163"/>
      <c r="G96" s="163"/>
      <c r="H96" s="163"/>
      <c r="I96" s="164"/>
      <c r="J96" s="165" t="s">
        <v>192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66" t="s">
        <v>193</v>
      </c>
      <c r="D98" s="36"/>
      <c r="E98" s="36"/>
      <c r="F98" s="36"/>
      <c r="G98" s="36"/>
      <c r="H98" s="36"/>
      <c r="I98" s="122"/>
      <c r="J98" s="84">
        <f>J123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194</v>
      </c>
    </row>
    <row r="99" spans="1:47" s="9" customFormat="1" ht="24.95" customHeight="1">
      <c r="B99" s="167"/>
      <c r="C99" s="168"/>
      <c r="D99" s="169" t="s">
        <v>465</v>
      </c>
      <c r="E99" s="170"/>
      <c r="F99" s="170"/>
      <c r="G99" s="170"/>
      <c r="H99" s="170"/>
      <c r="I99" s="171"/>
      <c r="J99" s="172">
        <f>J124</f>
        <v>0</v>
      </c>
      <c r="K99" s="168"/>
      <c r="L99" s="173"/>
    </row>
    <row r="100" spans="1:47" s="10" customFormat="1" ht="19.899999999999999" customHeight="1">
      <c r="B100" s="174"/>
      <c r="C100" s="104"/>
      <c r="D100" s="175" t="s">
        <v>466</v>
      </c>
      <c r="E100" s="176"/>
      <c r="F100" s="176"/>
      <c r="G100" s="176"/>
      <c r="H100" s="176"/>
      <c r="I100" s="177"/>
      <c r="J100" s="178">
        <f>J125</f>
        <v>0</v>
      </c>
      <c r="K100" s="104"/>
      <c r="L100" s="179"/>
    </row>
    <row r="101" spans="1:47" s="10" customFormat="1" ht="19.899999999999999" customHeight="1">
      <c r="B101" s="174"/>
      <c r="C101" s="104"/>
      <c r="D101" s="175" t="s">
        <v>467</v>
      </c>
      <c r="E101" s="176"/>
      <c r="F101" s="176"/>
      <c r="G101" s="176"/>
      <c r="H101" s="176"/>
      <c r="I101" s="177"/>
      <c r="J101" s="178">
        <f>J131</f>
        <v>0</v>
      </c>
      <c r="K101" s="104"/>
      <c r="L101" s="179"/>
    </row>
    <row r="102" spans="1:47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122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47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158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47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161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24.95" customHeight="1">
      <c r="A108" s="34"/>
      <c r="B108" s="35"/>
      <c r="C108" s="23" t="s">
        <v>202</v>
      </c>
      <c r="D108" s="36"/>
      <c r="E108" s="36"/>
      <c r="F108" s="36"/>
      <c r="G108" s="36"/>
      <c r="H108" s="36"/>
      <c r="I108" s="122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122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122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6.5" customHeight="1">
      <c r="A111" s="34"/>
      <c r="B111" s="35"/>
      <c r="C111" s="36"/>
      <c r="D111" s="36"/>
      <c r="E111" s="336" t="str">
        <f>E7</f>
        <v>Oprava mostních objektů na trati Liberec - Černousy</v>
      </c>
      <c r="F111" s="337"/>
      <c r="G111" s="337"/>
      <c r="H111" s="337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1" customFormat="1" ht="12" customHeight="1">
      <c r="B112" s="21"/>
      <c r="C112" s="29" t="s">
        <v>185</v>
      </c>
      <c r="D112" s="22"/>
      <c r="E112" s="22"/>
      <c r="F112" s="22"/>
      <c r="G112" s="22"/>
      <c r="H112" s="22"/>
      <c r="I112" s="115"/>
      <c r="J112" s="22"/>
      <c r="K112" s="22"/>
      <c r="L112" s="20"/>
    </row>
    <row r="113" spans="1:65" s="2" customFormat="1" ht="16.5" customHeight="1">
      <c r="A113" s="34"/>
      <c r="B113" s="35"/>
      <c r="C113" s="36"/>
      <c r="D113" s="36"/>
      <c r="E113" s="336" t="s">
        <v>845</v>
      </c>
      <c r="F113" s="338"/>
      <c r="G113" s="338"/>
      <c r="H113" s="338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187</v>
      </c>
      <c r="D114" s="36"/>
      <c r="E114" s="36"/>
      <c r="F114" s="36"/>
      <c r="G114" s="36"/>
      <c r="H114" s="36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309" t="str">
        <f>E11</f>
        <v>2020/02/05.2/LIB - SO 05 - VRN1</v>
      </c>
      <c r="F115" s="338"/>
      <c r="G115" s="338"/>
      <c r="H115" s="338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20</v>
      </c>
      <c r="D117" s="36"/>
      <c r="E117" s="36"/>
      <c r="F117" s="27" t="str">
        <f>F14</f>
        <v>Stráž nad Nisou</v>
      </c>
      <c r="G117" s="36"/>
      <c r="H117" s="36"/>
      <c r="I117" s="123" t="s">
        <v>22</v>
      </c>
      <c r="J117" s="66" t="str">
        <f>IF(J14="","",J14)</f>
        <v>25. 5. 2020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24</v>
      </c>
      <c r="D119" s="36"/>
      <c r="E119" s="36"/>
      <c r="F119" s="27" t="str">
        <f>E17</f>
        <v>Správa železnic, státní organizace OŘ HK</v>
      </c>
      <c r="G119" s="36"/>
      <c r="H119" s="36"/>
      <c r="I119" s="123" t="s">
        <v>32</v>
      </c>
      <c r="J119" s="32" t="str">
        <f>E23</f>
        <v xml:space="preserve"> 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30</v>
      </c>
      <c r="D120" s="36"/>
      <c r="E120" s="36"/>
      <c r="F120" s="27" t="str">
        <f>IF(E20="","",E20)</f>
        <v>Vyplň údaj</v>
      </c>
      <c r="G120" s="36"/>
      <c r="H120" s="36"/>
      <c r="I120" s="123" t="s">
        <v>34</v>
      </c>
      <c r="J120" s="32" t="str">
        <f>E26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122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80"/>
      <c r="B122" s="181"/>
      <c r="C122" s="182" t="s">
        <v>203</v>
      </c>
      <c r="D122" s="183" t="s">
        <v>62</v>
      </c>
      <c r="E122" s="183" t="s">
        <v>58</v>
      </c>
      <c r="F122" s="183" t="s">
        <v>59</v>
      </c>
      <c r="G122" s="183" t="s">
        <v>204</v>
      </c>
      <c r="H122" s="183" t="s">
        <v>205</v>
      </c>
      <c r="I122" s="184" t="s">
        <v>206</v>
      </c>
      <c r="J122" s="183" t="s">
        <v>192</v>
      </c>
      <c r="K122" s="185" t="s">
        <v>207</v>
      </c>
      <c r="L122" s="186"/>
      <c r="M122" s="75" t="s">
        <v>1</v>
      </c>
      <c r="N122" s="76" t="s">
        <v>41</v>
      </c>
      <c r="O122" s="76" t="s">
        <v>208</v>
      </c>
      <c r="P122" s="76" t="s">
        <v>209</v>
      </c>
      <c r="Q122" s="76" t="s">
        <v>210</v>
      </c>
      <c r="R122" s="76" t="s">
        <v>211</v>
      </c>
      <c r="S122" s="76" t="s">
        <v>212</v>
      </c>
      <c r="T122" s="77" t="s">
        <v>213</v>
      </c>
      <c r="U122" s="180"/>
      <c r="V122" s="180"/>
      <c r="W122" s="180"/>
      <c r="X122" s="180"/>
      <c r="Y122" s="180"/>
      <c r="Z122" s="180"/>
      <c r="AA122" s="180"/>
      <c r="AB122" s="180"/>
      <c r="AC122" s="180"/>
      <c r="AD122" s="180"/>
      <c r="AE122" s="180"/>
    </row>
    <row r="123" spans="1:65" s="2" customFormat="1" ht="22.9" customHeight="1">
      <c r="A123" s="34"/>
      <c r="B123" s="35"/>
      <c r="C123" s="82" t="s">
        <v>214</v>
      </c>
      <c r="D123" s="36"/>
      <c r="E123" s="36"/>
      <c r="F123" s="36"/>
      <c r="G123" s="36"/>
      <c r="H123" s="36"/>
      <c r="I123" s="122"/>
      <c r="J123" s="187">
        <f>BK123</f>
        <v>0</v>
      </c>
      <c r="K123" s="36"/>
      <c r="L123" s="39"/>
      <c r="M123" s="78"/>
      <c r="N123" s="188"/>
      <c r="O123" s="79"/>
      <c r="P123" s="189">
        <f>P124</f>
        <v>0</v>
      </c>
      <c r="Q123" s="79"/>
      <c r="R123" s="189">
        <f>R124</f>
        <v>0</v>
      </c>
      <c r="S123" s="79"/>
      <c r="T123" s="190">
        <f>T124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76</v>
      </c>
      <c r="AU123" s="17" t="s">
        <v>194</v>
      </c>
      <c r="BK123" s="191">
        <f>BK124</f>
        <v>0</v>
      </c>
    </row>
    <row r="124" spans="1:65" s="12" customFormat="1" ht="25.9" customHeight="1">
      <c r="B124" s="192"/>
      <c r="C124" s="193"/>
      <c r="D124" s="194" t="s">
        <v>76</v>
      </c>
      <c r="E124" s="195" t="s">
        <v>468</v>
      </c>
      <c r="F124" s="195" t="s">
        <v>469</v>
      </c>
      <c r="G124" s="193"/>
      <c r="H124" s="193"/>
      <c r="I124" s="196"/>
      <c r="J124" s="197">
        <f>BK124</f>
        <v>0</v>
      </c>
      <c r="K124" s="193"/>
      <c r="L124" s="198"/>
      <c r="M124" s="199"/>
      <c r="N124" s="200"/>
      <c r="O124" s="200"/>
      <c r="P124" s="201">
        <f>P125+P131</f>
        <v>0</v>
      </c>
      <c r="Q124" s="200"/>
      <c r="R124" s="201">
        <f>R125+R131</f>
        <v>0</v>
      </c>
      <c r="S124" s="200"/>
      <c r="T124" s="202">
        <f>T125+T131</f>
        <v>0</v>
      </c>
      <c r="AR124" s="203" t="s">
        <v>241</v>
      </c>
      <c r="AT124" s="204" t="s">
        <v>76</v>
      </c>
      <c r="AU124" s="204" t="s">
        <v>77</v>
      </c>
      <c r="AY124" s="203" t="s">
        <v>217</v>
      </c>
      <c r="BK124" s="205">
        <f>BK125+BK131</f>
        <v>0</v>
      </c>
    </row>
    <row r="125" spans="1:65" s="12" customFormat="1" ht="22.9" customHeight="1">
      <c r="B125" s="192"/>
      <c r="C125" s="193"/>
      <c r="D125" s="194" t="s">
        <v>76</v>
      </c>
      <c r="E125" s="206" t="s">
        <v>470</v>
      </c>
      <c r="F125" s="206" t="s">
        <v>471</v>
      </c>
      <c r="G125" s="193"/>
      <c r="H125" s="193"/>
      <c r="I125" s="196"/>
      <c r="J125" s="207">
        <f>BK125</f>
        <v>0</v>
      </c>
      <c r="K125" s="193"/>
      <c r="L125" s="198"/>
      <c r="M125" s="199"/>
      <c r="N125" s="200"/>
      <c r="O125" s="200"/>
      <c r="P125" s="201">
        <f>SUM(P126:P130)</f>
        <v>0</v>
      </c>
      <c r="Q125" s="200"/>
      <c r="R125" s="201">
        <f>SUM(R126:R130)</f>
        <v>0</v>
      </c>
      <c r="S125" s="200"/>
      <c r="T125" s="202">
        <f>SUM(T126:T130)</f>
        <v>0</v>
      </c>
      <c r="AR125" s="203" t="s">
        <v>241</v>
      </c>
      <c r="AT125" s="204" t="s">
        <v>76</v>
      </c>
      <c r="AU125" s="204" t="s">
        <v>84</v>
      </c>
      <c r="AY125" s="203" t="s">
        <v>217</v>
      </c>
      <c r="BK125" s="205">
        <f>SUM(BK126:BK130)</f>
        <v>0</v>
      </c>
    </row>
    <row r="126" spans="1:65" s="2" customFormat="1" ht="16.5" customHeight="1">
      <c r="A126" s="34"/>
      <c r="B126" s="35"/>
      <c r="C126" s="208" t="s">
        <v>84</v>
      </c>
      <c r="D126" s="208" t="s">
        <v>219</v>
      </c>
      <c r="E126" s="209" t="s">
        <v>476</v>
      </c>
      <c r="F126" s="210" t="s">
        <v>477</v>
      </c>
      <c r="G126" s="211" t="s">
        <v>473</v>
      </c>
      <c r="H126" s="212">
        <v>1</v>
      </c>
      <c r="I126" s="213"/>
      <c r="J126" s="214">
        <f>ROUND(I126*H126,2)</f>
        <v>0</v>
      </c>
      <c r="K126" s="210" t="s">
        <v>223</v>
      </c>
      <c r="L126" s="39"/>
      <c r="M126" s="215" t="s">
        <v>1</v>
      </c>
      <c r="N126" s="216" t="s">
        <v>42</v>
      </c>
      <c r="O126" s="71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9" t="s">
        <v>474</v>
      </c>
      <c r="AT126" s="219" t="s">
        <v>219</v>
      </c>
      <c r="AU126" s="219" t="s">
        <v>86</v>
      </c>
      <c r="AY126" s="17" t="s">
        <v>217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17" t="s">
        <v>84</v>
      </c>
      <c r="BK126" s="220">
        <f>ROUND(I126*H126,2)</f>
        <v>0</v>
      </c>
      <c r="BL126" s="17" t="s">
        <v>474</v>
      </c>
      <c r="BM126" s="219" t="s">
        <v>958</v>
      </c>
    </row>
    <row r="127" spans="1:65" s="2" customFormat="1" ht="16.5" customHeight="1">
      <c r="A127" s="34"/>
      <c r="B127" s="35"/>
      <c r="C127" s="208" t="s">
        <v>86</v>
      </c>
      <c r="D127" s="208" t="s">
        <v>219</v>
      </c>
      <c r="E127" s="209" t="s">
        <v>479</v>
      </c>
      <c r="F127" s="210" t="s">
        <v>480</v>
      </c>
      <c r="G127" s="211" t="s">
        <v>473</v>
      </c>
      <c r="H127" s="212">
        <v>1</v>
      </c>
      <c r="I127" s="213"/>
      <c r="J127" s="214">
        <f>ROUND(I127*H127,2)</f>
        <v>0</v>
      </c>
      <c r="K127" s="210" t="s">
        <v>223</v>
      </c>
      <c r="L127" s="39"/>
      <c r="M127" s="215" t="s">
        <v>1</v>
      </c>
      <c r="N127" s="216" t="s">
        <v>42</v>
      </c>
      <c r="O127" s="71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9" t="s">
        <v>474</v>
      </c>
      <c r="AT127" s="219" t="s">
        <v>219</v>
      </c>
      <c r="AU127" s="219" t="s">
        <v>86</v>
      </c>
      <c r="AY127" s="17" t="s">
        <v>217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7" t="s">
        <v>84</v>
      </c>
      <c r="BK127" s="220">
        <f>ROUND(I127*H127,2)</f>
        <v>0</v>
      </c>
      <c r="BL127" s="17" t="s">
        <v>474</v>
      </c>
      <c r="BM127" s="219" t="s">
        <v>959</v>
      </c>
    </row>
    <row r="128" spans="1:65" s="2" customFormat="1" ht="16.5" customHeight="1">
      <c r="A128" s="34"/>
      <c r="B128" s="35"/>
      <c r="C128" s="208" t="s">
        <v>229</v>
      </c>
      <c r="D128" s="208" t="s">
        <v>219</v>
      </c>
      <c r="E128" s="209" t="s">
        <v>482</v>
      </c>
      <c r="F128" s="210" t="s">
        <v>483</v>
      </c>
      <c r="G128" s="211" t="s">
        <v>473</v>
      </c>
      <c r="H128" s="212">
        <v>1</v>
      </c>
      <c r="I128" s="213"/>
      <c r="J128" s="214">
        <f>ROUND(I128*H128,2)</f>
        <v>0</v>
      </c>
      <c r="K128" s="210" t="s">
        <v>223</v>
      </c>
      <c r="L128" s="39"/>
      <c r="M128" s="215" t="s">
        <v>1</v>
      </c>
      <c r="N128" s="216" t="s">
        <v>42</v>
      </c>
      <c r="O128" s="71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9" t="s">
        <v>474</v>
      </c>
      <c r="AT128" s="219" t="s">
        <v>219</v>
      </c>
      <c r="AU128" s="219" t="s">
        <v>86</v>
      </c>
      <c r="AY128" s="17" t="s">
        <v>217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7" t="s">
        <v>84</v>
      </c>
      <c r="BK128" s="220">
        <f>ROUND(I128*H128,2)</f>
        <v>0</v>
      </c>
      <c r="BL128" s="17" t="s">
        <v>474</v>
      </c>
      <c r="BM128" s="219" t="s">
        <v>960</v>
      </c>
    </row>
    <row r="129" spans="1:65" s="2" customFormat="1" ht="16.5" customHeight="1">
      <c r="A129" s="34"/>
      <c r="B129" s="35"/>
      <c r="C129" s="208" t="s">
        <v>224</v>
      </c>
      <c r="D129" s="208" t="s">
        <v>219</v>
      </c>
      <c r="E129" s="209" t="s">
        <v>485</v>
      </c>
      <c r="F129" s="210" t="s">
        <v>486</v>
      </c>
      <c r="G129" s="211" t="s">
        <v>473</v>
      </c>
      <c r="H129" s="212">
        <v>1</v>
      </c>
      <c r="I129" s="213"/>
      <c r="J129" s="214">
        <f>ROUND(I129*H129,2)</f>
        <v>0</v>
      </c>
      <c r="K129" s="210" t="s">
        <v>223</v>
      </c>
      <c r="L129" s="39"/>
      <c r="M129" s="215" t="s">
        <v>1</v>
      </c>
      <c r="N129" s="216" t="s">
        <v>42</v>
      </c>
      <c r="O129" s="71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9" t="s">
        <v>474</v>
      </c>
      <c r="AT129" s="219" t="s">
        <v>219</v>
      </c>
      <c r="AU129" s="219" t="s">
        <v>86</v>
      </c>
      <c r="AY129" s="17" t="s">
        <v>217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7" t="s">
        <v>84</v>
      </c>
      <c r="BK129" s="220">
        <f>ROUND(I129*H129,2)</f>
        <v>0</v>
      </c>
      <c r="BL129" s="17" t="s">
        <v>474</v>
      </c>
      <c r="BM129" s="219" t="s">
        <v>961</v>
      </c>
    </row>
    <row r="130" spans="1:65" s="2" customFormat="1" ht="16.5" customHeight="1">
      <c r="A130" s="34"/>
      <c r="B130" s="35"/>
      <c r="C130" s="208" t="s">
        <v>241</v>
      </c>
      <c r="D130" s="208" t="s">
        <v>219</v>
      </c>
      <c r="E130" s="209" t="s">
        <v>488</v>
      </c>
      <c r="F130" s="210" t="s">
        <v>489</v>
      </c>
      <c r="G130" s="211" t="s">
        <v>473</v>
      </c>
      <c r="H130" s="212">
        <v>1</v>
      </c>
      <c r="I130" s="213"/>
      <c r="J130" s="214">
        <f>ROUND(I130*H130,2)</f>
        <v>0</v>
      </c>
      <c r="K130" s="210" t="s">
        <v>223</v>
      </c>
      <c r="L130" s="39"/>
      <c r="M130" s="215" t="s">
        <v>1</v>
      </c>
      <c r="N130" s="216" t="s">
        <v>42</v>
      </c>
      <c r="O130" s="71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9" t="s">
        <v>474</v>
      </c>
      <c r="AT130" s="219" t="s">
        <v>219</v>
      </c>
      <c r="AU130" s="219" t="s">
        <v>86</v>
      </c>
      <c r="AY130" s="17" t="s">
        <v>217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7" t="s">
        <v>84</v>
      </c>
      <c r="BK130" s="220">
        <f>ROUND(I130*H130,2)</f>
        <v>0</v>
      </c>
      <c r="BL130" s="17" t="s">
        <v>474</v>
      </c>
      <c r="BM130" s="219" t="s">
        <v>962</v>
      </c>
    </row>
    <row r="131" spans="1:65" s="12" customFormat="1" ht="22.9" customHeight="1">
      <c r="B131" s="192"/>
      <c r="C131" s="193"/>
      <c r="D131" s="194" t="s">
        <v>76</v>
      </c>
      <c r="E131" s="206" t="s">
        <v>491</v>
      </c>
      <c r="F131" s="206" t="s">
        <v>492</v>
      </c>
      <c r="G131" s="193"/>
      <c r="H131" s="193"/>
      <c r="I131" s="196"/>
      <c r="J131" s="207">
        <f>BK131</f>
        <v>0</v>
      </c>
      <c r="K131" s="193"/>
      <c r="L131" s="198"/>
      <c r="M131" s="199"/>
      <c r="N131" s="200"/>
      <c r="O131" s="200"/>
      <c r="P131" s="201">
        <f>SUM(P132:P133)</f>
        <v>0</v>
      </c>
      <c r="Q131" s="200"/>
      <c r="R131" s="201">
        <f>SUM(R132:R133)</f>
        <v>0</v>
      </c>
      <c r="S131" s="200"/>
      <c r="T131" s="202">
        <f>SUM(T132:T133)</f>
        <v>0</v>
      </c>
      <c r="AR131" s="203" t="s">
        <v>241</v>
      </c>
      <c r="AT131" s="204" t="s">
        <v>76</v>
      </c>
      <c r="AU131" s="204" t="s">
        <v>84</v>
      </c>
      <c r="AY131" s="203" t="s">
        <v>217</v>
      </c>
      <c r="BK131" s="205">
        <f>SUM(BK132:BK133)</f>
        <v>0</v>
      </c>
    </row>
    <row r="132" spans="1:65" s="2" customFormat="1" ht="16.5" customHeight="1">
      <c r="A132" s="34"/>
      <c r="B132" s="35"/>
      <c r="C132" s="208" t="s">
        <v>248</v>
      </c>
      <c r="D132" s="208" t="s">
        <v>219</v>
      </c>
      <c r="E132" s="209" t="s">
        <v>493</v>
      </c>
      <c r="F132" s="210" t="s">
        <v>494</v>
      </c>
      <c r="G132" s="211" t="s">
        <v>473</v>
      </c>
      <c r="H132" s="212">
        <v>1</v>
      </c>
      <c r="I132" s="213"/>
      <c r="J132" s="214">
        <f>ROUND(I132*H132,2)</f>
        <v>0</v>
      </c>
      <c r="K132" s="210" t="s">
        <v>223</v>
      </c>
      <c r="L132" s="39"/>
      <c r="M132" s="215" t="s">
        <v>1</v>
      </c>
      <c r="N132" s="216" t="s">
        <v>42</v>
      </c>
      <c r="O132" s="71"/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9" t="s">
        <v>474</v>
      </c>
      <c r="AT132" s="219" t="s">
        <v>219</v>
      </c>
      <c r="AU132" s="219" t="s">
        <v>86</v>
      </c>
      <c r="AY132" s="17" t="s">
        <v>217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7" t="s">
        <v>84</v>
      </c>
      <c r="BK132" s="220">
        <f>ROUND(I132*H132,2)</f>
        <v>0</v>
      </c>
      <c r="BL132" s="17" t="s">
        <v>474</v>
      </c>
      <c r="BM132" s="219" t="s">
        <v>963</v>
      </c>
    </row>
    <row r="133" spans="1:65" s="2" customFormat="1" ht="16.5" customHeight="1">
      <c r="A133" s="34"/>
      <c r="B133" s="35"/>
      <c r="C133" s="208" t="s">
        <v>254</v>
      </c>
      <c r="D133" s="208" t="s">
        <v>219</v>
      </c>
      <c r="E133" s="209" t="s">
        <v>496</v>
      </c>
      <c r="F133" s="210" t="s">
        <v>497</v>
      </c>
      <c r="G133" s="211" t="s">
        <v>473</v>
      </c>
      <c r="H133" s="212">
        <v>1</v>
      </c>
      <c r="I133" s="213"/>
      <c r="J133" s="214">
        <f>ROUND(I133*H133,2)</f>
        <v>0</v>
      </c>
      <c r="K133" s="210" t="s">
        <v>223</v>
      </c>
      <c r="L133" s="39"/>
      <c r="M133" s="260" t="s">
        <v>1</v>
      </c>
      <c r="N133" s="261" t="s">
        <v>42</v>
      </c>
      <c r="O133" s="262"/>
      <c r="P133" s="263">
        <f>O133*H133</f>
        <v>0</v>
      </c>
      <c r="Q133" s="263">
        <v>0</v>
      </c>
      <c r="R133" s="263">
        <f>Q133*H133</f>
        <v>0</v>
      </c>
      <c r="S133" s="263">
        <v>0</v>
      </c>
      <c r="T133" s="264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9" t="s">
        <v>474</v>
      </c>
      <c r="AT133" s="219" t="s">
        <v>219</v>
      </c>
      <c r="AU133" s="219" t="s">
        <v>86</v>
      </c>
      <c r="AY133" s="17" t="s">
        <v>217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7" t="s">
        <v>84</v>
      </c>
      <c r="BK133" s="220">
        <f>ROUND(I133*H133,2)</f>
        <v>0</v>
      </c>
      <c r="BL133" s="17" t="s">
        <v>474</v>
      </c>
      <c r="BM133" s="219" t="s">
        <v>964</v>
      </c>
    </row>
    <row r="134" spans="1:65" s="2" customFormat="1" ht="6.95" customHeight="1">
      <c r="A134" s="34"/>
      <c r="B134" s="54"/>
      <c r="C134" s="55"/>
      <c r="D134" s="55"/>
      <c r="E134" s="55"/>
      <c r="F134" s="55"/>
      <c r="G134" s="55"/>
      <c r="H134" s="55"/>
      <c r="I134" s="158"/>
      <c r="J134" s="55"/>
      <c r="K134" s="55"/>
      <c r="L134" s="39"/>
      <c r="M134" s="34"/>
      <c r="O134" s="34"/>
      <c r="P134" s="34"/>
      <c r="Q134" s="34"/>
      <c r="R134" s="34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</sheetData>
  <sheetProtection algorithmName="SHA-512" hashValue="jZqzSr/ZE6/cKPe4xXIKr7K0r10EMacIt66enHfdN4SryFjLvDF6hfvfiATcrcHpy2Abdzh5rSXoryxifexqPA==" saltValue="XMzxkVhtJxGPUDdvFaTh/eUCx530g+5ms+e7ND2OFcY03ye7vo2YMTCGewExPNmugUkFncfyke4Lk4c4scaBQA==" spinCount="100000" sheet="1" objects="1" scenarios="1" formatColumns="0" formatRows="0" autoFilter="0"/>
  <autoFilter ref="C122:K133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9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7" t="s">
        <v>136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86</v>
      </c>
    </row>
    <row r="4" spans="1:46" s="1" customFormat="1" ht="24.95" customHeight="1">
      <c r="B4" s="20"/>
      <c r="D4" s="119" t="s">
        <v>184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9" t="str">
        <f>'Rekapitulace stavby'!K6</f>
        <v>Oprava mostních objektů na trati Liberec - Černousy</v>
      </c>
      <c r="F7" s="330"/>
      <c r="G7" s="330"/>
      <c r="H7" s="330"/>
      <c r="I7" s="115"/>
      <c r="L7" s="20"/>
    </row>
    <row r="8" spans="1:46" s="1" customFormat="1" ht="12" customHeight="1">
      <c r="B8" s="20"/>
      <c r="D8" s="121" t="s">
        <v>185</v>
      </c>
      <c r="I8" s="115"/>
      <c r="L8" s="20"/>
    </row>
    <row r="9" spans="1:46" s="2" customFormat="1" ht="16.5" customHeight="1">
      <c r="A9" s="34"/>
      <c r="B9" s="39"/>
      <c r="C9" s="34"/>
      <c r="D9" s="34"/>
      <c r="E9" s="329" t="s">
        <v>965</v>
      </c>
      <c r="F9" s="331"/>
      <c r="G9" s="331"/>
      <c r="H9" s="331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187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32" t="s">
        <v>966</v>
      </c>
      <c r="F11" s="331"/>
      <c r="G11" s="331"/>
      <c r="H11" s="331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</v>
      </c>
      <c r="G13" s="34"/>
      <c r="H13" s="34"/>
      <c r="I13" s="123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20</v>
      </c>
      <c r="E14" s="34"/>
      <c r="F14" s="110" t="s">
        <v>967</v>
      </c>
      <c r="G14" s="34"/>
      <c r="H14" s="34"/>
      <c r="I14" s="123" t="s">
        <v>22</v>
      </c>
      <c r="J14" s="124" t="str">
        <f>'Rekapitulace stavby'!AN8</f>
        <v>25. 5. 2020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24</v>
      </c>
      <c r="E16" s="34"/>
      <c r="F16" s="34"/>
      <c r="G16" s="34"/>
      <c r="H16" s="34"/>
      <c r="I16" s="123" t="s">
        <v>25</v>
      </c>
      <c r="J16" s="110" t="s">
        <v>26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27</v>
      </c>
      <c r="F17" s="34"/>
      <c r="G17" s="34"/>
      <c r="H17" s="34"/>
      <c r="I17" s="123" t="s">
        <v>28</v>
      </c>
      <c r="J17" s="110" t="s">
        <v>29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30</v>
      </c>
      <c r="E19" s="34"/>
      <c r="F19" s="34"/>
      <c r="G19" s="34"/>
      <c r="H19" s="34"/>
      <c r="I19" s="123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33" t="str">
        <f>'Rekapitulace stavby'!E14</f>
        <v>Vyplň údaj</v>
      </c>
      <c r="F20" s="334"/>
      <c r="G20" s="334"/>
      <c r="H20" s="334"/>
      <c r="I20" s="123" t="s">
        <v>28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32</v>
      </c>
      <c r="E22" s="34"/>
      <c r="F22" s="34"/>
      <c r="G22" s="34"/>
      <c r="H22" s="34"/>
      <c r="I22" s="123" t="s">
        <v>25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23" t="s">
        <v>28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34</v>
      </c>
      <c r="E25" s="34"/>
      <c r="F25" s="34"/>
      <c r="G25" s="34"/>
      <c r="H25" s="34"/>
      <c r="I25" s="123" t="s">
        <v>25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23" t="s">
        <v>28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35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35" t="s">
        <v>1</v>
      </c>
      <c r="F29" s="335"/>
      <c r="G29" s="335"/>
      <c r="H29" s="335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37</v>
      </c>
      <c r="E32" s="34"/>
      <c r="F32" s="34"/>
      <c r="G32" s="34"/>
      <c r="H32" s="34"/>
      <c r="I32" s="122"/>
      <c r="J32" s="132">
        <f>ROUND(J126,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33" t="s">
        <v>39</v>
      </c>
      <c r="G34" s="34"/>
      <c r="H34" s="34"/>
      <c r="I34" s="134" t="s">
        <v>38</v>
      </c>
      <c r="J34" s="133" t="s">
        <v>40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5" t="s">
        <v>41</v>
      </c>
      <c r="E35" s="121" t="s">
        <v>42</v>
      </c>
      <c r="F35" s="136">
        <f>ROUND((SUM(BE126:BE198)),  2)</f>
        <v>0</v>
      </c>
      <c r="G35" s="34"/>
      <c r="H35" s="34"/>
      <c r="I35" s="137">
        <v>0.21</v>
      </c>
      <c r="J35" s="136">
        <f>ROUND(((SUM(BE126:BE198))*I35),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1" t="s">
        <v>43</v>
      </c>
      <c r="F36" s="136">
        <f>ROUND((SUM(BF126:BF198)),  2)</f>
        <v>0</v>
      </c>
      <c r="G36" s="34"/>
      <c r="H36" s="34"/>
      <c r="I36" s="137">
        <v>0.15</v>
      </c>
      <c r="J36" s="136">
        <f>ROUND(((SUM(BF126:BF198))*I36),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44</v>
      </c>
      <c r="F37" s="136">
        <f>ROUND((SUM(BG126:BG198)),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45</v>
      </c>
      <c r="F38" s="136">
        <f>ROUND((SUM(BH126:BH198)),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46</v>
      </c>
      <c r="F39" s="136">
        <f>ROUND((SUM(BI126:BI198)),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47</v>
      </c>
      <c r="E41" s="140"/>
      <c r="F41" s="140"/>
      <c r="G41" s="141" t="s">
        <v>48</v>
      </c>
      <c r="H41" s="142" t="s">
        <v>49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I43" s="115"/>
      <c r="L43" s="20"/>
    </row>
    <row r="44" spans="1:31" s="1" customFormat="1" ht="14.45" customHeight="1">
      <c r="B44" s="20"/>
      <c r="I44" s="115"/>
      <c r="L44" s="20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50</v>
      </c>
      <c r="E50" s="147"/>
      <c r="F50" s="147"/>
      <c r="G50" s="146" t="s">
        <v>51</v>
      </c>
      <c r="H50" s="147"/>
      <c r="I50" s="148"/>
      <c r="J50" s="147"/>
      <c r="K50" s="147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9" t="s">
        <v>52</v>
      </c>
      <c r="E61" s="150"/>
      <c r="F61" s="151" t="s">
        <v>53</v>
      </c>
      <c r="G61" s="149" t="s">
        <v>52</v>
      </c>
      <c r="H61" s="150"/>
      <c r="I61" s="152"/>
      <c r="J61" s="153" t="s">
        <v>53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6" t="s">
        <v>54</v>
      </c>
      <c r="E65" s="154"/>
      <c r="F65" s="154"/>
      <c r="G65" s="146" t="s">
        <v>55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9" t="s">
        <v>52</v>
      </c>
      <c r="E76" s="150"/>
      <c r="F76" s="151" t="s">
        <v>53</v>
      </c>
      <c r="G76" s="149" t="s">
        <v>52</v>
      </c>
      <c r="H76" s="150"/>
      <c r="I76" s="152"/>
      <c r="J76" s="153" t="s">
        <v>53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190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36" t="str">
        <f>E7</f>
        <v>Oprava mostních objektů na trati Liberec - Černousy</v>
      </c>
      <c r="F85" s="337"/>
      <c r="G85" s="337"/>
      <c r="H85" s="337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185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36" t="s">
        <v>965</v>
      </c>
      <c r="F87" s="338"/>
      <c r="G87" s="338"/>
      <c r="H87" s="338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187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309" t="str">
        <f>E11</f>
        <v>2020/02/06.1/LIB - SO 06 - P 168,779 stavební část</v>
      </c>
      <c r="F89" s="338"/>
      <c r="G89" s="338"/>
      <c r="H89" s="338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>Krásná Studánka</v>
      </c>
      <c r="G91" s="36"/>
      <c r="H91" s="36"/>
      <c r="I91" s="123" t="s">
        <v>22</v>
      </c>
      <c r="J91" s="66" t="str">
        <f>IF(J14="","",J14)</f>
        <v>25. 5. 2020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24</v>
      </c>
      <c r="D93" s="36"/>
      <c r="E93" s="36"/>
      <c r="F93" s="27" t="str">
        <f>E17</f>
        <v>Správa železnic, státní organizace OŘ HK</v>
      </c>
      <c r="G93" s="36"/>
      <c r="H93" s="36"/>
      <c r="I93" s="123" t="s">
        <v>32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30</v>
      </c>
      <c r="D94" s="36"/>
      <c r="E94" s="36"/>
      <c r="F94" s="27" t="str">
        <f>IF(E20="","",E20)</f>
        <v>Vyplň údaj</v>
      </c>
      <c r="G94" s="36"/>
      <c r="H94" s="36"/>
      <c r="I94" s="123" t="s">
        <v>34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62" t="s">
        <v>191</v>
      </c>
      <c r="D96" s="163"/>
      <c r="E96" s="163"/>
      <c r="F96" s="163"/>
      <c r="G96" s="163"/>
      <c r="H96" s="163"/>
      <c r="I96" s="164"/>
      <c r="J96" s="165" t="s">
        <v>192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66" t="s">
        <v>193</v>
      </c>
      <c r="D98" s="36"/>
      <c r="E98" s="36"/>
      <c r="F98" s="36"/>
      <c r="G98" s="36"/>
      <c r="H98" s="36"/>
      <c r="I98" s="122"/>
      <c r="J98" s="84">
        <f>J126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194</v>
      </c>
    </row>
    <row r="99" spans="1:47" s="9" customFormat="1" ht="24.95" customHeight="1">
      <c r="B99" s="167"/>
      <c r="C99" s="168"/>
      <c r="D99" s="169" t="s">
        <v>195</v>
      </c>
      <c r="E99" s="170"/>
      <c r="F99" s="170"/>
      <c r="G99" s="170"/>
      <c r="H99" s="170"/>
      <c r="I99" s="171"/>
      <c r="J99" s="172">
        <f>J127</f>
        <v>0</v>
      </c>
      <c r="K99" s="168"/>
      <c r="L99" s="173"/>
    </row>
    <row r="100" spans="1:47" s="10" customFormat="1" ht="19.899999999999999" customHeight="1">
      <c r="B100" s="174"/>
      <c r="C100" s="104"/>
      <c r="D100" s="175" t="s">
        <v>196</v>
      </c>
      <c r="E100" s="176"/>
      <c r="F100" s="176"/>
      <c r="G100" s="176"/>
      <c r="H100" s="176"/>
      <c r="I100" s="177"/>
      <c r="J100" s="178">
        <f>J128</f>
        <v>0</v>
      </c>
      <c r="K100" s="104"/>
      <c r="L100" s="179"/>
    </row>
    <row r="101" spans="1:47" s="10" customFormat="1" ht="19.899999999999999" customHeight="1">
      <c r="B101" s="174"/>
      <c r="C101" s="104"/>
      <c r="D101" s="175" t="s">
        <v>583</v>
      </c>
      <c r="E101" s="176"/>
      <c r="F101" s="176"/>
      <c r="G101" s="176"/>
      <c r="H101" s="176"/>
      <c r="I101" s="177"/>
      <c r="J101" s="178">
        <f>J146</f>
        <v>0</v>
      </c>
      <c r="K101" s="104"/>
      <c r="L101" s="179"/>
    </row>
    <row r="102" spans="1:47" s="10" customFormat="1" ht="19.899999999999999" customHeight="1">
      <c r="B102" s="174"/>
      <c r="C102" s="104"/>
      <c r="D102" s="175" t="s">
        <v>197</v>
      </c>
      <c r="E102" s="176"/>
      <c r="F102" s="176"/>
      <c r="G102" s="176"/>
      <c r="H102" s="176"/>
      <c r="I102" s="177"/>
      <c r="J102" s="178">
        <f>J154</f>
        <v>0</v>
      </c>
      <c r="K102" s="104"/>
      <c r="L102" s="179"/>
    </row>
    <row r="103" spans="1:47" s="10" customFormat="1" ht="19.899999999999999" customHeight="1">
      <c r="B103" s="174"/>
      <c r="C103" s="104"/>
      <c r="D103" s="175" t="s">
        <v>199</v>
      </c>
      <c r="E103" s="176"/>
      <c r="F103" s="176"/>
      <c r="G103" s="176"/>
      <c r="H103" s="176"/>
      <c r="I103" s="177"/>
      <c r="J103" s="178">
        <f>J155</f>
        <v>0</v>
      </c>
      <c r="K103" s="104"/>
      <c r="L103" s="179"/>
    </row>
    <row r="104" spans="1:47" s="10" customFormat="1" ht="14.85" customHeight="1">
      <c r="B104" s="174"/>
      <c r="C104" s="104"/>
      <c r="D104" s="175" t="s">
        <v>200</v>
      </c>
      <c r="E104" s="176"/>
      <c r="F104" s="176"/>
      <c r="G104" s="176"/>
      <c r="H104" s="176"/>
      <c r="I104" s="177"/>
      <c r="J104" s="178">
        <f>J188</f>
        <v>0</v>
      </c>
      <c r="K104" s="104"/>
      <c r="L104" s="179"/>
    </row>
    <row r="105" spans="1:47" s="2" customFormat="1" ht="21.75" customHeight="1">
      <c r="A105" s="34"/>
      <c r="B105" s="35"/>
      <c r="C105" s="36"/>
      <c r="D105" s="36"/>
      <c r="E105" s="36"/>
      <c r="F105" s="36"/>
      <c r="G105" s="36"/>
      <c r="H105" s="36"/>
      <c r="I105" s="122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47" s="2" customFormat="1" ht="6.95" customHeight="1">
      <c r="A106" s="34"/>
      <c r="B106" s="54"/>
      <c r="C106" s="55"/>
      <c r="D106" s="55"/>
      <c r="E106" s="55"/>
      <c r="F106" s="55"/>
      <c r="G106" s="55"/>
      <c r="H106" s="55"/>
      <c r="I106" s="158"/>
      <c r="J106" s="55"/>
      <c r="K106" s="55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pans="1:47" s="2" customFormat="1" ht="6.95" customHeight="1">
      <c r="A110" s="34"/>
      <c r="B110" s="56"/>
      <c r="C110" s="57"/>
      <c r="D110" s="57"/>
      <c r="E110" s="57"/>
      <c r="F110" s="57"/>
      <c r="G110" s="57"/>
      <c r="H110" s="57"/>
      <c r="I110" s="161"/>
      <c r="J110" s="57"/>
      <c r="K110" s="57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24.95" customHeight="1">
      <c r="A111" s="34"/>
      <c r="B111" s="35"/>
      <c r="C111" s="23" t="s">
        <v>202</v>
      </c>
      <c r="D111" s="36"/>
      <c r="E111" s="36"/>
      <c r="F111" s="36"/>
      <c r="G111" s="36"/>
      <c r="H111" s="36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12" customHeight="1">
      <c r="A113" s="34"/>
      <c r="B113" s="35"/>
      <c r="C113" s="29" t="s">
        <v>16</v>
      </c>
      <c r="D113" s="36"/>
      <c r="E113" s="36"/>
      <c r="F113" s="36"/>
      <c r="G113" s="36"/>
      <c r="H113" s="36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16.5" customHeight="1">
      <c r="A114" s="34"/>
      <c r="B114" s="35"/>
      <c r="C114" s="36"/>
      <c r="D114" s="36"/>
      <c r="E114" s="336" t="str">
        <f>E7</f>
        <v>Oprava mostních objektů na trati Liberec - Černousy</v>
      </c>
      <c r="F114" s="337"/>
      <c r="G114" s="337"/>
      <c r="H114" s="337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1" customFormat="1" ht="12" customHeight="1">
      <c r="B115" s="21"/>
      <c r="C115" s="29" t="s">
        <v>185</v>
      </c>
      <c r="D115" s="22"/>
      <c r="E115" s="22"/>
      <c r="F115" s="22"/>
      <c r="G115" s="22"/>
      <c r="H115" s="22"/>
      <c r="I115" s="115"/>
      <c r="J115" s="22"/>
      <c r="K115" s="22"/>
      <c r="L115" s="20"/>
    </row>
    <row r="116" spans="1:63" s="2" customFormat="1" ht="16.5" customHeight="1">
      <c r="A116" s="34"/>
      <c r="B116" s="35"/>
      <c r="C116" s="36"/>
      <c r="D116" s="36"/>
      <c r="E116" s="336" t="s">
        <v>965</v>
      </c>
      <c r="F116" s="338"/>
      <c r="G116" s="338"/>
      <c r="H116" s="338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9" t="s">
        <v>187</v>
      </c>
      <c r="D117" s="36"/>
      <c r="E117" s="36"/>
      <c r="F117" s="36"/>
      <c r="G117" s="36"/>
      <c r="H117" s="36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6.5" customHeight="1">
      <c r="A118" s="34"/>
      <c r="B118" s="35"/>
      <c r="C118" s="36"/>
      <c r="D118" s="36"/>
      <c r="E118" s="309" t="str">
        <f>E11</f>
        <v>2020/02/06.1/LIB - SO 06 - P 168,779 stavební část</v>
      </c>
      <c r="F118" s="338"/>
      <c r="G118" s="338"/>
      <c r="H118" s="338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122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2" customHeight="1">
      <c r="A120" s="34"/>
      <c r="B120" s="35"/>
      <c r="C120" s="29" t="s">
        <v>20</v>
      </c>
      <c r="D120" s="36"/>
      <c r="E120" s="36"/>
      <c r="F120" s="27" t="str">
        <f>F14</f>
        <v>Krásná Studánka</v>
      </c>
      <c r="G120" s="36"/>
      <c r="H120" s="36"/>
      <c r="I120" s="123" t="s">
        <v>22</v>
      </c>
      <c r="J120" s="66" t="str">
        <f>IF(J14="","",J14)</f>
        <v>25. 5. 2020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122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15.2" customHeight="1">
      <c r="A122" s="34"/>
      <c r="B122" s="35"/>
      <c r="C122" s="29" t="s">
        <v>24</v>
      </c>
      <c r="D122" s="36"/>
      <c r="E122" s="36"/>
      <c r="F122" s="27" t="str">
        <f>E17</f>
        <v>Správa železnic, státní organizace OŘ HK</v>
      </c>
      <c r="G122" s="36"/>
      <c r="H122" s="36"/>
      <c r="I122" s="123" t="s">
        <v>32</v>
      </c>
      <c r="J122" s="32" t="str">
        <f>E23</f>
        <v xml:space="preserve"> 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30</v>
      </c>
      <c r="D123" s="36"/>
      <c r="E123" s="36"/>
      <c r="F123" s="27" t="str">
        <f>IF(E20="","",E20)</f>
        <v>Vyplň údaj</v>
      </c>
      <c r="G123" s="36"/>
      <c r="H123" s="36"/>
      <c r="I123" s="123" t="s">
        <v>34</v>
      </c>
      <c r="J123" s="32" t="str">
        <f>E26</f>
        <v xml:space="preserve"> 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0.35" customHeight="1">
      <c r="A124" s="34"/>
      <c r="B124" s="35"/>
      <c r="C124" s="36"/>
      <c r="D124" s="36"/>
      <c r="E124" s="36"/>
      <c r="F124" s="36"/>
      <c r="G124" s="36"/>
      <c r="H124" s="36"/>
      <c r="I124" s="122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11" customFormat="1" ht="29.25" customHeight="1">
      <c r="A125" s="180"/>
      <c r="B125" s="181"/>
      <c r="C125" s="182" t="s">
        <v>203</v>
      </c>
      <c r="D125" s="183" t="s">
        <v>62</v>
      </c>
      <c r="E125" s="183" t="s">
        <v>58</v>
      </c>
      <c r="F125" s="183" t="s">
        <v>59</v>
      </c>
      <c r="G125" s="183" t="s">
        <v>204</v>
      </c>
      <c r="H125" s="183" t="s">
        <v>205</v>
      </c>
      <c r="I125" s="184" t="s">
        <v>206</v>
      </c>
      <c r="J125" s="183" t="s">
        <v>192</v>
      </c>
      <c r="K125" s="185" t="s">
        <v>207</v>
      </c>
      <c r="L125" s="186"/>
      <c r="M125" s="75" t="s">
        <v>1</v>
      </c>
      <c r="N125" s="76" t="s">
        <v>41</v>
      </c>
      <c r="O125" s="76" t="s">
        <v>208</v>
      </c>
      <c r="P125" s="76" t="s">
        <v>209</v>
      </c>
      <c r="Q125" s="76" t="s">
        <v>210</v>
      </c>
      <c r="R125" s="76" t="s">
        <v>211</v>
      </c>
      <c r="S125" s="76" t="s">
        <v>212</v>
      </c>
      <c r="T125" s="77" t="s">
        <v>213</v>
      </c>
      <c r="U125" s="180"/>
      <c r="V125" s="180"/>
      <c r="W125" s="180"/>
      <c r="X125" s="180"/>
      <c r="Y125" s="180"/>
      <c r="Z125" s="180"/>
      <c r="AA125" s="180"/>
      <c r="AB125" s="180"/>
      <c r="AC125" s="180"/>
      <c r="AD125" s="180"/>
      <c r="AE125" s="180"/>
    </row>
    <row r="126" spans="1:63" s="2" customFormat="1" ht="22.9" customHeight="1">
      <c r="A126" s="34"/>
      <c r="B126" s="35"/>
      <c r="C126" s="82" t="s">
        <v>214</v>
      </c>
      <c r="D126" s="36"/>
      <c r="E126" s="36"/>
      <c r="F126" s="36"/>
      <c r="G126" s="36"/>
      <c r="H126" s="36"/>
      <c r="I126" s="122"/>
      <c r="J126" s="187">
        <f>BK126</f>
        <v>0</v>
      </c>
      <c r="K126" s="36"/>
      <c r="L126" s="39"/>
      <c r="M126" s="78"/>
      <c r="N126" s="188"/>
      <c r="O126" s="79"/>
      <c r="P126" s="189">
        <f>P127</f>
        <v>0</v>
      </c>
      <c r="Q126" s="79"/>
      <c r="R126" s="189">
        <f>R127</f>
        <v>22.350920817999999</v>
      </c>
      <c r="S126" s="79"/>
      <c r="T126" s="190">
        <f>T127</f>
        <v>17.0512494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76</v>
      </c>
      <c r="AU126" s="17" t="s">
        <v>194</v>
      </c>
      <c r="BK126" s="191">
        <f>BK127</f>
        <v>0</v>
      </c>
    </row>
    <row r="127" spans="1:63" s="12" customFormat="1" ht="25.9" customHeight="1">
      <c r="B127" s="192"/>
      <c r="C127" s="193"/>
      <c r="D127" s="194" t="s">
        <v>76</v>
      </c>
      <c r="E127" s="195" t="s">
        <v>215</v>
      </c>
      <c r="F127" s="195" t="s">
        <v>216</v>
      </c>
      <c r="G127" s="193"/>
      <c r="H127" s="193"/>
      <c r="I127" s="196"/>
      <c r="J127" s="197">
        <f>BK127</f>
        <v>0</v>
      </c>
      <c r="K127" s="193"/>
      <c r="L127" s="198"/>
      <c r="M127" s="199"/>
      <c r="N127" s="200"/>
      <c r="O127" s="200"/>
      <c r="P127" s="201">
        <f>P128+P146+P154+P155</f>
        <v>0</v>
      </c>
      <c r="Q127" s="200"/>
      <c r="R127" s="201">
        <f>R128+R146+R154+R155</f>
        <v>22.350920817999999</v>
      </c>
      <c r="S127" s="200"/>
      <c r="T127" s="202">
        <f>T128+T146+T154+T155</f>
        <v>17.0512494</v>
      </c>
      <c r="AR127" s="203" t="s">
        <v>84</v>
      </c>
      <c r="AT127" s="204" t="s">
        <v>76</v>
      </c>
      <c r="AU127" s="204" t="s">
        <v>77</v>
      </c>
      <c r="AY127" s="203" t="s">
        <v>217</v>
      </c>
      <c r="BK127" s="205">
        <f>BK128+BK146+BK154+BK155</f>
        <v>0</v>
      </c>
    </row>
    <row r="128" spans="1:63" s="12" customFormat="1" ht="22.9" customHeight="1">
      <c r="B128" s="192"/>
      <c r="C128" s="193"/>
      <c r="D128" s="194" t="s">
        <v>76</v>
      </c>
      <c r="E128" s="206" t="s">
        <v>84</v>
      </c>
      <c r="F128" s="206" t="s">
        <v>218</v>
      </c>
      <c r="G128" s="193"/>
      <c r="H128" s="193"/>
      <c r="I128" s="196"/>
      <c r="J128" s="207">
        <f>BK128</f>
        <v>0</v>
      </c>
      <c r="K128" s="193"/>
      <c r="L128" s="198"/>
      <c r="M128" s="199"/>
      <c r="N128" s="200"/>
      <c r="O128" s="200"/>
      <c r="P128" s="201">
        <f>SUM(P129:P145)</f>
        <v>0</v>
      </c>
      <c r="Q128" s="200"/>
      <c r="R128" s="201">
        <f>SUM(R129:R145)</f>
        <v>0.57166010199999995</v>
      </c>
      <c r="S128" s="200"/>
      <c r="T128" s="202">
        <f>SUM(T129:T145)</f>
        <v>0</v>
      </c>
      <c r="AR128" s="203" t="s">
        <v>84</v>
      </c>
      <c r="AT128" s="204" t="s">
        <v>76</v>
      </c>
      <c r="AU128" s="204" t="s">
        <v>84</v>
      </c>
      <c r="AY128" s="203" t="s">
        <v>217</v>
      </c>
      <c r="BK128" s="205">
        <f>SUM(BK129:BK145)</f>
        <v>0</v>
      </c>
    </row>
    <row r="129" spans="1:65" s="2" customFormat="1" ht="21.75" customHeight="1">
      <c r="A129" s="34"/>
      <c r="B129" s="35"/>
      <c r="C129" s="208" t="s">
        <v>84</v>
      </c>
      <c r="D129" s="208" t="s">
        <v>219</v>
      </c>
      <c r="E129" s="209" t="s">
        <v>773</v>
      </c>
      <c r="F129" s="210" t="s">
        <v>774</v>
      </c>
      <c r="G129" s="211" t="s">
        <v>222</v>
      </c>
      <c r="H129" s="212">
        <v>600</v>
      </c>
      <c r="I129" s="213"/>
      <c r="J129" s="214">
        <f>ROUND(I129*H129,2)</f>
        <v>0</v>
      </c>
      <c r="K129" s="210" t="s">
        <v>223</v>
      </c>
      <c r="L129" s="39"/>
      <c r="M129" s="215" t="s">
        <v>1</v>
      </c>
      <c r="N129" s="216" t="s">
        <v>42</v>
      </c>
      <c r="O129" s="71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9" t="s">
        <v>224</v>
      </c>
      <c r="AT129" s="219" t="s">
        <v>219</v>
      </c>
      <c r="AU129" s="219" t="s">
        <v>86</v>
      </c>
      <c r="AY129" s="17" t="s">
        <v>217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7" t="s">
        <v>84</v>
      </c>
      <c r="BK129" s="220">
        <f>ROUND(I129*H129,2)</f>
        <v>0</v>
      </c>
      <c r="BL129" s="17" t="s">
        <v>224</v>
      </c>
      <c r="BM129" s="219" t="s">
        <v>775</v>
      </c>
    </row>
    <row r="130" spans="1:65" s="2" customFormat="1" ht="19.5">
      <c r="A130" s="34"/>
      <c r="B130" s="35"/>
      <c r="C130" s="36"/>
      <c r="D130" s="221" t="s">
        <v>234</v>
      </c>
      <c r="E130" s="36"/>
      <c r="F130" s="222" t="s">
        <v>776</v>
      </c>
      <c r="G130" s="36"/>
      <c r="H130" s="36"/>
      <c r="I130" s="122"/>
      <c r="J130" s="36"/>
      <c r="K130" s="36"/>
      <c r="L130" s="39"/>
      <c r="M130" s="223"/>
      <c r="N130" s="224"/>
      <c r="O130" s="71"/>
      <c r="P130" s="71"/>
      <c r="Q130" s="71"/>
      <c r="R130" s="71"/>
      <c r="S130" s="71"/>
      <c r="T130" s="72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234</v>
      </c>
      <c r="AU130" s="17" t="s">
        <v>86</v>
      </c>
    </row>
    <row r="131" spans="1:65" s="2" customFormat="1" ht="16.5" customHeight="1">
      <c r="A131" s="34"/>
      <c r="B131" s="35"/>
      <c r="C131" s="208" t="s">
        <v>86</v>
      </c>
      <c r="D131" s="208" t="s">
        <v>219</v>
      </c>
      <c r="E131" s="209" t="s">
        <v>777</v>
      </c>
      <c r="F131" s="210" t="s">
        <v>778</v>
      </c>
      <c r="G131" s="211" t="s">
        <v>222</v>
      </c>
      <c r="H131" s="212">
        <v>600</v>
      </c>
      <c r="I131" s="213"/>
      <c r="J131" s="214">
        <f>ROUND(I131*H131,2)</f>
        <v>0</v>
      </c>
      <c r="K131" s="210" t="s">
        <v>223</v>
      </c>
      <c r="L131" s="39"/>
      <c r="M131" s="215" t="s">
        <v>1</v>
      </c>
      <c r="N131" s="216" t="s">
        <v>42</v>
      </c>
      <c r="O131" s="71"/>
      <c r="P131" s="217">
        <f>O131*H131</f>
        <v>0</v>
      </c>
      <c r="Q131" s="217">
        <v>6.0000000000000002E-5</v>
      </c>
      <c r="R131" s="217">
        <f>Q131*H131</f>
        <v>3.6000000000000004E-2</v>
      </c>
      <c r="S131" s="217">
        <v>0</v>
      </c>
      <c r="T131" s="21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9" t="s">
        <v>224</v>
      </c>
      <c r="AT131" s="219" t="s">
        <v>219</v>
      </c>
      <c r="AU131" s="219" t="s">
        <v>86</v>
      </c>
      <c r="AY131" s="17" t="s">
        <v>217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7" t="s">
        <v>84</v>
      </c>
      <c r="BK131" s="220">
        <f>ROUND(I131*H131,2)</f>
        <v>0</v>
      </c>
      <c r="BL131" s="17" t="s">
        <v>224</v>
      </c>
      <c r="BM131" s="219" t="s">
        <v>779</v>
      </c>
    </row>
    <row r="132" spans="1:65" s="2" customFormat="1" ht="21.75" customHeight="1">
      <c r="A132" s="34"/>
      <c r="B132" s="35"/>
      <c r="C132" s="208" t="s">
        <v>229</v>
      </c>
      <c r="D132" s="208" t="s">
        <v>219</v>
      </c>
      <c r="E132" s="209" t="s">
        <v>780</v>
      </c>
      <c r="F132" s="210" t="s">
        <v>781</v>
      </c>
      <c r="G132" s="211" t="s">
        <v>232</v>
      </c>
      <c r="H132" s="212">
        <v>4</v>
      </c>
      <c r="I132" s="213"/>
      <c r="J132" s="214">
        <f>ROUND(I132*H132,2)</f>
        <v>0</v>
      </c>
      <c r="K132" s="210" t="s">
        <v>223</v>
      </c>
      <c r="L132" s="39"/>
      <c r="M132" s="215" t="s">
        <v>1</v>
      </c>
      <c r="N132" s="216" t="s">
        <v>42</v>
      </c>
      <c r="O132" s="71"/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9" t="s">
        <v>224</v>
      </c>
      <c r="AT132" s="219" t="s">
        <v>219</v>
      </c>
      <c r="AU132" s="219" t="s">
        <v>86</v>
      </c>
      <c r="AY132" s="17" t="s">
        <v>217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7" t="s">
        <v>84</v>
      </c>
      <c r="BK132" s="220">
        <f>ROUND(I132*H132,2)</f>
        <v>0</v>
      </c>
      <c r="BL132" s="17" t="s">
        <v>224</v>
      </c>
      <c r="BM132" s="219" t="s">
        <v>782</v>
      </c>
    </row>
    <row r="133" spans="1:65" s="2" customFormat="1" ht="21.75" customHeight="1">
      <c r="A133" s="34"/>
      <c r="B133" s="35"/>
      <c r="C133" s="208" t="s">
        <v>224</v>
      </c>
      <c r="D133" s="208" t="s">
        <v>219</v>
      </c>
      <c r="E133" s="209" t="s">
        <v>505</v>
      </c>
      <c r="F133" s="210" t="s">
        <v>506</v>
      </c>
      <c r="G133" s="211" t="s">
        <v>232</v>
      </c>
      <c r="H133" s="212">
        <v>4</v>
      </c>
      <c r="I133" s="213"/>
      <c r="J133" s="214">
        <f>ROUND(I133*H133,2)</f>
        <v>0</v>
      </c>
      <c r="K133" s="210" t="s">
        <v>223</v>
      </c>
      <c r="L133" s="39"/>
      <c r="M133" s="215" t="s">
        <v>1</v>
      </c>
      <c r="N133" s="216" t="s">
        <v>42</v>
      </c>
      <c r="O133" s="71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9" t="s">
        <v>224</v>
      </c>
      <c r="AT133" s="219" t="s">
        <v>219</v>
      </c>
      <c r="AU133" s="219" t="s">
        <v>86</v>
      </c>
      <c r="AY133" s="17" t="s">
        <v>217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7" t="s">
        <v>84</v>
      </c>
      <c r="BK133" s="220">
        <f>ROUND(I133*H133,2)</f>
        <v>0</v>
      </c>
      <c r="BL133" s="17" t="s">
        <v>224</v>
      </c>
      <c r="BM133" s="219" t="s">
        <v>785</v>
      </c>
    </row>
    <row r="134" spans="1:65" s="2" customFormat="1" ht="19.5">
      <c r="A134" s="34"/>
      <c r="B134" s="35"/>
      <c r="C134" s="36"/>
      <c r="D134" s="221" t="s">
        <v>234</v>
      </c>
      <c r="E134" s="36"/>
      <c r="F134" s="222" t="s">
        <v>786</v>
      </c>
      <c r="G134" s="36"/>
      <c r="H134" s="36"/>
      <c r="I134" s="122"/>
      <c r="J134" s="36"/>
      <c r="K134" s="36"/>
      <c r="L134" s="39"/>
      <c r="M134" s="223"/>
      <c r="N134" s="224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234</v>
      </c>
      <c r="AU134" s="17" t="s">
        <v>86</v>
      </c>
    </row>
    <row r="135" spans="1:65" s="2" customFormat="1" ht="16.5" customHeight="1">
      <c r="A135" s="34"/>
      <c r="B135" s="35"/>
      <c r="C135" s="208" t="s">
        <v>241</v>
      </c>
      <c r="D135" s="208" t="s">
        <v>219</v>
      </c>
      <c r="E135" s="209" t="s">
        <v>968</v>
      </c>
      <c r="F135" s="210" t="s">
        <v>969</v>
      </c>
      <c r="G135" s="211" t="s">
        <v>238</v>
      </c>
      <c r="H135" s="212">
        <v>30</v>
      </c>
      <c r="I135" s="213"/>
      <c r="J135" s="214">
        <f>ROUND(I135*H135,2)</f>
        <v>0</v>
      </c>
      <c r="K135" s="210" t="s">
        <v>223</v>
      </c>
      <c r="L135" s="39"/>
      <c r="M135" s="215" t="s">
        <v>1</v>
      </c>
      <c r="N135" s="216" t="s">
        <v>42</v>
      </c>
      <c r="O135" s="71"/>
      <c r="P135" s="217">
        <f>O135*H135</f>
        <v>0</v>
      </c>
      <c r="Q135" s="217">
        <v>1.7500247399999998E-2</v>
      </c>
      <c r="R135" s="217">
        <f>Q135*H135</f>
        <v>0.52500742199999995</v>
      </c>
      <c r="S135" s="217">
        <v>0</v>
      </c>
      <c r="T135" s="21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9" t="s">
        <v>224</v>
      </c>
      <c r="AT135" s="219" t="s">
        <v>219</v>
      </c>
      <c r="AU135" s="219" t="s">
        <v>86</v>
      </c>
      <c r="AY135" s="17" t="s">
        <v>217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7" t="s">
        <v>84</v>
      </c>
      <c r="BK135" s="220">
        <f>ROUND(I135*H135,2)</f>
        <v>0</v>
      </c>
      <c r="BL135" s="17" t="s">
        <v>224</v>
      </c>
      <c r="BM135" s="219" t="s">
        <v>970</v>
      </c>
    </row>
    <row r="136" spans="1:65" s="2" customFormat="1" ht="21.75" customHeight="1">
      <c r="A136" s="34"/>
      <c r="B136" s="35"/>
      <c r="C136" s="208" t="s">
        <v>248</v>
      </c>
      <c r="D136" s="208" t="s">
        <v>219</v>
      </c>
      <c r="E136" s="209" t="s">
        <v>790</v>
      </c>
      <c r="F136" s="210" t="s">
        <v>791</v>
      </c>
      <c r="G136" s="211" t="s">
        <v>571</v>
      </c>
      <c r="H136" s="212">
        <v>16</v>
      </c>
      <c r="I136" s="213"/>
      <c r="J136" s="214">
        <f>ROUND(I136*H136,2)</f>
        <v>0</v>
      </c>
      <c r="K136" s="210" t="s">
        <v>223</v>
      </c>
      <c r="L136" s="39"/>
      <c r="M136" s="215" t="s">
        <v>1</v>
      </c>
      <c r="N136" s="216" t="s">
        <v>42</v>
      </c>
      <c r="O136" s="71"/>
      <c r="P136" s="217">
        <f>O136*H136</f>
        <v>0</v>
      </c>
      <c r="Q136" s="217">
        <v>4.0792499999999999E-5</v>
      </c>
      <c r="R136" s="217">
        <f>Q136*H136</f>
        <v>6.5267999999999999E-4</v>
      </c>
      <c r="S136" s="217">
        <v>0</v>
      </c>
      <c r="T136" s="21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9" t="s">
        <v>224</v>
      </c>
      <c r="AT136" s="219" t="s">
        <v>219</v>
      </c>
      <c r="AU136" s="219" t="s">
        <v>86</v>
      </c>
      <c r="AY136" s="17" t="s">
        <v>217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7" t="s">
        <v>84</v>
      </c>
      <c r="BK136" s="220">
        <f>ROUND(I136*H136,2)</f>
        <v>0</v>
      </c>
      <c r="BL136" s="17" t="s">
        <v>224</v>
      </c>
      <c r="BM136" s="219" t="s">
        <v>792</v>
      </c>
    </row>
    <row r="137" spans="1:65" s="2" customFormat="1" ht="16.5" customHeight="1">
      <c r="A137" s="34"/>
      <c r="B137" s="35"/>
      <c r="C137" s="208" t="s">
        <v>254</v>
      </c>
      <c r="D137" s="208" t="s">
        <v>219</v>
      </c>
      <c r="E137" s="209" t="s">
        <v>793</v>
      </c>
      <c r="F137" s="210" t="s">
        <v>794</v>
      </c>
      <c r="G137" s="211" t="s">
        <v>290</v>
      </c>
      <c r="H137" s="212">
        <v>1</v>
      </c>
      <c r="I137" s="213"/>
      <c r="J137" s="214">
        <f>ROUND(I137*H137,2)</f>
        <v>0</v>
      </c>
      <c r="K137" s="210" t="s">
        <v>223</v>
      </c>
      <c r="L137" s="39"/>
      <c r="M137" s="215" t="s">
        <v>1</v>
      </c>
      <c r="N137" s="216" t="s">
        <v>42</v>
      </c>
      <c r="O137" s="71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9" t="s">
        <v>224</v>
      </c>
      <c r="AT137" s="219" t="s">
        <v>219</v>
      </c>
      <c r="AU137" s="219" t="s">
        <v>86</v>
      </c>
      <c r="AY137" s="17" t="s">
        <v>217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7" t="s">
        <v>84</v>
      </c>
      <c r="BK137" s="220">
        <f>ROUND(I137*H137,2)</f>
        <v>0</v>
      </c>
      <c r="BL137" s="17" t="s">
        <v>224</v>
      </c>
      <c r="BM137" s="219" t="s">
        <v>795</v>
      </c>
    </row>
    <row r="138" spans="1:65" s="2" customFormat="1" ht="19.5">
      <c r="A138" s="34"/>
      <c r="B138" s="35"/>
      <c r="C138" s="36"/>
      <c r="D138" s="221" t="s">
        <v>234</v>
      </c>
      <c r="E138" s="36"/>
      <c r="F138" s="222" t="s">
        <v>796</v>
      </c>
      <c r="G138" s="36"/>
      <c r="H138" s="36"/>
      <c r="I138" s="122"/>
      <c r="J138" s="36"/>
      <c r="K138" s="36"/>
      <c r="L138" s="39"/>
      <c r="M138" s="223"/>
      <c r="N138" s="224"/>
      <c r="O138" s="71"/>
      <c r="P138" s="71"/>
      <c r="Q138" s="71"/>
      <c r="R138" s="71"/>
      <c r="S138" s="71"/>
      <c r="T138" s="72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234</v>
      </c>
      <c r="AU138" s="17" t="s">
        <v>86</v>
      </c>
    </row>
    <row r="139" spans="1:65" s="2" customFormat="1" ht="21.75" customHeight="1">
      <c r="A139" s="34"/>
      <c r="B139" s="35"/>
      <c r="C139" s="208" t="s">
        <v>262</v>
      </c>
      <c r="D139" s="208" t="s">
        <v>219</v>
      </c>
      <c r="E139" s="209" t="s">
        <v>971</v>
      </c>
      <c r="F139" s="210" t="s">
        <v>972</v>
      </c>
      <c r="G139" s="211" t="s">
        <v>290</v>
      </c>
      <c r="H139" s="212">
        <v>1</v>
      </c>
      <c r="I139" s="213"/>
      <c r="J139" s="214">
        <f>ROUND(I139*H139,2)</f>
        <v>0</v>
      </c>
      <c r="K139" s="210" t="s">
        <v>223</v>
      </c>
      <c r="L139" s="39"/>
      <c r="M139" s="215" t="s">
        <v>1</v>
      </c>
      <c r="N139" s="216" t="s">
        <v>42</v>
      </c>
      <c r="O139" s="71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9" t="s">
        <v>224</v>
      </c>
      <c r="AT139" s="219" t="s">
        <v>219</v>
      </c>
      <c r="AU139" s="219" t="s">
        <v>86</v>
      </c>
      <c r="AY139" s="17" t="s">
        <v>217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7" t="s">
        <v>84</v>
      </c>
      <c r="BK139" s="220">
        <f>ROUND(I139*H139,2)</f>
        <v>0</v>
      </c>
      <c r="BL139" s="17" t="s">
        <v>224</v>
      </c>
      <c r="BM139" s="219" t="s">
        <v>973</v>
      </c>
    </row>
    <row r="140" spans="1:65" s="2" customFormat="1" ht="21.75" customHeight="1">
      <c r="A140" s="34"/>
      <c r="B140" s="35"/>
      <c r="C140" s="208" t="s">
        <v>260</v>
      </c>
      <c r="D140" s="208" t="s">
        <v>219</v>
      </c>
      <c r="E140" s="209" t="s">
        <v>974</v>
      </c>
      <c r="F140" s="210" t="s">
        <v>975</v>
      </c>
      <c r="G140" s="211" t="s">
        <v>222</v>
      </c>
      <c r="H140" s="212">
        <v>100</v>
      </c>
      <c r="I140" s="213"/>
      <c r="J140" s="214">
        <f>ROUND(I140*H140,2)</f>
        <v>0</v>
      </c>
      <c r="K140" s="210" t="s">
        <v>223</v>
      </c>
      <c r="L140" s="39"/>
      <c r="M140" s="215" t="s">
        <v>1</v>
      </c>
      <c r="N140" s="216" t="s">
        <v>42</v>
      </c>
      <c r="O140" s="71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9" t="s">
        <v>224</v>
      </c>
      <c r="AT140" s="219" t="s">
        <v>219</v>
      </c>
      <c r="AU140" s="219" t="s">
        <v>86</v>
      </c>
      <c r="AY140" s="17" t="s">
        <v>217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7" t="s">
        <v>84</v>
      </c>
      <c r="BK140" s="220">
        <f>ROUND(I140*H140,2)</f>
        <v>0</v>
      </c>
      <c r="BL140" s="17" t="s">
        <v>224</v>
      </c>
      <c r="BM140" s="219" t="s">
        <v>976</v>
      </c>
    </row>
    <row r="141" spans="1:65" s="2" customFormat="1" ht="16.5" customHeight="1">
      <c r="A141" s="34"/>
      <c r="B141" s="35"/>
      <c r="C141" s="236" t="s">
        <v>270</v>
      </c>
      <c r="D141" s="236" t="s">
        <v>271</v>
      </c>
      <c r="E141" s="237" t="s">
        <v>977</v>
      </c>
      <c r="F141" s="238" t="s">
        <v>978</v>
      </c>
      <c r="G141" s="239" t="s">
        <v>979</v>
      </c>
      <c r="H141" s="240">
        <v>10</v>
      </c>
      <c r="I141" s="241"/>
      <c r="J141" s="242">
        <f>ROUND(I141*H141,2)</f>
        <v>0</v>
      </c>
      <c r="K141" s="238" t="s">
        <v>223</v>
      </c>
      <c r="L141" s="243"/>
      <c r="M141" s="244" t="s">
        <v>1</v>
      </c>
      <c r="N141" s="245" t="s">
        <v>42</v>
      </c>
      <c r="O141" s="71"/>
      <c r="P141" s="217">
        <f>O141*H141</f>
        <v>0</v>
      </c>
      <c r="Q141" s="217">
        <v>1E-3</v>
      </c>
      <c r="R141" s="217">
        <f>Q141*H141</f>
        <v>0.01</v>
      </c>
      <c r="S141" s="217">
        <v>0</v>
      </c>
      <c r="T141" s="21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9" t="s">
        <v>262</v>
      </c>
      <c r="AT141" s="219" t="s">
        <v>271</v>
      </c>
      <c r="AU141" s="219" t="s">
        <v>86</v>
      </c>
      <c r="AY141" s="17" t="s">
        <v>217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7" t="s">
        <v>84</v>
      </c>
      <c r="BK141" s="220">
        <f>ROUND(I141*H141,2)</f>
        <v>0</v>
      </c>
      <c r="BL141" s="17" t="s">
        <v>224</v>
      </c>
      <c r="BM141" s="219" t="s">
        <v>980</v>
      </c>
    </row>
    <row r="142" spans="1:65" s="13" customFormat="1" ht="11.25">
      <c r="B142" s="225"/>
      <c r="C142" s="226"/>
      <c r="D142" s="221" t="s">
        <v>246</v>
      </c>
      <c r="E142" s="226"/>
      <c r="F142" s="228" t="s">
        <v>981</v>
      </c>
      <c r="G142" s="226"/>
      <c r="H142" s="229">
        <v>10</v>
      </c>
      <c r="I142" s="230"/>
      <c r="J142" s="226"/>
      <c r="K142" s="226"/>
      <c r="L142" s="231"/>
      <c r="M142" s="232"/>
      <c r="N142" s="233"/>
      <c r="O142" s="233"/>
      <c r="P142" s="233"/>
      <c r="Q142" s="233"/>
      <c r="R142" s="233"/>
      <c r="S142" s="233"/>
      <c r="T142" s="234"/>
      <c r="AT142" s="235" t="s">
        <v>246</v>
      </c>
      <c r="AU142" s="235" t="s">
        <v>86</v>
      </c>
      <c r="AV142" s="13" t="s">
        <v>86</v>
      </c>
      <c r="AW142" s="13" t="s">
        <v>4</v>
      </c>
      <c r="AX142" s="13" t="s">
        <v>84</v>
      </c>
      <c r="AY142" s="235" t="s">
        <v>217</v>
      </c>
    </row>
    <row r="143" spans="1:65" s="2" customFormat="1" ht="16.5" customHeight="1">
      <c r="A143" s="34"/>
      <c r="B143" s="35"/>
      <c r="C143" s="208" t="s">
        <v>277</v>
      </c>
      <c r="D143" s="208" t="s">
        <v>219</v>
      </c>
      <c r="E143" s="209" t="s">
        <v>509</v>
      </c>
      <c r="F143" s="210" t="s">
        <v>510</v>
      </c>
      <c r="G143" s="211" t="s">
        <v>222</v>
      </c>
      <c r="H143" s="212">
        <v>330</v>
      </c>
      <c r="I143" s="213"/>
      <c r="J143" s="214">
        <f>ROUND(I143*H143,2)</f>
        <v>0</v>
      </c>
      <c r="K143" s="210" t="s">
        <v>223</v>
      </c>
      <c r="L143" s="39"/>
      <c r="M143" s="215" t="s">
        <v>1</v>
      </c>
      <c r="N143" s="216" t="s">
        <v>42</v>
      </c>
      <c r="O143" s="71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9" t="s">
        <v>224</v>
      </c>
      <c r="AT143" s="219" t="s">
        <v>219</v>
      </c>
      <c r="AU143" s="219" t="s">
        <v>86</v>
      </c>
      <c r="AY143" s="17" t="s">
        <v>217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7" t="s">
        <v>84</v>
      </c>
      <c r="BK143" s="220">
        <f>ROUND(I143*H143,2)</f>
        <v>0</v>
      </c>
      <c r="BL143" s="17" t="s">
        <v>224</v>
      </c>
      <c r="BM143" s="219" t="s">
        <v>797</v>
      </c>
    </row>
    <row r="144" spans="1:65" s="2" customFormat="1" ht="21.75" customHeight="1">
      <c r="A144" s="34"/>
      <c r="B144" s="35"/>
      <c r="C144" s="208" t="s">
        <v>282</v>
      </c>
      <c r="D144" s="208" t="s">
        <v>219</v>
      </c>
      <c r="E144" s="209" t="s">
        <v>798</v>
      </c>
      <c r="F144" s="210" t="s">
        <v>799</v>
      </c>
      <c r="G144" s="211" t="s">
        <v>222</v>
      </c>
      <c r="H144" s="212">
        <v>330</v>
      </c>
      <c r="I144" s="213"/>
      <c r="J144" s="214">
        <f>ROUND(I144*H144,2)</f>
        <v>0</v>
      </c>
      <c r="K144" s="210" t="s">
        <v>223</v>
      </c>
      <c r="L144" s="39"/>
      <c r="M144" s="215" t="s">
        <v>1</v>
      </c>
      <c r="N144" s="216" t="s">
        <v>42</v>
      </c>
      <c r="O144" s="71"/>
      <c r="P144" s="217">
        <f>O144*H144</f>
        <v>0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9" t="s">
        <v>224</v>
      </c>
      <c r="AT144" s="219" t="s">
        <v>219</v>
      </c>
      <c r="AU144" s="219" t="s">
        <v>86</v>
      </c>
      <c r="AY144" s="17" t="s">
        <v>217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17" t="s">
        <v>84</v>
      </c>
      <c r="BK144" s="220">
        <f>ROUND(I144*H144,2)</f>
        <v>0</v>
      </c>
      <c r="BL144" s="17" t="s">
        <v>224</v>
      </c>
      <c r="BM144" s="219" t="s">
        <v>982</v>
      </c>
    </row>
    <row r="145" spans="1:65" s="13" customFormat="1" ht="11.25">
      <c r="B145" s="225"/>
      <c r="C145" s="226"/>
      <c r="D145" s="221" t="s">
        <v>246</v>
      </c>
      <c r="E145" s="227" t="s">
        <v>1</v>
      </c>
      <c r="F145" s="228" t="s">
        <v>983</v>
      </c>
      <c r="G145" s="226"/>
      <c r="H145" s="229">
        <v>330</v>
      </c>
      <c r="I145" s="230"/>
      <c r="J145" s="226"/>
      <c r="K145" s="226"/>
      <c r="L145" s="231"/>
      <c r="M145" s="232"/>
      <c r="N145" s="233"/>
      <c r="O145" s="233"/>
      <c r="P145" s="233"/>
      <c r="Q145" s="233"/>
      <c r="R145" s="233"/>
      <c r="S145" s="233"/>
      <c r="T145" s="234"/>
      <c r="AT145" s="235" t="s">
        <v>246</v>
      </c>
      <c r="AU145" s="235" t="s">
        <v>86</v>
      </c>
      <c r="AV145" s="13" t="s">
        <v>86</v>
      </c>
      <c r="AW145" s="13" t="s">
        <v>33</v>
      </c>
      <c r="AX145" s="13" t="s">
        <v>84</v>
      </c>
      <c r="AY145" s="235" t="s">
        <v>217</v>
      </c>
    </row>
    <row r="146" spans="1:65" s="12" customFormat="1" ht="22.9" customHeight="1">
      <c r="B146" s="192"/>
      <c r="C146" s="193"/>
      <c r="D146" s="194" t="s">
        <v>76</v>
      </c>
      <c r="E146" s="206" t="s">
        <v>229</v>
      </c>
      <c r="F146" s="206" t="s">
        <v>623</v>
      </c>
      <c r="G146" s="193"/>
      <c r="H146" s="193"/>
      <c r="I146" s="196"/>
      <c r="J146" s="207">
        <f>BK146</f>
        <v>0</v>
      </c>
      <c r="K146" s="193"/>
      <c r="L146" s="198"/>
      <c r="M146" s="199"/>
      <c r="N146" s="200"/>
      <c r="O146" s="200"/>
      <c r="P146" s="201">
        <f>SUM(P147:P153)</f>
        <v>0</v>
      </c>
      <c r="Q146" s="200"/>
      <c r="R146" s="201">
        <f>SUM(R147:R153)</f>
        <v>12.822740612</v>
      </c>
      <c r="S146" s="200"/>
      <c r="T146" s="202">
        <f>SUM(T147:T153)</f>
        <v>0</v>
      </c>
      <c r="AR146" s="203" t="s">
        <v>84</v>
      </c>
      <c r="AT146" s="204" t="s">
        <v>76</v>
      </c>
      <c r="AU146" s="204" t="s">
        <v>84</v>
      </c>
      <c r="AY146" s="203" t="s">
        <v>217</v>
      </c>
      <c r="BK146" s="205">
        <f>SUM(BK147:BK153)</f>
        <v>0</v>
      </c>
    </row>
    <row r="147" spans="1:65" s="2" customFormat="1" ht="16.5" customHeight="1">
      <c r="A147" s="34"/>
      <c r="B147" s="35"/>
      <c r="C147" s="208" t="s">
        <v>287</v>
      </c>
      <c r="D147" s="208" t="s">
        <v>219</v>
      </c>
      <c r="E147" s="209" t="s">
        <v>616</v>
      </c>
      <c r="F147" s="210" t="s">
        <v>617</v>
      </c>
      <c r="G147" s="211" t="s">
        <v>290</v>
      </c>
      <c r="H147" s="212">
        <v>3</v>
      </c>
      <c r="I147" s="213"/>
      <c r="J147" s="214">
        <f>ROUND(I147*H147,2)</f>
        <v>0</v>
      </c>
      <c r="K147" s="210" t="s">
        <v>223</v>
      </c>
      <c r="L147" s="39"/>
      <c r="M147" s="215" t="s">
        <v>1</v>
      </c>
      <c r="N147" s="216" t="s">
        <v>42</v>
      </c>
      <c r="O147" s="71"/>
      <c r="P147" s="217">
        <f>O147*H147</f>
        <v>0</v>
      </c>
      <c r="Q147" s="217">
        <v>2.2563422040000001</v>
      </c>
      <c r="R147" s="217">
        <f>Q147*H147</f>
        <v>6.7690266120000002</v>
      </c>
      <c r="S147" s="217">
        <v>0</v>
      </c>
      <c r="T147" s="21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9" t="s">
        <v>224</v>
      </c>
      <c r="AT147" s="219" t="s">
        <v>219</v>
      </c>
      <c r="AU147" s="219" t="s">
        <v>86</v>
      </c>
      <c r="AY147" s="17" t="s">
        <v>217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7" t="s">
        <v>84</v>
      </c>
      <c r="BK147" s="220">
        <f>ROUND(I147*H147,2)</f>
        <v>0</v>
      </c>
      <c r="BL147" s="17" t="s">
        <v>224</v>
      </c>
      <c r="BM147" s="219" t="s">
        <v>984</v>
      </c>
    </row>
    <row r="148" spans="1:65" s="13" customFormat="1" ht="11.25">
      <c r="B148" s="225"/>
      <c r="C148" s="226"/>
      <c r="D148" s="221" t="s">
        <v>246</v>
      </c>
      <c r="E148" s="227" t="s">
        <v>1</v>
      </c>
      <c r="F148" s="228" t="s">
        <v>985</v>
      </c>
      <c r="G148" s="226"/>
      <c r="H148" s="229">
        <v>3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AT148" s="235" t="s">
        <v>246</v>
      </c>
      <c r="AU148" s="235" t="s">
        <v>86</v>
      </c>
      <c r="AV148" s="13" t="s">
        <v>86</v>
      </c>
      <c r="AW148" s="13" t="s">
        <v>33</v>
      </c>
      <c r="AX148" s="13" t="s">
        <v>84</v>
      </c>
      <c r="AY148" s="235" t="s">
        <v>217</v>
      </c>
    </row>
    <row r="149" spans="1:65" s="2" customFormat="1" ht="21.75" customHeight="1">
      <c r="A149" s="34"/>
      <c r="B149" s="35"/>
      <c r="C149" s="208" t="s">
        <v>299</v>
      </c>
      <c r="D149" s="208" t="s">
        <v>219</v>
      </c>
      <c r="E149" s="209" t="s">
        <v>624</v>
      </c>
      <c r="F149" s="210" t="s">
        <v>625</v>
      </c>
      <c r="G149" s="211" t="s">
        <v>290</v>
      </c>
      <c r="H149" s="212">
        <v>2.5</v>
      </c>
      <c r="I149" s="213"/>
      <c r="J149" s="214">
        <f>ROUND(I149*H149,2)</f>
        <v>0</v>
      </c>
      <c r="K149" s="210" t="s">
        <v>223</v>
      </c>
      <c r="L149" s="39"/>
      <c r="M149" s="215" t="s">
        <v>1</v>
      </c>
      <c r="N149" s="216" t="s">
        <v>42</v>
      </c>
      <c r="O149" s="71"/>
      <c r="P149" s="217">
        <f>O149*H149</f>
        <v>0</v>
      </c>
      <c r="Q149" s="217">
        <v>2.1485600000000001E-2</v>
      </c>
      <c r="R149" s="217">
        <f>Q149*H149</f>
        <v>5.3713999999999998E-2</v>
      </c>
      <c r="S149" s="217">
        <v>0</v>
      </c>
      <c r="T149" s="21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9" t="s">
        <v>224</v>
      </c>
      <c r="AT149" s="219" t="s">
        <v>219</v>
      </c>
      <c r="AU149" s="219" t="s">
        <v>86</v>
      </c>
      <c r="AY149" s="17" t="s">
        <v>217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7" t="s">
        <v>84</v>
      </c>
      <c r="BK149" s="220">
        <f>ROUND(I149*H149,2)</f>
        <v>0</v>
      </c>
      <c r="BL149" s="17" t="s">
        <v>224</v>
      </c>
      <c r="BM149" s="219" t="s">
        <v>986</v>
      </c>
    </row>
    <row r="150" spans="1:65" s="13" customFormat="1" ht="11.25">
      <c r="B150" s="225"/>
      <c r="C150" s="226"/>
      <c r="D150" s="221" t="s">
        <v>246</v>
      </c>
      <c r="E150" s="227" t="s">
        <v>1</v>
      </c>
      <c r="F150" s="228" t="s">
        <v>987</v>
      </c>
      <c r="G150" s="226"/>
      <c r="H150" s="229">
        <v>2.5</v>
      </c>
      <c r="I150" s="230"/>
      <c r="J150" s="226"/>
      <c r="K150" s="226"/>
      <c r="L150" s="231"/>
      <c r="M150" s="232"/>
      <c r="N150" s="233"/>
      <c r="O150" s="233"/>
      <c r="P150" s="233"/>
      <c r="Q150" s="233"/>
      <c r="R150" s="233"/>
      <c r="S150" s="233"/>
      <c r="T150" s="234"/>
      <c r="AT150" s="235" t="s">
        <v>246</v>
      </c>
      <c r="AU150" s="235" t="s">
        <v>86</v>
      </c>
      <c r="AV150" s="13" t="s">
        <v>86</v>
      </c>
      <c r="AW150" s="13" t="s">
        <v>33</v>
      </c>
      <c r="AX150" s="13" t="s">
        <v>77</v>
      </c>
      <c r="AY150" s="235" t="s">
        <v>217</v>
      </c>
    </row>
    <row r="151" spans="1:65" s="14" customFormat="1" ht="11.25">
      <c r="B151" s="246"/>
      <c r="C151" s="247"/>
      <c r="D151" s="221" t="s">
        <v>246</v>
      </c>
      <c r="E151" s="248" t="s">
        <v>1</v>
      </c>
      <c r="F151" s="249" t="s">
        <v>298</v>
      </c>
      <c r="G151" s="247"/>
      <c r="H151" s="250">
        <v>2.5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AT151" s="256" t="s">
        <v>246</v>
      </c>
      <c r="AU151" s="256" t="s">
        <v>86</v>
      </c>
      <c r="AV151" s="14" t="s">
        <v>224</v>
      </c>
      <c r="AW151" s="14" t="s">
        <v>33</v>
      </c>
      <c r="AX151" s="14" t="s">
        <v>84</v>
      </c>
      <c r="AY151" s="256" t="s">
        <v>217</v>
      </c>
    </row>
    <row r="152" spans="1:65" s="2" customFormat="1" ht="16.5" customHeight="1">
      <c r="A152" s="34"/>
      <c r="B152" s="35"/>
      <c r="C152" s="236" t="s">
        <v>8</v>
      </c>
      <c r="D152" s="236" t="s">
        <v>271</v>
      </c>
      <c r="E152" s="237" t="s">
        <v>401</v>
      </c>
      <c r="F152" s="238" t="s">
        <v>402</v>
      </c>
      <c r="G152" s="239" t="s">
        <v>274</v>
      </c>
      <c r="H152" s="240">
        <v>6</v>
      </c>
      <c r="I152" s="241"/>
      <c r="J152" s="242">
        <f>ROUND(I152*H152,2)</f>
        <v>0</v>
      </c>
      <c r="K152" s="238" t="s">
        <v>223</v>
      </c>
      <c r="L152" s="243"/>
      <c r="M152" s="244" t="s">
        <v>1</v>
      </c>
      <c r="N152" s="245" t="s">
        <v>42</v>
      </c>
      <c r="O152" s="71"/>
      <c r="P152" s="217">
        <f>O152*H152</f>
        <v>0</v>
      </c>
      <c r="Q152" s="217">
        <v>1</v>
      </c>
      <c r="R152" s="217">
        <f>Q152*H152</f>
        <v>6</v>
      </c>
      <c r="S152" s="217">
        <v>0</v>
      </c>
      <c r="T152" s="21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9" t="s">
        <v>262</v>
      </c>
      <c r="AT152" s="219" t="s">
        <v>271</v>
      </c>
      <c r="AU152" s="219" t="s">
        <v>86</v>
      </c>
      <c r="AY152" s="17" t="s">
        <v>217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7" t="s">
        <v>84</v>
      </c>
      <c r="BK152" s="220">
        <f>ROUND(I152*H152,2)</f>
        <v>0</v>
      </c>
      <c r="BL152" s="17" t="s">
        <v>224</v>
      </c>
      <c r="BM152" s="219" t="s">
        <v>988</v>
      </c>
    </row>
    <row r="153" spans="1:65" s="13" customFormat="1" ht="11.25">
      <c r="B153" s="225"/>
      <c r="C153" s="226"/>
      <c r="D153" s="221" t="s">
        <v>246</v>
      </c>
      <c r="E153" s="227" t="s">
        <v>1</v>
      </c>
      <c r="F153" s="228" t="s">
        <v>989</v>
      </c>
      <c r="G153" s="226"/>
      <c r="H153" s="229">
        <v>6</v>
      </c>
      <c r="I153" s="230"/>
      <c r="J153" s="226"/>
      <c r="K153" s="226"/>
      <c r="L153" s="231"/>
      <c r="M153" s="232"/>
      <c r="N153" s="233"/>
      <c r="O153" s="233"/>
      <c r="P153" s="233"/>
      <c r="Q153" s="233"/>
      <c r="R153" s="233"/>
      <c r="S153" s="233"/>
      <c r="T153" s="234"/>
      <c r="AT153" s="235" t="s">
        <v>246</v>
      </c>
      <c r="AU153" s="235" t="s">
        <v>86</v>
      </c>
      <c r="AV153" s="13" t="s">
        <v>86</v>
      </c>
      <c r="AW153" s="13" t="s">
        <v>33</v>
      </c>
      <c r="AX153" s="13" t="s">
        <v>84</v>
      </c>
      <c r="AY153" s="235" t="s">
        <v>217</v>
      </c>
    </row>
    <row r="154" spans="1:65" s="12" customFormat="1" ht="22.9" customHeight="1">
      <c r="B154" s="192"/>
      <c r="C154" s="193"/>
      <c r="D154" s="194" t="s">
        <v>76</v>
      </c>
      <c r="E154" s="206" t="s">
        <v>224</v>
      </c>
      <c r="F154" s="206" t="s">
        <v>240</v>
      </c>
      <c r="G154" s="193"/>
      <c r="H154" s="193"/>
      <c r="I154" s="196"/>
      <c r="J154" s="207">
        <f>BK154</f>
        <v>0</v>
      </c>
      <c r="K154" s="193"/>
      <c r="L154" s="198"/>
      <c r="M154" s="199"/>
      <c r="N154" s="200"/>
      <c r="O154" s="200"/>
      <c r="P154" s="201">
        <v>0</v>
      </c>
      <c r="Q154" s="200"/>
      <c r="R154" s="201">
        <v>0</v>
      </c>
      <c r="S154" s="200"/>
      <c r="T154" s="202">
        <v>0</v>
      </c>
      <c r="AR154" s="203" t="s">
        <v>84</v>
      </c>
      <c r="AT154" s="204" t="s">
        <v>76</v>
      </c>
      <c r="AU154" s="204" t="s">
        <v>84</v>
      </c>
      <c r="AY154" s="203" t="s">
        <v>217</v>
      </c>
      <c r="BK154" s="205">
        <v>0</v>
      </c>
    </row>
    <row r="155" spans="1:65" s="12" customFormat="1" ht="22.9" customHeight="1">
      <c r="B155" s="192"/>
      <c r="C155" s="193"/>
      <c r="D155" s="194" t="s">
        <v>76</v>
      </c>
      <c r="E155" s="206" t="s">
        <v>260</v>
      </c>
      <c r="F155" s="206" t="s">
        <v>261</v>
      </c>
      <c r="G155" s="193"/>
      <c r="H155" s="193"/>
      <c r="I155" s="196"/>
      <c r="J155" s="207">
        <f>BK155</f>
        <v>0</v>
      </c>
      <c r="K155" s="193"/>
      <c r="L155" s="198"/>
      <c r="M155" s="199"/>
      <c r="N155" s="200"/>
      <c r="O155" s="200"/>
      <c r="P155" s="201">
        <f>P156+SUM(P157:P188)</f>
        <v>0</v>
      </c>
      <c r="Q155" s="200"/>
      <c r="R155" s="201">
        <f>R156+SUM(R157:R188)</f>
        <v>8.9565201039999991</v>
      </c>
      <c r="S155" s="200"/>
      <c r="T155" s="202">
        <f>T156+SUM(T157:T188)</f>
        <v>17.0512494</v>
      </c>
      <c r="AR155" s="203" t="s">
        <v>84</v>
      </c>
      <c r="AT155" s="204" t="s">
        <v>76</v>
      </c>
      <c r="AU155" s="204" t="s">
        <v>84</v>
      </c>
      <c r="AY155" s="203" t="s">
        <v>217</v>
      </c>
      <c r="BK155" s="205">
        <f>BK156+SUM(BK157:BK188)</f>
        <v>0</v>
      </c>
    </row>
    <row r="156" spans="1:65" s="2" customFormat="1" ht="16.5" customHeight="1">
      <c r="A156" s="34"/>
      <c r="B156" s="35"/>
      <c r="C156" s="208" t="s">
        <v>310</v>
      </c>
      <c r="D156" s="208" t="s">
        <v>219</v>
      </c>
      <c r="E156" s="209" t="s">
        <v>814</v>
      </c>
      <c r="F156" s="210" t="s">
        <v>815</v>
      </c>
      <c r="G156" s="211" t="s">
        <v>222</v>
      </c>
      <c r="H156" s="212">
        <v>50</v>
      </c>
      <c r="I156" s="213"/>
      <c r="J156" s="214">
        <f>ROUND(I156*H156,2)</f>
        <v>0</v>
      </c>
      <c r="K156" s="210" t="s">
        <v>223</v>
      </c>
      <c r="L156" s="39"/>
      <c r="M156" s="215" t="s">
        <v>1</v>
      </c>
      <c r="N156" s="216" t="s">
        <v>42</v>
      </c>
      <c r="O156" s="71"/>
      <c r="P156" s="217">
        <f>O156*H156</f>
        <v>0</v>
      </c>
      <c r="Q156" s="217">
        <v>3.9999999999999998E-7</v>
      </c>
      <c r="R156" s="217">
        <f>Q156*H156</f>
        <v>1.9999999999999998E-5</v>
      </c>
      <c r="S156" s="217">
        <v>0</v>
      </c>
      <c r="T156" s="21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9" t="s">
        <v>224</v>
      </c>
      <c r="AT156" s="219" t="s">
        <v>219</v>
      </c>
      <c r="AU156" s="219" t="s">
        <v>86</v>
      </c>
      <c r="AY156" s="17" t="s">
        <v>217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7" t="s">
        <v>84</v>
      </c>
      <c r="BK156" s="220">
        <f>ROUND(I156*H156,2)</f>
        <v>0</v>
      </c>
      <c r="BL156" s="17" t="s">
        <v>224</v>
      </c>
      <c r="BM156" s="219" t="s">
        <v>816</v>
      </c>
    </row>
    <row r="157" spans="1:65" s="2" customFormat="1" ht="21.75" customHeight="1">
      <c r="A157" s="34"/>
      <c r="B157" s="35"/>
      <c r="C157" s="208" t="s">
        <v>314</v>
      </c>
      <c r="D157" s="208" t="s">
        <v>219</v>
      </c>
      <c r="E157" s="209" t="s">
        <v>288</v>
      </c>
      <c r="F157" s="210" t="s">
        <v>289</v>
      </c>
      <c r="G157" s="211" t="s">
        <v>290</v>
      </c>
      <c r="H157" s="212">
        <v>4.5</v>
      </c>
      <c r="I157" s="213"/>
      <c r="J157" s="214">
        <f>ROUND(I157*H157,2)</f>
        <v>0</v>
      </c>
      <c r="K157" s="210" t="s">
        <v>223</v>
      </c>
      <c r="L157" s="39"/>
      <c r="M157" s="215" t="s">
        <v>1</v>
      </c>
      <c r="N157" s="216" t="s">
        <v>42</v>
      </c>
      <c r="O157" s="71"/>
      <c r="P157" s="217">
        <f>O157*H157</f>
        <v>0</v>
      </c>
      <c r="Q157" s="217">
        <v>0</v>
      </c>
      <c r="R157" s="217">
        <f>Q157*H157</f>
        <v>0</v>
      </c>
      <c r="S157" s="217">
        <v>1.8</v>
      </c>
      <c r="T157" s="218">
        <f>S157*H157</f>
        <v>8.1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9" t="s">
        <v>224</v>
      </c>
      <c r="AT157" s="219" t="s">
        <v>219</v>
      </c>
      <c r="AU157" s="219" t="s">
        <v>86</v>
      </c>
      <c r="AY157" s="17" t="s">
        <v>217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17" t="s">
        <v>84</v>
      </c>
      <c r="BK157" s="220">
        <f>ROUND(I157*H157,2)</f>
        <v>0</v>
      </c>
      <c r="BL157" s="17" t="s">
        <v>224</v>
      </c>
      <c r="BM157" s="219" t="s">
        <v>291</v>
      </c>
    </row>
    <row r="158" spans="1:65" s="2" customFormat="1" ht="19.5">
      <c r="A158" s="34"/>
      <c r="B158" s="35"/>
      <c r="C158" s="36"/>
      <c r="D158" s="221" t="s">
        <v>234</v>
      </c>
      <c r="E158" s="36"/>
      <c r="F158" s="222" t="s">
        <v>990</v>
      </c>
      <c r="G158" s="36"/>
      <c r="H158" s="36"/>
      <c r="I158" s="122"/>
      <c r="J158" s="36"/>
      <c r="K158" s="36"/>
      <c r="L158" s="39"/>
      <c r="M158" s="223"/>
      <c r="N158" s="224"/>
      <c r="O158" s="71"/>
      <c r="P158" s="71"/>
      <c r="Q158" s="71"/>
      <c r="R158" s="71"/>
      <c r="S158" s="71"/>
      <c r="T158" s="72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234</v>
      </c>
      <c r="AU158" s="17" t="s">
        <v>86</v>
      </c>
    </row>
    <row r="159" spans="1:65" s="13" customFormat="1" ht="11.25">
      <c r="B159" s="225"/>
      <c r="C159" s="226"/>
      <c r="D159" s="221" t="s">
        <v>246</v>
      </c>
      <c r="E159" s="227" t="s">
        <v>1</v>
      </c>
      <c r="F159" s="228" t="s">
        <v>991</v>
      </c>
      <c r="G159" s="226"/>
      <c r="H159" s="229">
        <v>2.5</v>
      </c>
      <c r="I159" s="230"/>
      <c r="J159" s="226"/>
      <c r="K159" s="226"/>
      <c r="L159" s="231"/>
      <c r="M159" s="232"/>
      <c r="N159" s="233"/>
      <c r="O159" s="233"/>
      <c r="P159" s="233"/>
      <c r="Q159" s="233"/>
      <c r="R159" s="233"/>
      <c r="S159" s="233"/>
      <c r="T159" s="234"/>
      <c r="AT159" s="235" t="s">
        <v>246</v>
      </c>
      <c r="AU159" s="235" t="s">
        <v>86</v>
      </c>
      <c r="AV159" s="13" t="s">
        <v>86</v>
      </c>
      <c r="AW159" s="13" t="s">
        <v>33</v>
      </c>
      <c r="AX159" s="13" t="s">
        <v>77</v>
      </c>
      <c r="AY159" s="235" t="s">
        <v>217</v>
      </c>
    </row>
    <row r="160" spans="1:65" s="13" customFormat="1" ht="11.25">
      <c r="B160" s="225"/>
      <c r="C160" s="226"/>
      <c r="D160" s="221" t="s">
        <v>246</v>
      </c>
      <c r="E160" s="227" t="s">
        <v>1</v>
      </c>
      <c r="F160" s="228" t="s">
        <v>992</v>
      </c>
      <c r="G160" s="226"/>
      <c r="H160" s="229">
        <v>2</v>
      </c>
      <c r="I160" s="230"/>
      <c r="J160" s="226"/>
      <c r="K160" s="226"/>
      <c r="L160" s="231"/>
      <c r="M160" s="232"/>
      <c r="N160" s="233"/>
      <c r="O160" s="233"/>
      <c r="P160" s="233"/>
      <c r="Q160" s="233"/>
      <c r="R160" s="233"/>
      <c r="S160" s="233"/>
      <c r="T160" s="234"/>
      <c r="AT160" s="235" t="s">
        <v>246</v>
      </c>
      <c r="AU160" s="235" t="s">
        <v>86</v>
      </c>
      <c r="AV160" s="13" t="s">
        <v>86</v>
      </c>
      <c r="AW160" s="13" t="s">
        <v>33</v>
      </c>
      <c r="AX160" s="13" t="s">
        <v>77</v>
      </c>
      <c r="AY160" s="235" t="s">
        <v>217</v>
      </c>
    </row>
    <row r="161" spans="1:65" s="14" customFormat="1" ht="11.25">
      <c r="B161" s="246"/>
      <c r="C161" s="247"/>
      <c r="D161" s="221" t="s">
        <v>246</v>
      </c>
      <c r="E161" s="248" t="s">
        <v>1</v>
      </c>
      <c r="F161" s="249" t="s">
        <v>298</v>
      </c>
      <c r="G161" s="247"/>
      <c r="H161" s="250">
        <v>4.5</v>
      </c>
      <c r="I161" s="251"/>
      <c r="J161" s="247"/>
      <c r="K161" s="247"/>
      <c r="L161" s="252"/>
      <c r="M161" s="253"/>
      <c r="N161" s="254"/>
      <c r="O161" s="254"/>
      <c r="P161" s="254"/>
      <c r="Q161" s="254"/>
      <c r="R161" s="254"/>
      <c r="S161" s="254"/>
      <c r="T161" s="255"/>
      <c r="AT161" s="256" t="s">
        <v>246</v>
      </c>
      <c r="AU161" s="256" t="s">
        <v>86</v>
      </c>
      <c r="AV161" s="14" t="s">
        <v>224</v>
      </c>
      <c r="AW161" s="14" t="s">
        <v>33</v>
      </c>
      <c r="AX161" s="14" t="s">
        <v>84</v>
      </c>
      <c r="AY161" s="256" t="s">
        <v>217</v>
      </c>
    </row>
    <row r="162" spans="1:65" s="2" customFormat="1" ht="21.75" customHeight="1">
      <c r="A162" s="34"/>
      <c r="B162" s="35"/>
      <c r="C162" s="208" t="s">
        <v>321</v>
      </c>
      <c r="D162" s="208" t="s">
        <v>219</v>
      </c>
      <c r="E162" s="209" t="s">
        <v>818</v>
      </c>
      <c r="F162" s="210" t="s">
        <v>819</v>
      </c>
      <c r="G162" s="211" t="s">
        <v>290</v>
      </c>
      <c r="H162" s="212">
        <v>33.35</v>
      </c>
      <c r="I162" s="213"/>
      <c r="J162" s="214">
        <f>ROUND(I162*H162,2)</f>
        <v>0</v>
      </c>
      <c r="K162" s="210" t="s">
        <v>223</v>
      </c>
      <c r="L162" s="39"/>
      <c r="M162" s="215" t="s">
        <v>1</v>
      </c>
      <c r="N162" s="216" t="s">
        <v>42</v>
      </c>
      <c r="O162" s="71"/>
      <c r="P162" s="217">
        <f>O162*H162</f>
        <v>0</v>
      </c>
      <c r="Q162" s="217">
        <v>0</v>
      </c>
      <c r="R162" s="217">
        <f>Q162*H162</f>
        <v>0</v>
      </c>
      <c r="S162" s="217">
        <v>0</v>
      </c>
      <c r="T162" s="21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9" t="s">
        <v>224</v>
      </c>
      <c r="AT162" s="219" t="s">
        <v>219</v>
      </c>
      <c r="AU162" s="219" t="s">
        <v>86</v>
      </c>
      <c r="AY162" s="17" t="s">
        <v>217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17" t="s">
        <v>84</v>
      </c>
      <c r="BK162" s="220">
        <f>ROUND(I162*H162,2)</f>
        <v>0</v>
      </c>
      <c r="BL162" s="17" t="s">
        <v>224</v>
      </c>
      <c r="BM162" s="219" t="s">
        <v>993</v>
      </c>
    </row>
    <row r="163" spans="1:65" s="13" customFormat="1" ht="11.25">
      <c r="B163" s="225"/>
      <c r="C163" s="226"/>
      <c r="D163" s="221" t="s">
        <v>246</v>
      </c>
      <c r="E163" s="227" t="s">
        <v>1</v>
      </c>
      <c r="F163" s="228" t="s">
        <v>994</v>
      </c>
      <c r="G163" s="226"/>
      <c r="H163" s="229">
        <v>33.35</v>
      </c>
      <c r="I163" s="230"/>
      <c r="J163" s="226"/>
      <c r="K163" s="226"/>
      <c r="L163" s="231"/>
      <c r="M163" s="232"/>
      <c r="N163" s="233"/>
      <c r="O163" s="233"/>
      <c r="P163" s="233"/>
      <c r="Q163" s="233"/>
      <c r="R163" s="233"/>
      <c r="S163" s="233"/>
      <c r="T163" s="234"/>
      <c r="AT163" s="235" t="s">
        <v>246</v>
      </c>
      <c r="AU163" s="235" t="s">
        <v>86</v>
      </c>
      <c r="AV163" s="13" t="s">
        <v>86</v>
      </c>
      <c r="AW163" s="13" t="s">
        <v>33</v>
      </c>
      <c r="AX163" s="13" t="s">
        <v>77</v>
      </c>
      <c r="AY163" s="235" t="s">
        <v>217</v>
      </c>
    </row>
    <row r="164" spans="1:65" s="14" customFormat="1" ht="11.25">
      <c r="B164" s="246"/>
      <c r="C164" s="247"/>
      <c r="D164" s="221" t="s">
        <v>246</v>
      </c>
      <c r="E164" s="248" t="s">
        <v>1</v>
      </c>
      <c r="F164" s="249" t="s">
        <v>298</v>
      </c>
      <c r="G164" s="247"/>
      <c r="H164" s="250">
        <v>33.35</v>
      </c>
      <c r="I164" s="251"/>
      <c r="J164" s="247"/>
      <c r="K164" s="247"/>
      <c r="L164" s="252"/>
      <c r="M164" s="253"/>
      <c r="N164" s="254"/>
      <c r="O164" s="254"/>
      <c r="P164" s="254"/>
      <c r="Q164" s="254"/>
      <c r="R164" s="254"/>
      <c r="S164" s="254"/>
      <c r="T164" s="255"/>
      <c r="AT164" s="256" t="s">
        <v>246</v>
      </c>
      <c r="AU164" s="256" t="s">
        <v>86</v>
      </c>
      <c r="AV164" s="14" t="s">
        <v>224</v>
      </c>
      <c r="AW164" s="14" t="s">
        <v>33</v>
      </c>
      <c r="AX164" s="14" t="s">
        <v>84</v>
      </c>
      <c r="AY164" s="256" t="s">
        <v>217</v>
      </c>
    </row>
    <row r="165" spans="1:65" s="2" customFormat="1" ht="21.75" customHeight="1">
      <c r="A165" s="34"/>
      <c r="B165" s="35"/>
      <c r="C165" s="208" t="s">
        <v>326</v>
      </c>
      <c r="D165" s="208" t="s">
        <v>219</v>
      </c>
      <c r="E165" s="209" t="s">
        <v>694</v>
      </c>
      <c r="F165" s="210" t="s">
        <v>695</v>
      </c>
      <c r="G165" s="211" t="s">
        <v>290</v>
      </c>
      <c r="H165" s="212">
        <v>25</v>
      </c>
      <c r="I165" s="213"/>
      <c r="J165" s="214">
        <f>ROUND(I165*H165,2)</f>
        <v>0</v>
      </c>
      <c r="K165" s="210" t="s">
        <v>223</v>
      </c>
      <c r="L165" s="39"/>
      <c r="M165" s="215" t="s">
        <v>1</v>
      </c>
      <c r="N165" s="216" t="s">
        <v>42</v>
      </c>
      <c r="O165" s="71"/>
      <c r="P165" s="217">
        <f>O165*H165</f>
        <v>0</v>
      </c>
      <c r="Q165" s="217">
        <v>0</v>
      </c>
      <c r="R165" s="217">
        <f>Q165*H165</f>
        <v>0</v>
      </c>
      <c r="S165" s="217">
        <v>1E-3</v>
      </c>
      <c r="T165" s="218">
        <f>S165*H165</f>
        <v>2.5000000000000001E-2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9" t="s">
        <v>224</v>
      </c>
      <c r="AT165" s="219" t="s">
        <v>219</v>
      </c>
      <c r="AU165" s="219" t="s">
        <v>86</v>
      </c>
      <c r="AY165" s="17" t="s">
        <v>217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17" t="s">
        <v>84</v>
      </c>
      <c r="BK165" s="220">
        <f>ROUND(I165*H165,2)</f>
        <v>0</v>
      </c>
      <c r="BL165" s="17" t="s">
        <v>224</v>
      </c>
      <c r="BM165" s="219" t="s">
        <v>822</v>
      </c>
    </row>
    <row r="166" spans="1:65" s="2" customFormat="1" ht="19.5">
      <c r="A166" s="34"/>
      <c r="B166" s="35"/>
      <c r="C166" s="36"/>
      <c r="D166" s="221" t="s">
        <v>234</v>
      </c>
      <c r="E166" s="36"/>
      <c r="F166" s="222" t="s">
        <v>697</v>
      </c>
      <c r="G166" s="36"/>
      <c r="H166" s="36"/>
      <c r="I166" s="122"/>
      <c r="J166" s="36"/>
      <c r="K166" s="36"/>
      <c r="L166" s="39"/>
      <c r="M166" s="223"/>
      <c r="N166" s="224"/>
      <c r="O166" s="71"/>
      <c r="P166" s="71"/>
      <c r="Q166" s="71"/>
      <c r="R166" s="71"/>
      <c r="S166" s="71"/>
      <c r="T166" s="72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234</v>
      </c>
      <c r="AU166" s="17" t="s">
        <v>86</v>
      </c>
    </row>
    <row r="167" spans="1:65" s="13" customFormat="1" ht="11.25">
      <c r="B167" s="225"/>
      <c r="C167" s="226"/>
      <c r="D167" s="221" t="s">
        <v>246</v>
      </c>
      <c r="E167" s="227" t="s">
        <v>1</v>
      </c>
      <c r="F167" s="228" t="s">
        <v>995</v>
      </c>
      <c r="G167" s="226"/>
      <c r="H167" s="229">
        <v>25</v>
      </c>
      <c r="I167" s="230"/>
      <c r="J167" s="226"/>
      <c r="K167" s="226"/>
      <c r="L167" s="231"/>
      <c r="M167" s="232"/>
      <c r="N167" s="233"/>
      <c r="O167" s="233"/>
      <c r="P167" s="233"/>
      <c r="Q167" s="233"/>
      <c r="R167" s="233"/>
      <c r="S167" s="233"/>
      <c r="T167" s="234"/>
      <c r="AT167" s="235" t="s">
        <v>246</v>
      </c>
      <c r="AU167" s="235" t="s">
        <v>86</v>
      </c>
      <c r="AV167" s="13" t="s">
        <v>86</v>
      </c>
      <c r="AW167" s="13" t="s">
        <v>33</v>
      </c>
      <c r="AX167" s="13" t="s">
        <v>77</v>
      </c>
      <c r="AY167" s="235" t="s">
        <v>217</v>
      </c>
    </row>
    <row r="168" spans="1:65" s="14" customFormat="1" ht="11.25">
      <c r="B168" s="246"/>
      <c r="C168" s="247"/>
      <c r="D168" s="221" t="s">
        <v>246</v>
      </c>
      <c r="E168" s="248" t="s">
        <v>1</v>
      </c>
      <c r="F168" s="249" t="s">
        <v>298</v>
      </c>
      <c r="G168" s="247"/>
      <c r="H168" s="250">
        <v>25</v>
      </c>
      <c r="I168" s="251"/>
      <c r="J168" s="247"/>
      <c r="K168" s="247"/>
      <c r="L168" s="252"/>
      <c r="M168" s="253"/>
      <c r="N168" s="254"/>
      <c r="O168" s="254"/>
      <c r="P168" s="254"/>
      <c r="Q168" s="254"/>
      <c r="R168" s="254"/>
      <c r="S168" s="254"/>
      <c r="T168" s="255"/>
      <c r="AT168" s="256" t="s">
        <v>246</v>
      </c>
      <c r="AU168" s="256" t="s">
        <v>86</v>
      </c>
      <c r="AV168" s="14" t="s">
        <v>224</v>
      </c>
      <c r="AW168" s="14" t="s">
        <v>33</v>
      </c>
      <c r="AX168" s="14" t="s">
        <v>84</v>
      </c>
      <c r="AY168" s="256" t="s">
        <v>217</v>
      </c>
    </row>
    <row r="169" spans="1:65" s="2" customFormat="1" ht="21.75" customHeight="1">
      <c r="A169" s="34"/>
      <c r="B169" s="35"/>
      <c r="C169" s="208" t="s">
        <v>330</v>
      </c>
      <c r="D169" s="208" t="s">
        <v>219</v>
      </c>
      <c r="E169" s="209" t="s">
        <v>827</v>
      </c>
      <c r="F169" s="210" t="s">
        <v>828</v>
      </c>
      <c r="G169" s="211" t="s">
        <v>222</v>
      </c>
      <c r="H169" s="212">
        <v>33.35</v>
      </c>
      <c r="I169" s="213"/>
      <c r="J169" s="214">
        <f>ROUND(I169*H169,2)</f>
        <v>0</v>
      </c>
      <c r="K169" s="210" t="s">
        <v>223</v>
      </c>
      <c r="L169" s="39"/>
      <c r="M169" s="215" t="s">
        <v>1</v>
      </c>
      <c r="N169" s="216" t="s">
        <v>42</v>
      </c>
      <c r="O169" s="71"/>
      <c r="P169" s="217">
        <f>O169*H169</f>
        <v>0</v>
      </c>
      <c r="Q169" s="217">
        <v>0</v>
      </c>
      <c r="R169" s="217">
        <f>Q169*H169</f>
        <v>0</v>
      </c>
      <c r="S169" s="217">
        <v>0</v>
      </c>
      <c r="T169" s="21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19" t="s">
        <v>224</v>
      </c>
      <c r="AT169" s="219" t="s">
        <v>219</v>
      </c>
      <c r="AU169" s="219" t="s">
        <v>86</v>
      </c>
      <c r="AY169" s="17" t="s">
        <v>217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17" t="s">
        <v>84</v>
      </c>
      <c r="BK169" s="220">
        <f>ROUND(I169*H169,2)</f>
        <v>0</v>
      </c>
      <c r="BL169" s="17" t="s">
        <v>224</v>
      </c>
      <c r="BM169" s="219" t="s">
        <v>829</v>
      </c>
    </row>
    <row r="170" spans="1:65" s="13" customFormat="1" ht="11.25">
      <c r="B170" s="225"/>
      <c r="C170" s="226"/>
      <c r="D170" s="221" t="s">
        <v>246</v>
      </c>
      <c r="E170" s="227" t="s">
        <v>1</v>
      </c>
      <c r="F170" s="228" t="s">
        <v>996</v>
      </c>
      <c r="G170" s="226"/>
      <c r="H170" s="229">
        <v>33.35</v>
      </c>
      <c r="I170" s="230"/>
      <c r="J170" s="226"/>
      <c r="K170" s="226"/>
      <c r="L170" s="231"/>
      <c r="M170" s="232"/>
      <c r="N170" s="233"/>
      <c r="O170" s="233"/>
      <c r="P170" s="233"/>
      <c r="Q170" s="233"/>
      <c r="R170" s="233"/>
      <c r="S170" s="233"/>
      <c r="T170" s="234"/>
      <c r="AT170" s="235" t="s">
        <v>246</v>
      </c>
      <c r="AU170" s="235" t="s">
        <v>86</v>
      </c>
      <c r="AV170" s="13" t="s">
        <v>86</v>
      </c>
      <c r="AW170" s="13" t="s">
        <v>33</v>
      </c>
      <c r="AX170" s="13" t="s">
        <v>77</v>
      </c>
      <c r="AY170" s="235" t="s">
        <v>217</v>
      </c>
    </row>
    <row r="171" spans="1:65" s="14" customFormat="1" ht="11.25">
      <c r="B171" s="246"/>
      <c r="C171" s="247"/>
      <c r="D171" s="221" t="s">
        <v>246</v>
      </c>
      <c r="E171" s="248" t="s">
        <v>1</v>
      </c>
      <c r="F171" s="249" t="s">
        <v>298</v>
      </c>
      <c r="G171" s="247"/>
      <c r="H171" s="250">
        <v>33.35</v>
      </c>
      <c r="I171" s="251"/>
      <c r="J171" s="247"/>
      <c r="K171" s="247"/>
      <c r="L171" s="252"/>
      <c r="M171" s="253"/>
      <c r="N171" s="254"/>
      <c r="O171" s="254"/>
      <c r="P171" s="254"/>
      <c r="Q171" s="254"/>
      <c r="R171" s="254"/>
      <c r="S171" s="254"/>
      <c r="T171" s="255"/>
      <c r="AT171" s="256" t="s">
        <v>246</v>
      </c>
      <c r="AU171" s="256" t="s">
        <v>86</v>
      </c>
      <c r="AV171" s="14" t="s">
        <v>224</v>
      </c>
      <c r="AW171" s="14" t="s">
        <v>33</v>
      </c>
      <c r="AX171" s="14" t="s">
        <v>84</v>
      </c>
      <c r="AY171" s="256" t="s">
        <v>217</v>
      </c>
    </row>
    <row r="172" spans="1:65" s="2" customFormat="1" ht="21.75" customHeight="1">
      <c r="A172" s="34"/>
      <c r="B172" s="35"/>
      <c r="C172" s="208" t="s">
        <v>7</v>
      </c>
      <c r="D172" s="208" t="s">
        <v>219</v>
      </c>
      <c r="E172" s="209" t="s">
        <v>997</v>
      </c>
      <c r="F172" s="210" t="s">
        <v>998</v>
      </c>
      <c r="G172" s="211" t="s">
        <v>290</v>
      </c>
      <c r="H172" s="212">
        <v>50</v>
      </c>
      <c r="I172" s="213"/>
      <c r="J172" s="214">
        <f>ROUND(I172*H172,2)</f>
        <v>0</v>
      </c>
      <c r="K172" s="210" t="s">
        <v>223</v>
      </c>
      <c r="L172" s="39"/>
      <c r="M172" s="215" t="s">
        <v>1</v>
      </c>
      <c r="N172" s="216" t="s">
        <v>42</v>
      </c>
      <c r="O172" s="71"/>
      <c r="P172" s="217">
        <f>O172*H172</f>
        <v>0</v>
      </c>
      <c r="Q172" s="217">
        <v>0</v>
      </c>
      <c r="R172" s="217">
        <f>Q172*H172</f>
        <v>0</v>
      </c>
      <c r="S172" s="217">
        <v>0</v>
      </c>
      <c r="T172" s="21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19" t="s">
        <v>224</v>
      </c>
      <c r="AT172" s="219" t="s">
        <v>219</v>
      </c>
      <c r="AU172" s="219" t="s">
        <v>86</v>
      </c>
      <c r="AY172" s="17" t="s">
        <v>217</v>
      </c>
      <c r="BE172" s="220">
        <f>IF(N172="základní",J172,0)</f>
        <v>0</v>
      </c>
      <c r="BF172" s="220">
        <f>IF(N172="snížená",J172,0)</f>
        <v>0</v>
      </c>
      <c r="BG172" s="220">
        <f>IF(N172="zákl. přenesená",J172,0)</f>
        <v>0</v>
      </c>
      <c r="BH172" s="220">
        <f>IF(N172="sníž. přenesená",J172,0)</f>
        <v>0</v>
      </c>
      <c r="BI172" s="220">
        <f>IF(N172="nulová",J172,0)</f>
        <v>0</v>
      </c>
      <c r="BJ172" s="17" t="s">
        <v>84</v>
      </c>
      <c r="BK172" s="220">
        <f>ROUND(I172*H172,2)</f>
        <v>0</v>
      </c>
      <c r="BL172" s="17" t="s">
        <v>224</v>
      </c>
      <c r="BM172" s="219" t="s">
        <v>999</v>
      </c>
    </row>
    <row r="173" spans="1:65" s="2" customFormat="1" ht="21.75" customHeight="1">
      <c r="A173" s="34"/>
      <c r="B173" s="35"/>
      <c r="C173" s="208" t="s">
        <v>343</v>
      </c>
      <c r="D173" s="208" t="s">
        <v>219</v>
      </c>
      <c r="E173" s="209" t="s">
        <v>374</v>
      </c>
      <c r="F173" s="210" t="s">
        <v>375</v>
      </c>
      <c r="G173" s="211" t="s">
        <v>222</v>
      </c>
      <c r="H173" s="212">
        <v>114.586</v>
      </c>
      <c r="I173" s="213"/>
      <c r="J173" s="214">
        <f>ROUND(I173*H173,2)</f>
        <v>0</v>
      </c>
      <c r="K173" s="210" t="s">
        <v>223</v>
      </c>
      <c r="L173" s="39"/>
      <c r="M173" s="215" t="s">
        <v>1</v>
      </c>
      <c r="N173" s="216" t="s">
        <v>42</v>
      </c>
      <c r="O173" s="71"/>
      <c r="P173" s="217">
        <f>O173*H173</f>
        <v>0</v>
      </c>
      <c r="Q173" s="217">
        <v>0</v>
      </c>
      <c r="R173" s="217">
        <f>Q173*H173</f>
        <v>0</v>
      </c>
      <c r="S173" s="217">
        <v>7.7899999999999997E-2</v>
      </c>
      <c r="T173" s="218">
        <f>S173*H173</f>
        <v>8.9262493999999997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9" t="s">
        <v>224</v>
      </c>
      <c r="AT173" s="219" t="s">
        <v>219</v>
      </c>
      <c r="AU173" s="219" t="s">
        <v>86</v>
      </c>
      <c r="AY173" s="17" t="s">
        <v>217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17" t="s">
        <v>84</v>
      </c>
      <c r="BK173" s="220">
        <f>ROUND(I173*H173,2)</f>
        <v>0</v>
      </c>
      <c r="BL173" s="17" t="s">
        <v>224</v>
      </c>
      <c r="BM173" s="219" t="s">
        <v>547</v>
      </c>
    </row>
    <row r="174" spans="1:65" s="13" customFormat="1" ht="11.25">
      <c r="B174" s="225"/>
      <c r="C174" s="226"/>
      <c r="D174" s="221" t="s">
        <v>246</v>
      </c>
      <c r="E174" s="227" t="s">
        <v>1</v>
      </c>
      <c r="F174" s="228" t="s">
        <v>1000</v>
      </c>
      <c r="G174" s="226"/>
      <c r="H174" s="229">
        <v>32.200000000000003</v>
      </c>
      <c r="I174" s="230"/>
      <c r="J174" s="226"/>
      <c r="K174" s="226"/>
      <c r="L174" s="231"/>
      <c r="M174" s="232"/>
      <c r="N174" s="233"/>
      <c r="O174" s="233"/>
      <c r="P174" s="233"/>
      <c r="Q174" s="233"/>
      <c r="R174" s="233"/>
      <c r="S174" s="233"/>
      <c r="T174" s="234"/>
      <c r="AT174" s="235" t="s">
        <v>246</v>
      </c>
      <c r="AU174" s="235" t="s">
        <v>86</v>
      </c>
      <c r="AV174" s="13" t="s">
        <v>86</v>
      </c>
      <c r="AW174" s="13" t="s">
        <v>33</v>
      </c>
      <c r="AX174" s="13" t="s">
        <v>77</v>
      </c>
      <c r="AY174" s="235" t="s">
        <v>217</v>
      </c>
    </row>
    <row r="175" spans="1:65" s="13" customFormat="1" ht="11.25">
      <c r="B175" s="225"/>
      <c r="C175" s="226"/>
      <c r="D175" s="221" t="s">
        <v>246</v>
      </c>
      <c r="E175" s="227" t="s">
        <v>1</v>
      </c>
      <c r="F175" s="228" t="s">
        <v>1001</v>
      </c>
      <c r="G175" s="226"/>
      <c r="H175" s="229">
        <v>52.386000000000003</v>
      </c>
      <c r="I175" s="230"/>
      <c r="J175" s="226"/>
      <c r="K175" s="226"/>
      <c r="L175" s="231"/>
      <c r="M175" s="232"/>
      <c r="N175" s="233"/>
      <c r="O175" s="233"/>
      <c r="P175" s="233"/>
      <c r="Q175" s="233"/>
      <c r="R175" s="233"/>
      <c r="S175" s="233"/>
      <c r="T175" s="234"/>
      <c r="AT175" s="235" t="s">
        <v>246</v>
      </c>
      <c r="AU175" s="235" t="s">
        <v>86</v>
      </c>
      <c r="AV175" s="13" t="s">
        <v>86</v>
      </c>
      <c r="AW175" s="13" t="s">
        <v>33</v>
      </c>
      <c r="AX175" s="13" t="s">
        <v>77</v>
      </c>
      <c r="AY175" s="235" t="s">
        <v>217</v>
      </c>
    </row>
    <row r="176" spans="1:65" s="13" customFormat="1" ht="11.25">
      <c r="B176" s="225"/>
      <c r="C176" s="226"/>
      <c r="D176" s="221" t="s">
        <v>246</v>
      </c>
      <c r="E176" s="227" t="s">
        <v>1</v>
      </c>
      <c r="F176" s="228" t="s">
        <v>1002</v>
      </c>
      <c r="G176" s="226"/>
      <c r="H176" s="229">
        <v>20</v>
      </c>
      <c r="I176" s="230"/>
      <c r="J176" s="226"/>
      <c r="K176" s="226"/>
      <c r="L176" s="231"/>
      <c r="M176" s="232"/>
      <c r="N176" s="233"/>
      <c r="O176" s="233"/>
      <c r="P176" s="233"/>
      <c r="Q176" s="233"/>
      <c r="R176" s="233"/>
      <c r="S176" s="233"/>
      <c r="T176" s="234"/>
      <c r="AT176" s="235" t="s">
        <v>246</v>
      </c>
      <c r="AU176" s="235" t="s">
        <v>86</v>
      </c>
      <c r="AV176" s="13" t="s">
        <v>86</v>
      </c>
      <c r="AW176" s="13" t="s">
        <v>33</v>
      </c>
      <c r="AX176" s="13" t="s">
        <v>77</v>
      </c>
      <c r="AY176" s="235" t="s">
        <v>217</v>
      </c>
    </row>
    <row r="177" spans="1:65" s="13" customFormat="1" ht="11.25">
      <c r="B177" s="225"/>
      <c r="C177" s="226"/>
      <c r="D177" s="221" t="s">
        <v>246</v>
      </c>
      <c r="E177" s="227" t="s">
        <v>1</v>
      </c>
      <c r="F177" s="228" t="s">
        <v>1003</v>
      </c>
      <c r="G177" s="226"/>
      <c r="H177" s="229">
        <v>10</v>
      </c>
      <c r="I177" s="230"/>
      <c r="J177" s="226"/>
      <c r="K177" s="226"/>
      <c r="L177" s="231"/>
      <c r="M177" s="232"/>
      <c r="N177" s="233"/>
      <c r="O177" s="233"/>
      <c r="P177" s="233"/>
      <c r="Q177" s="233"/>
      <c r="R177" s="233"/>
      <c r="S177" s="233"/>
      <c r="T177" s="234"/>
      <c r="AT177" s="235" t="s">
        <v>246</v>
      </c>
      <c r="AU177" s="235" t="s">
        <v>86</v>
      </c>
      <c r="AV177" s="13" t="s">
        <v>86</v>
      </c>
      <c r="AW177" s="13" t="s">
        <v>33</v>
      </c>
      <c r="AX177" s="13" t="s">
        <v>77</v>
      </c>
      <c r="AY177" s="235" t="s">
        <v>217</v>
      </c>
    </row>
    <row r="178" spans="1:65" s="14" customFormat="1" ht="11.25">
      <c r="B178" s="246"/>
      <c r="C178" s="247"/>
      <c r="D178" s="221" t="s">
        <v>246</v>
      </c>
      <c r="E178" s="248" t="s">
        <v>1</v>
      </c>
      <c r="F178" s="249" t="s">
        <v>298</v>
      </c>
      <c r="G178" s="247"/>
      <c r="H178" s="250">
        <v>114.586</v>
      </c>
      <c r="I178" s="251"/>
      <c r="J178" s="247"/>
      <c r="K178" s="247"/>
      <c r="L178" s="252"/>
      <c r="M178" s="253"/>
      <c r="N178" s="254"/>
      <c r="O178" s="254"/>
      <c r="P178" s="254"/>
      <c r="Q178" s="254"/>
      <c r="R178" s="254"/>
      <c r="S178" s="254"/>
      <c r="T178" s="255"/>
      <c r="AT178" s="256" t="s">
        <v>246</v>
      </c>
      <c r="AU178" s="256" t="s">
        <v>86</v>
      </c>
      <c r="AV178" s="14" t="s">
        <v>224</v>
      </c>
      <c r="AW178" s="14" t="s">
        <v>33</v>
      </c>
      <c r="AX178" s="14" t="s">
        <v>84</v>
      </c>
      <c r="AY178" s="256" t="s">
        <v>217</v>
      </c>
    </row>
    <row r="179" spans="1:65" s="2" customFormat="1" ht="21.75" customHeight="1">
      <c r="A179" s="34"/>
      <c r="B179" s="35"/>
      <c r="C179" s="208" t="s">
        <v>347</v>
      </c>
      <c r="D179" s="208" t="s">
        <v>219</v>
      </c>
      <c r="E179" s="209" t="s">
        <v>387</v>
      </c>
      <c r="F179" s="210" t="s">
        <v>388</v>
      </c>
      <c r="G179" s="211" t="s">
        <v>222</v>
      </c>
      <c r="H179" s="212">
        <v>114.586</v>
      </c>
      <c r="I179" s="213"/>
      <c r="J179" s="214">
        <f>ROUND(I179*H179,2)</f>
        <v>0</v>
      </c>
      <c r="K179" s="210" t="s">
        <v>223</v>
      </c>
      <c r="L179" s="39"/>
      <c r="M179" s="215" t="s">
        <v>1</v>
      </c>
      <c r="N179" s="216" t="s">
        <v>42</v>
      </c>
      <c r="O179" s="71"/>
      <c r="P179" s="217">
        <f>O179*H179</f>
        <v>0</v>
      </c>
      <c r="Q179" s="217">
        <v>0</v>
      </c>
      <c r="R179" s="217">
        <f>Q179*H179</f>
        <v>0</v>
      </c>
      <c r="S179" s="217">
        <v>0</v>
      </c>
      <c r="T179" s="21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19" t="s">
        <v>224</v>
      </c>
      <c r="AT179" s="219" t="s">
        <v>219</v>
      </c>
      <c r="AU179" s="219" t="s">
        <v>86</v>
      </c>
      <c r="AY179" s="17" t="s">
        <v>217</v>
      </c>
      <c r="BE179" s="220">
        <f>IF(N179="základní",J179,0)</f>
        <v>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17" t="s">
        <v>84</v>
      </c>
      <c r="BK179" s="220">
        <f>ROUND(I179*H179,2)</f>
        <v>0</v>
      </c>
      <c r="BL179" s="17" t="s">
        <v>224</v>
      </c>
      <c r="BM179" s="219" t="s">
        <v>1004</v>
      </c>
    </row>
    <row r="180" spans="1:65" s="2" customFormat="1" ht="21.75" customHeight="1">
      <c r="A180" s="34"/>
      <c r="B180" s="35"/>
      <c r="C180" s="208" t="s">
        <v>357</v>
      </c>
      <c r="D180" s="208" t="s">
        <v>219</v>
      </c>
      <c r="E180" s="209" t="s">
        <v>364</v>
      </c>
      <c r="F180" s="210" t="s">
        <v>365</v>
      </c>
      <c r="G180" s="211" t="s">
        <v>222</v>
      </c>
      <c r="H180" s="212">
        <v>114.586</v>
      </c>
      <c r="I180" s="213"/>
      <c r="J180" s="214">
        <f>ROUND(I180*H180,2)</f>
        <v>0</v>
      </c>
      <c r="K180" s="210" t="s">
        <v>223</v>
      </c>
      <c r="L180" s="39"/>
      <c r="M180" s="215" t="s">
        <v>1</v>
      </c>
      <c r="N180" s="216" t="s">
        <v>42</v>
      </c>
      <c r="O180" s="71"/>
      <c r="P180" s="217">
        <f>O180*H180</f>
        <v>0</v>
      </c>
      <c r="Q180" s="217">
        <v>7.8163999999999997E-2</v>
      </c>
      <c r="R180" s="217">
        <f>Q180*H180</f>
        <v>8.9565001039999999</v>
      </c>
      <c r="S180" s="217">
        <v>0</v>
      </c>
      <c r="T180" s="21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19" t="s">
        <v>224</v>
      </c>
      <c r="AT180" s="219" t="s">
        <v>219</v>
      </c>
      <c r="AU180" s="219" t="s">
        <v>86</v>
      </c>
      <c r="AY180" s="17" t="s">
        <v>217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17" t="s">
        <v>84</v>
      </c>
      <c r="BK180" s="220">
        <f>ROUND(I180*H180,2)</f>
        <v>0</v>
      </c>
      <c r="BL180" s="17" t="s">
        <v>224</v>
      </c>
      <c r="BM180" s="219" t="s">
        <v>549</v>
      </c>
    </row>
    <row r="181" spans="1:65" s="2" customFormat="1" ht="19.5">
      <c r="A181" s="34"/>
      <c r="B181" s="35"/>
      <c r="C181" s="36"/>
      <c r="D181" s="221" t="s">
        <v>234</v>
      </c>
      <c r="E181" s="36"/>
      <c r="F181" s="222" t="s">
        <v>832</v>
      </c>
      <c r="G181" s="36"/>
      <c r="H181" s="36"/>
      <c r="I181" s="122"/>
      <c r="J181" s="36"/>
      <c r="K181" s="36"/>
      <c r="L181" s="39"/>
      <c r="M181" s="223"/>
      <c r="N181" s="224"/>
      <c r="O181" s="71"/>
      <c r="P181" s="71"/>
      <c r="Q181" s="71"/>
      <c r="R181" s="71"/>
      <c r="S181" s="71"/>
      <c r="T181" s="72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234</v>
      </c>
      <c r="AU181" s="17" t="s">
        <v>86</v>
      </c>
    </row>
    <row r="182" spans="1:65" s="13" customFormat="1" ht="11.25">
      <c r="B182" s="225"/>
      <c r="C182" s="226"/>
      <c r="D182" s="221" t="s">
        <v>246</v>
      </c>
      <c r="E182" s="227" t="s">
        <v>1</v>
      </c>
      <c r="F182" s="228" t="s">
        <v>1000</v>
      </c>
      <c r="G182" s="226"/>
      <c r="H182" s="229">
        <v>32.200000000000003</v>
      </c>
      <c r="I182" s="230"/>
      <c r="J182" s="226"/>
      <c r="K182" s="226"/>
      <c r="L182" s="231"/>
      <c r="M182" s="232"/>
      <c r="N182" s="233"/>
      <c r="O182" s="233"/>
      <c r="P182" s="233"/>
      <c r="Q182" s="233"/>
      <c r="R182" s="233"/>
      <c r="S182" s="233"/>
      <c r="T182" s="234"/>
      <c r="AT182" s="235" t="s">
        <v>246</v>
      </c>
      <c r="AU182" s="235" t="s">
        <v>86</v>
      </c>
      <c r="AV182" s="13" t="s">
        <v>86</v>
      </c>
      <c r="AW182" s="13" t="s">
        <v>33</v>
      </c>
      <c r="AX182" s="13" t="s">
        <v>77</v>
      </c>
      <c r="AY182" s="235" t="s">
        <v>217</v>
      </c>
    </row>
    <row r="183" spans="1:65" s="13" customFormat="1" ht="11.25">
      <c r="B183" s="225"/>
      <c r="C183" s="226"/>
      <c r="D183" s="221" t="s">
        <v>246</v>
      </c>
      <c r="E183" s="227" t="s">
        <v>1</v>
      </c>
      <c r="F183" s="228" t="s">
        <v>1001</v>
      </c>
      <c r="G183" s="226"/>
      <c r="H183" s="229">
        <v>52.386000000000003</v>
      </c>
      <c r="I183" s="230"/>
      <c r="J183" s="226"/>
      <c r="K183" s="226"/>
      <c r="L183" s="231"/>
      <c r="M183" s="232"/>
      <c r="N183" s="233"/>
      <c r="O183" s="233"/>
      <c r="P183" s="233"/>
      <c r="Q183" s="233"/>
      <c r="R183" s="233"/>
      <c r="S183" s="233"/>
      <c r="T183" s="234"/>
      <c r="AT183" s="235" t="s">
        <v>246</v>
      </c>
      <c r="AU183" s="235" t="s">
        <v>86</v>
      </c>
      <c r="AV183" s="13" t="s">
        <v>86</v>
      </c>
      <c r="AW183" s="13" t="s">
        <v>33</v>
      </c>
      <c r="AX183" s="13" t="s">
        <v>77</v>
      </c>
      <c r="AY183" s="235" t="s">
        <v>217</v>
      </c>
    </row>
    <row r="184" spans="1:65" s="13" customFormat="1" ht="11.25">
      <c r="B184" s="225"/>
      <c r="C184" s="226"/>
      <c r="D184" s="221" t="s">
        <v>246</v>
      </c>
      <c r="E184" s="227" t="s">
        <v>1</v>
      </c>
      <c r="F184" s="228" t="s">
        <v>1002</v>
      </c>
      <c r="G184" s="226"/>
      <c r="H184" s="229">
        <v>20</v>
      </c>
      <c r="I184" s="230"/>
      <c r="J184" s="226"/>
      <c r="K184" s="226"/>
      <c r="L184" s="231"/>
      <c r="M184" s="232"/>
      <c r="N184" s="233"/>
      <c r="O184" s="233"/>
      <c r="P184" s="233"/>
      <c r="Q184" s="233"/>
      <c r="R184" s="233"/>
      <c r="S184" s="233"/>
      <c r="T184" s="234"/>
      <c r="AT184" s="235" t="s">
        <v>246</v>
      </c>
      <c r="AU184" s="235" t="s">
        <v>86</v>
      </c>
      <c r="AV184" s="13" t="s">
        <v>86</v>
      </c>
      <c r="AW184" s="13" t="s">
        <v>33</v>
      </c>
      <c r="AX184" s="13" t="s">
        <v>77</v>
      </c>
      <c r="AY184" s="235" t="s">
        <v>217</v>
      </c>
    </row>
    <row r="185" spans="1:65" s="13" customFormat="1" ht="11.25">
      <c r="B185" s="225"/>
      <c r="C185" s="226"/>
      <c r="D185" s="221" t="s">
        <v>246</v>
      </c>
      <c r="E185" s="227" t="s">
        <v>1</v>
      </c>
      <c r="F185" s="228" t="s">
        <v>1003</v>
      </c>
      <c r="G185" s="226"/>
      <c r="H185" s="229">
        <v>10</v>
      </c>
      <c r="I185" s="230"/>
      <c r="J185" s="226"/>
      <c r="K185" s="226"/>
      <c r="L185" s="231"/>
      <c r="M185" s="232"/>
      <c r="N185" s="233"/>
      <c r="O185" s="233"/>
      <c r="P185" s="233"/>
      <c r="Q185" s="233"/>
      <c r="R185" s="233"/>
      <c r="S185" s="233"/>
      <c r="T185" s="234"/>
      <c r="AT185" s="235" t="s">
        <v>246</v>
      </c>
      <c r="AU185" s="235" t="s">
        <v>86</v>
      </c>
      <c r="AV185" s="13" t="s">
        <v>86</v>
      </c>
      <c r="AW185" s="13" t="s">
        <v>33</v>
      </c>
      <c r="AX185" s="13" t="s">
        <v>77</v>
      </c>
      <c r="AY185" s="235" t="s">
        <v>217</v>
      </c>
    </row>
    <row r="186" spans="1:65" s="14" customFormat="1" ht="11.25">
      <c r="B186" s="246"/>
      <c r="C186" s="247"/>
      <c r="D186" s="221" t="s">
        <v>246</v>
      </c>
      <c r="E186" s="248" t="s">
        <v>1</v>
      </c>
      <c r="F186" s="249" t="s">
        <v>298</v>
      </c>
      <c r="G186" s="247"/>
      <c r="H186" s="250">
        <v>114.586</v>
      </c>
      <c r="I186" s="251"/>
      <c r="J186" s="247"/>
      <c r="K186" s="247"/>
      <c r="L186" s="252"/>
      <c r="M186" s="253"/>
      <c r="N186" s="254"/>
      <c r="O186" s="254"/>
      <c r="P186" s="254"/>
      <c r="Q186" s="254"/>
      <c r="R186" s="254"/>
      <c r="S186" s="254"/>
      <c r="T186" s="255"/>
      <c r="AT186" s="256" t="s">
        <v>246</v>
      </c>
      <c r="AU186" s="256" t="s">
        <v>86</v>
      </c>
      <c r="AV186" s="14" t="s">
        <v>224</v>
      </c>
      <c r="AW186" s="14" t="s">
        <v>33</v>
      </c>
      <c r="AX186" s="14" t="s">
        <v>84</v>
      </c>
      <c r="AY186" s="256" t="s">
        <v>217</v>
      </c>
    </row>
    <row r="187" spans="1:65" s="2" customFormat="1" ht="21.75" customHeight="1">
      <c r="A187" s="34"/>
      <c r="B187" s="35"/>
      <c r="C187" s="208" t="s">
        <v>363</v>
      </c>
      <c r="D187" s="208" t="s">
        <v>219</v>
      </c>
      <c r="E187" s="209" t="s">
        <v>382</v>
      </c>
      <c r="F187" s="210" t="s">
        <v>383</v>
      </c>
      <c r="G187" s="211" t="s">
        <v>222</v>
      </c>
      <c r="H187" s="212">
        <v>114.586</v>
      </c>
      <c r="I187" s="213"/>
      <c r="J187" s="214">
        <f>ROUND(I187*H187,2)</f>
        <v>0</v>
      </c>
      <c r="K187" s="210" t="s">
        <v>223</v>
      </c>
      <c r="L187" s="39"/>
      <c r="M187" s="215" t="s">
        <v>1</v>
      </c>
      <c r="N187" s="216" t="s">
        <v>42</v>
      </c>
      <c r="O187" s="71"/>
      <c r="P187" s="217">
        <f>O187*H187</f>
        <v>0</v>
      </c>
      <c r="Q187" s="217">
        <v>0</v>
      </c>
      <c r="R187" s="217">
        <f>Q187*H187</f>
        <v>0</v>
      </c>
      <c r="S187" s="217">
        <v>0</v>
      </c>
      <c r="T187" s="21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19" t="s">
        <v>224</v>
      </c>
      <c r="AT187" s="219" t="s">
        <v>219</v>
      </c>
      <c r="AU187" s="219" t="s">
        <v>86</v>
      </c>
      <c r="AY187" s="17" t="s">
        <v>217</v>
      </c>
      <c r="BE187" s="220">
        <f>IF(N187="základní",J187,0)</f>
        <v>0</v>
      </c>
      <c r="BF187" s="220">
        <f>IF(N187="snížená",J187,0)</f>
        <v>0</v>
      </c>
      <c r="BG187" s="220">
        <f>IF(N187="zákl. přenesená",J187,0)</f>
        <v>0</v>
      </c>
      <c r="BH187" s="220">
        <f>IF(N187="sníž. přenesená",J187,0)</f>
        <v>0</v>
      </c>
      <c r="BI187" s="220">
        <f>IF(N187="nulová",J187,0)</f>
        <v>0</v>
      </c>
      <c r="BJ187" s="17" t="s">
        <v>84</v>
      </c>
      <c r="BK187" s="220">
        <f>ROUND(I187*H187,2)</f>
        <v>0</v>
      </c>
      <c r="BL187" s="17" t="s">
        <v>224</v>
      </c>
      <c r="BM187" s="219" t="s">
        <v>1005</v>
      </c>
    </row>
    <row r="188" spans="1:65" s="12" customFormat="1" ht="20.85" customHeight="1">
      <c r="B188" s="192"/>
      <c r="C188" s="193"/>
      <c r="D188" s="194" t="s">
        <v>76</v>
      </c>
      <c r="E188" s="206" t="s">
        <v>423</v>
      </c>
      <c r="F188" s="206" t="s">
        <v>424</v>
      </c>
      <c r="G188" s="193"/>
      <c r="H188" s="193"/>
      <c r="I188" s="196"/>
      <c r="J188" s="207">
        <f>BK188</f>
        <v>0</v>
      </c>
      <c r="K188" s="193"/>
      <c r="L188" s="198"/>
      <c r="M188" s="199"/>
      <c r="N188" s="200"/>
      <c r="O188" s="200"/>
      <c r="P188" s="201">
        <f>SUM(P189:P198)</f>
        <v>0</v>
      </c>
      <c r="Q188" s="200"/>
      <c r="R188" s="201">
        <f>SUM(R189:R198)</f>
        <v>0</v>
      </c>
      <c r="S188" s="200"/>
      <c r="T188" s="202">
        <f>SUM(T189:T198)</f>
        <v>0</v>
      </c>
      <c r="AR188" s="203" t="s">
        <v>84</v>
      </c>
      <c r="AT188" s="204" t="s">
        <v>76</v>
      </c>
      <c r="AU188" s="204" t="s">
        <v>86</v>
      </c>
      <c r="AY188" s="203" t="s">
        <v>217</v>
      </c>
      <c r="BK188" s="205">
        <f>SUM(BK189:BK198)</f>
        <v>0</v>
      </c>
    </row>
    <row r="189" spans="1:65" s="2" customFormat="1" ht="21.75" customHeight="1">
      <c r="A189" s="34"/>
      <c r="B189" s="35"/>
      <c r="C189" s="208" t="s">
        <v>373</v>
      </c>
      <c r="D189" s="208" t="s">
        <v>219</v>
      </c>
      <c r="E189" s="209" t="s">
        <v>426</v>
      </c>
      <c r="F189" s="210" t="s">
        <v>427</v>
      </c>
      <c r="G189" s="211" t="s">
        <v>274</v>
      </c>
      <c r="H189" s="212">
        <v>2.8250000000000002</v>
      </c>
      <c r="I189" s="213"/>
      <c r="J189" s="214">
        <f>ROUND(I189*H189,2)</f>
        <v>0</v>
      </c>
      <c r="K189" s="210" t="s">
        <v>223</v>
      </c>
      <c r="L189" s="39"/>
      <c r="M189" s="215" t="s">
        <v>1</v>
      </c>
      <c r="N189" s="216" t="s">
        <v>42</v>
      </c>
      <c r="O189" s="71"/>
      <c r="P189" s="217">
        <f>O189*H189</f>
        <v>0</v>
      </c>
      <c r="Q189" s="217">
        <v>0</v>
      </c>
      <c r="R189" s="217">
        <f>Q189*H189</f>
        <v>0</v>
      </c>
      <c r="S189" s="217">
        <v>0</v>
      </c>
      <c r="T189" s="21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19" t="s">
        <v>224</v>
      </c>
      <c r="AT189" s="219" t="s">
        <v>219</v>
      </c>
      <c r="AU189" s="219" t="s">
        <v>229</v>
      </c>
      <c r="AY189" s="17" t="s">
        <v>217</v>
      </c>
      <c r="BE189" s="220">
        <f>IF(N189="základní",J189,0)</f>
        <v>0</v>
      </c>
      <c r="BF189" s="220">
        <f>IF(N189="snížená",J189,0)</f>
        <v>0</v>
      </c>
      <c r="BG189" s="220">
        <f>IF(N189="zákl. přenesená",J189,0)</f>
        <v>0</v>
      </c>
      <c r="BH189" s="220">
        <f>IF(N189="sníž. přenesená",J189,0)</f>
        <v>0</v>
      </c>
      <c r="BI189" s="220">
        <f>IF(N189="nulová",J189,0)</f>
        <v>0</v>
      </c>
      <c r="BJ189" s="17" t="s">
        <v>84</v>
      </c>
      <c r="BK189" s="220">
        <f>ROUND(I189*H189,2)</f>
        <v>0</v>
      </c>
      <c r="BL189" s="17" t="s">
        <v>224</v>
      </c>
      <c r="BM189" s="219" t="s">
        <v>428</v>
      </c>
    </row>
    <row r="190" spans="1:65" s="2" customFormat="1" ht="16.5" customHeight="1">
      <c r="A190" s="34"/>
      <c r="B190" s="35"/>
      <c r="C190" s="208" t="s">
        <v>381</v>
      </c>
      <c r="D190" s="208" t="s">
        <v>219</v>
      </c>
      <c r="E190" s="209" t="s">
        <v>431</v>
      </c>
      <c r="F190" s="210" t="s">
        <v>432</v>
      </c>
      <c r="G190" s="211" t="s">
        <v>274</v>
      </c>
      <c r="H190" s="212">
        <v>56.5</v>
      </c>
      <c r="I190" s="213"/>
      <c r="J190" s="214">
        <f>ROUND(I190*H190,2)</f>
        <v>0</v>
      </c>
      <c r="K190" s="210" t="s">
        <v>223</v>
      </c>
      <c r="L190" s="39"/>
      <c r="M190" s="215" t="s">
        <v>1</v>
      </c>
      <c r="N190" s="216" t="s">
        <v>42</v>
      </c>
      <c r="O190" s="71"/>
      <c r="P190" s="217">
        <f>O190*H190</f>
        <v>0</v>
      </c>
      <c r="Q190" s="217">
        <v>0</v>
      </c>
      <c r="R190" s="217">
        <f>Q190*H190</f>
        <v>0</v>
      </c>
      <c r="S190" s="217">
        <v>0</v>
      </c>
      <c r="T190" s="21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19" t="s">
        <v>224</v>
      </c>
      <c r="AT190" s="219" t="s">
        <v>219</v>
      </c>
      <c r="AU190" s="219" t="s">
        <v>229</v>
      </c>
      <c r="AY190" s="17" t="s">
        <v>217</v>
      </c>
      <c r="BE190" s="220">
        <f>IF(N190="základní",J190,0)</f>
        <v>0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17" t="s">
        <v>84</v>
      </c>
      <c r="BK190" s="220">
        <f>ROUND(I190*H190,2)</f>
        <v>0</v>
      </c>
      <c r="BL190" s="17" t="s">
        <v>224</v>
      </c>
      <c r="BM190" s="219" t="s">
        <v>433</v>
      </c>
    </row>
    <row r="191" spans="1:65" s="13" customFormat="1" ht="11.25">
      <c r="B191" s="225"/>
      <c r="C191" s="226"/>
      <c r="D191" s="221" t="s">
        <v>246</v>
      </c>
      <c r="E191" s="227" t="s">
        <v>1</v>
      </c>
      <c r="F191" s="228" t="s">
        <v>1006</v>
      </c>
      <c r="G191" s="226"/>
      <c r="H191" s="229">
        <v>56.5</v>
      </c>
      <c r="I191" s="230"/>
      <c r="J191" s="226"/>
      <c r="K191" s="226"/>
      <c r="L191" s="231"/>
      <c r="M191" s="232"/>
      <c r="N191" s="233"/>
      <c r="O191" s="233"/>
      <c r="P191" s="233"/>
      <c r="Q191" s="233"/>
      <c r="R191" s="233"/>
      <c r="S191" s="233"/>
      <c r="T191" s="234"/>
      <c r="AT191" s="235" t="s">
        <v>246</v>
      </c>
      <c r="AU191" s="235" t="s">
        <v>229</v>
      </c>
      <c r="AV191" s="13" t="s">
        <v>86</v>
      </c>
      <c r="AW191" s="13" t="s">
        <v>33</v>
      </c>
      <c r="AX191" s="13" t="s">
        <v>77</v>
      </c>
      <c r="AY191" s="235" t="s">
        <v>217</v>
      </c>
    </row>
    <row r="192" spans="1:65" s="14" customFormat="1" ht="11.25">
      <c r="B192" s="246"/>
      <c r="C192" s="247"/>
      <c r="D192" s="221" t="s">
        <v>246</v>
      </c>
      <c r="E192" s="248" t="s">
        <v>1</v>
      </c>
      <c r="F192" s="249" t="s">
        <v>298</v>
      </c>
      <c r="G192" s="247"/>
      <c r="H192" s="250">
        <v>56.5</v>
      </c>
      <c r="I192" s="251"/>
      <c r="J192" s="247"/>
      <c r="K192" s="247"/>
      <c r="L192" s="252"/>
      <c r="M192" s="253"/>
      <c r="N192" s="254"/>
      <c r="O192" s="254"/>
      <c r="P192" s="254"/>
      <c r="Q192" s="254"/>
      <c r="R192" s="254"/>
      <c r="S192" s="254"/>
      <c r="T192" s="255"/>
      <c r="AT192" s="256" t="s">
        <v>246</v>
      </c>
      <c r="AU192" s="256" t="s">
        <v>229</v>
      </c>
      <c r="AV192" s="14" t="s">
        <v>224</v>
      </c>
      <c r="AW192" s="14" t="s">
        <v>33</v>
      </c>
      <c r="AX192" s="14" t="s">
        <v>84</v>
      </c>
      <c r="AY192" s="256" t="s">
        <v>217</v>
      </c>
    </row>
    <row r="193" spans="1:65" s="2" customFormat="1" ht="21.75" customHeight="1">
      <c r="A193" s="34"/>
      <c r="B193" s="35"/>
      <c r="C193" s="208" t="s">
        <v>386</v>
      </c>
      <c r="D193" s="208" t="s">
        <v>219</v>
      </c>
      <c r="E193" s="209" t="s">
        <v>436</v>
      </c>
      <c r="F193" s="210" t="s">
        <v>437</v>
      </c>
      <c r="G193" s="211" t="s">
        <v>274</v>
      </c>
      <c r="H193" s="212">
        <v>2.8250000000000002</v>
      </c>
      <c r="I193" s="213"/>
      <c r="J193" s="214">
        <f>ROUND(I193*H193,2)</f>
        <v>0</v>
      </c>
      <c r="K193" s="210" t="s">
        <v>223</v>
      </c>
      <c r="L193" s="39"/>
      <c r="M193" s="215" t="s">
        <v>1</v>
      </c>
      <c r="N193" s="216" t="s">
        <v>42</v>
      </c>
      <c r="O193" s="71"/>
      <c r="P193" s="217">
        <f>O193*H193</f>
        <v>0</v>
      </c>
      <c r="Q193" s="217">
        <v>0</v>
      </c>
      <c r="R193" s="217">
        <f>Q193*H193</f>
        <v>0</v>
      </c>
      <c r="S193" s="217">
        <v>0</v>
      </c>
      <c r="T193" s="21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19" t="s">
        <v>224</v>
      </c>
      <c r="AT193" s="219" t="s">
        <v>219</v>
      </c>
      <c r="AU193" s="219" t="s">
        <v>229</v>
      </c>
      <c r="AY193" s="17" t="s">
        <v>217</v>
      </c>
      <c r="BE193" s="220">
        <f>IF(N193="základní",J193,0)</f>
        <v>0</v>
      </c>
      <c r="BF193" s="220">
        <f>IF(N193="snížená",J193,0)</f>
        <v>0</v>
      </c>
      <c r="BG193" s="220">
        <f>IF(N193="zákl. přenesená",J193,0)</f>
        <v>0</v>
      </c>
      <c r="BH193" s="220">
        <f>IF(N193="sníž. přenesená",J193,0)</f>
        <v>0</v>
      </c>
      <c r="BI193" s="220">
        <f>IF(N193="nulová",J193,0)</f>
        <v>0</v>
      </c>
      <c r="BJ193" s="17" t="s">
        <v>84</v>
      </c>
      <c r="BK193" s="220">
        <f>ROUND(I193*H193,2)</f>
        <v>0</v>
      </c>
      <c r="BL193" s="17" t="s">
        <v>224</v>
      </c>
      <c r="BM193" s="219" t="s">
        <v>438</v>
      </c>
    </row>
    <row r="194" spans="1:65" s="2" customFormat="1" ht="21.75" customHeight="1">
      <c r="A194" s="34"/>
      <c r="B194" s="35"/>
      <c r="C194" s="208" t="s">
        <v>390</v>
      </c>
      <c r="D194" s="208" t="s">
        <v>219</v>
      </c>
      <c r="E194" s="209" t="s">
        <v>839</v>
      </c>
      <c r="F194" s="210" t="s">
        <v>840</v>
      </c>
      <c r="G194" s="211" t="s">
        <v>274</v>
      </c>
      <c r="H194" s="212">
        <v>2.8250000000000002</v>
      </c>
      <c r="I194" s="213"/>
      <c r="J194" s="214">
        <f>ROUND(I194*H194,2)</f>
        <v>0</v>
      </c>
      <c r="K194" s="210" t="s">
        <v>223</v>
      </c>
      <c r="L194" s="39"/>
      <c r="M194" s="215" t="s">
        <v>1</v>
      </c>
      <c r="N194" s="216" t="s">
        <v>42</v>
      </c>
      <c r="O194" s="71"/>
      <c r="P194" s="217">
        <f>O194*H194</f>
        <v>0</v>
      </c>
      <c r="Q194" s="217">
        <v>0</v>
      </c>
      <c r="R194" s="217">
        <f>Q194*H194</f>
        <v>0</v>
      </c>
      <c r="S194" s="217">
        <v>0</v>
      </c>
      <c r="T194" s="21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19" t="s">
        <v>224</v>
      </c>
      <c r="AT194" s="219" t="s">
        <v>219</v>
      </c>
      <c r="AU194" s="219" t="s">
        <v>229</v>
      </c>
      <c r="AY194" s="17" t="s">
        <v>217</v>
      </c>
      <c r="BE194" s="220">
        <f>IF(N194="základní",J194,0)</f>
        <v>0</v>
      </c>
      <c r="BF194" s="220">
        <f>IF(N194="snížená",J194,0)</f>
        <v>0</v>
      </c>
      <c r="BG194" s="220">
        <f>IF(N194="zákl. přenesená",J194,0)</f>
        <v>0</v>
      </c>
      <c r="BH194" s="220">
        <f>IF(N194="sníž. přenesená",J194,0)</f>
        <v>0</v>
      </c>
      <c r="BI194" s="220">
        <f>IF(N194="nulová",J194,0)</f>
        <v>0</v>
      </c>
      <c r="BJ194" s="17" t="s">
        <v>84</v>
      </c>
      <c r="BK194" s="220">
        <f>ROUND(I194*H194,2)</f>
        <v>0</v>
      </c>
      <c r="BL194" s="17" t="s">
        <v>224</v>
      </c>
      <c r="BM194" s="219" t="s">
        <v>841</v>
      </c>
    </row>
    <row r="195" spans="1:65" s="2" customFormat="1" ht="21.75" customHeight="1">
      <c r="A195" s="34"/>
      <c r="B195" s="35"/>
      <c r="C195" s="208" t="s">
        <v>396</v>
      </c>
      <c r="D195" s="208" t="s">
        <v>219</v>
      </c>
      <c r="E195" s="209" t="s">
        <v>448</v>
      </c>
      <c r="F195" s="210" t="s">
        <v>449</v>
      </c>
      <c r="G195" s="211" t="s">
        <v>274</v>
      </c>
      <c r="H195" s="212">
        <v>22.350999999999999</v>
      </c>
      <c r="I195" s="213"/>
      <c r="J195" s="214">
        <f>ROUND(I195*H195,2)</f>
        <v>0</v>
      </c>
      <c r="K195" s="210" t="s">
        <v>223</v>
      </c>
      <c r="L195" s="39"/>
      <c r="M195" s="215" t="s">
        <v>1</v>
      </c>
      <c r="N195" s="216" t="s">
        <v>42</v>
      </c>
      <c r="O195" s="71"/>
      <c r="P195" s="217">
        <f>O195*H195</f>
        <v>0</v>
      </c>
      <c r="Q195" s="217">
        <v>0</v>
      </c>
      <c r="R195" s="217">
        <f>Q195*H195</f>
        <v>0</v>
      </c>
      <c r="S195" s="217">
        <v>0</v>
      </c>
      <c r="T195" s="21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19" t="s">
        <v>224</v>
      </c>
      <c r="AT195" s="219" t="s">
        <v>219</v>
      </c>
      <c r="AU195" s="219" t="s">
        <v>229</v>
      </c>
      <c r="AY195" s="17" t="s">
        <v>217</v>
      </c>
      <c r="BE195" s="220">
        <f>IF(N195="základní",J195,0)</f>
        <v>0</v>
      </c>
      <c r="BF195" s="220">
        <f>IF(N195="snížená",J195,0)</f>
        <v>0</v>
      </c>
      <c r="BG195" s="220">
        <f>IF(N195="zákl. přenesená",J195,0)</f>
        <v>0</v>
      </c>
      <c r="BH195" s="220">
        <f>IF(N195="sníž. přenesená",J195,0)</f>
        <v>0</v>
      </c>
      <c r="BI195" s="220">
        <f>IF(N195="nulová",J195,0)</f>
        <v>0</v>
      </c>
      <c r="BJ195" s="17" t="s">
        <v>84</v>
      </c>
      <c r="BK195" s="220">
        <f>ROUND(I195*H195,2)</f>
        <v>0</v>
      </c>
      <c r="BL195" s="17" t="s">
        <v>224</v>
      </c>
      <c r="BM195" s="219" t="s">
        <v>450</v>
      </c>
    </row>
    <row r="196" spans="1:65" s="2" customFormat="1" ht="21.75" customHeight="1">
      <c r="A196" s="34"/>
      <c r="B196" s="35"/>
      <c r="C196" s="208" t="s">
        <v>400</v>
      </c>
      <c r="D196" s="208" t="s">
        <v>219</v>
      </c>
      <c r="E196" s="209" t="s">
        <v>452</v>
      </c>
      <c r="F196" s="210" t="s">
        <v>453</v>
      </c>
      <c r="G196" s="211" t="s">
        <v>274</v>
      </c>
      <c r="H196" s="212">
        <v>49.518000000000001</v>
      </c>
      <c r="I196" s="213"/>
      <c r="J196" s="214">
        <f>ROUND(I196*H196,2)</f>
        <v>0</v>
      </c>
      <c r="K196" s="210" t="s">
        <v>223</v>
      </c>
      <c r="L196" s="39"/>
      <c r="M196" s="215" t="s">
        <v>1</v>
      </c>
      <c r="N196" s="216" t="s">
        <v>42</v>
      </c>
      <c r="O196" s="71"/>
      <c r="P196" s="217">
        <f>O196*H196</f>
        <v>0</v>
      </c>
      <c r="Q196" s="217">
        <v>0</v>
      </c>
      <c r="R196" s="217">
        <f>Q196*H196</f>
        <v>0</v>
      </c>
      <c r="S196" s="217">
        <v>0</v>
      </c>
      <c r="T196" s="21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19" t="s">
        <v>224</v>
      </c>
      <c r="AT196" s="219" t="s">
        <v>219</v>
      </c>
      <c r="AU196" s="219" t="s">
        <v>229</v>
      </c>
      <c r="AY196" s="17" t="s">
        <v>217</v>
      </c>
      <c r="BE196" s="220">
        <f>IF(N196="základní",J196,0)</f>
        <v>0</v>
      </c>
      <c r="BF196" s="220">
        <f>IF(N196="snížená",J196,0)</f>
        <v>0</v>
      </c>
      <c r="BG196" s="220">
        <f>IF(N196="zákl. přenesená",J196,0)</f>
        <v>0</v>
      </c>
      <c r="BH196" s="220">
        <f>IF(N196="sníž. přenesená",J196,0)</f>
        <v>0</v>
      </c>
      <c r="BI196" s="220">
        <f>IF(N196="nulová",J196,0)</f>
        <v>0</v>
      </c>
      <c r="BJ196" s="17" t="s">
        <v>84</v>
      </c>
      <c r="BK196" s="220">
        <f>ROUND(I196*H196,2)</f>
        <v>0</v>
      </c>
      <c r="BL196" s="17" t="s">
        <v>224</v>
      </c>
      <c r="BM196" s="219" t="s">
        <v>454</v>
      </c>
    </row>
    <row r="197" spans="1:65" s="13" customFormat="1" ht="11.25">
      <c r="B197" s="225"/>
      <c r="C197" s="226"/>
      <c r="D197" s="221" t="s">
        <v>246</v>
      </c>
      <c r="E197" s="227" t="s">
        <v>1</v>
      </c>
      <c r="F197" s="228" t="s">
        <v>1007</v>
      </c>
      <c r="G197" s="226"/>
      <c r="H197" s="229">
        <v>49.518000000000001</v>
      </c>
      <c r="I197" s="230"/>
      <c r="J197" s="226"/>
      <c r="K197" s="226"/>
      <c r="L197" s="231"/>
      <c r="M197" s="232"/>
      <c r="N197" s="233"/>
      <c r="O197" s="233"/>
      <c r="P197" s="233"/>
      <c r="Q197" s="233"/>
      <c r="R197" s="233"/>
      <c r="S197" s="233"/>
      <c r="T197" s="234"/>
      <c r="AT197" s="235" t="s">
        <v>246</v>
      </c>
      <c r="AU197" s="235" t="s">
        <v>229</v>
      </c>
      <c r="AV197" s="13" t="s">
        <v>86</v>
      </c>
      <c r="AW197" s="13" t="s">
        <v>33</v>
      </c>
      <c r="AX197" s="13" t="s">
        <v>77</v>
      </c>
      <c r="AY197" s="235" t="s">
        <v>217</v>
      </c>
    </row>
    <row r="198" spans="1:65" s="14" customFormat="1" ht="11.25">
      <c r="B198" s="246"/>
      <c r="C198" s="247"/>
      <c r="D198" s="221" t="s">
        <v>246</v>
      </c>
      <c r="E198" s="248" t="s">
        <v>1</v>
      </c>
      <c r="F198" s="249" t="s">
        <v>298</v>
      </c>
      <c r="G198" s="247"/>
      <c r="H198" s="250">
        <v>49.518000000000001</v>
      </c>
      <c r="I198" s="251"/>
      <c r="J198" s="247"/>
      <c r="K198" s="247"/>
      <c r="L198" s="252"/>
      <c r="M198" s="268"/>
      <c r="N198" s="269"/>
      <c r="O198" s="269"/>
      <c r="P198" s="269"/>
      <c r="Q198" s="269"/>
      <c r="R198" s="269"/>
      <c r="S198" s="269"/>
      <c r="T198" s="270"/>
      <c r="AT198" s="256" t="s">
        <v>246</v>
      </c>
      <c r="AU198" s="256" t="s">
        <v>229</v>
      </c>
      <c r="AV198" s="14" t="s">
        <v>224</v>
      </c>
      <c r="AW198" s="14" t="s">
        <v>33</v>
      </c>
      <c r="AX198" s="14" t="s">
        <v>84</v>
      </c>
      <c r="AY198" s="256" t="s">
        <v>217</v>
      </c>
    </row>
    <row r="199" spans="1:65" s="2" customFormat="1" ht="6.95" customHeight="1">
      <c r="A199" s="34"/>
      <c r="B199" s="54"/>
      <c r="C199" s="55"/>
      <c r="D199" s="55"/>
      <c r="E199" s="55"/>
      <c r="F199" s="55"/>
      <c r="G199" s="55"/>
      <c r="H199" s="55"/>
      <c r="I199" s="158"/>
      <c r="J199" s="55"/>
      <c r="K199" s="55"/>
      <c r="L199" s="39"/>
      <c r="M199" s="34"/>
      <c r="O199" s="34"/>
      <c r="P199" s="34"/>
      <c r="Q199" s="34"/>
      <c r="R199" s="34"/>
      <c r="S199" s="34"/>
      <c r="T199" s="34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</row>
  </sheetData>
  <sheetProtection algorithmName="SHA-512" hashValue="vrDFeaP7VGc28OYdlFkXC8dshoG90EQXtRyEQ7yS6LTUWGS7GQfTvx+jfuwIWn8aUr+sBQPWB8gYWmoJ48VoUA==" saltValue="zzdEKINo519gjrZByqr6OEw+0lKxxfR+elPnCw5HUD/nHUzbkMzRhZF2483mgAbYIVd9H4XTGwRaXB0HDnqQPA==" spinCount="100000" sheet="1" objects="1" scenarios="1" formatColumns="0" formatRows="0" autoFilter="0"/>
  <autoFilter ref="C125:K198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5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7" t="s">
        <v>139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86</v>
      </c>
    </row>
    <row r="4" spans="1:46" s="1" customFormat="1" ht="24.95" customHeight="1">
      <c r="B4" s="20"/>
      <c r="D4" s="119" t="s">
        <v>184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9" t="str">
        <f>'Rekapitulace stavby'!K6</f>
        <v>Oprava mostních objektů na trati Liberec - Černousy</v>
      </c>
      <c r="F7" s="330"/>
      <c r="G7" s="330"/>
      <c r="H7" s="330"/>
      <c r="I7" s="115"/>
      <c r="L7" s="20"/>
    </row>
    <row r="8" spans="1:46" s="1" customFormat="1" ht="12" customHeight="1">
      <c r="B8" s="20"/>
      <c r="D8" s="121" t="s">
        <v>185</v>
      </c>
      <c r="I8" s="115"/>
      <c r="L8" s="20"/>
    </row>
    <row r="9" spans="1:46" s="2" customFormat="1" ht="16.5" customHeight="1">
      <c r="A9" s="34"/>
      <c r="B9" s="39"/>
      <c r="C9" s="34"/>
      <c r="D9" s="34"/>
      <c r="E9" s="329" t="s">
        <v>965</v>
      </c>
      <c r="F9" s="331"/>
      <c r="G9" s="331"/>
      <c r="H9" s="331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187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32" t="s">
        <v>1008</v>
      </c>
      <c r="F11" s="331"/>
      <c r="G11" s="331"/>
      <c r="H11" s="331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</v>
      </c>
      <c r="G13" s="34"/>
      <c r="H13" s="34"/>
      <c r="I13" s="123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20</v>
      </c>
      <c r="E14" s="34"/>
      <c r="F14" s="110" t="s">
        <v>967</v>
      </c>
      <c r="G14" s="34"/>
      <c r="H14" s="34"/>
      <c r="I14" s="123" t="s">
        <v>22</v>
      </c>
      <c r="J14" s="124" t="str">
        <f>'Rekapitulace stavby'!AN8</f>
        <v>25. 5. 2020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24</v>
      </c>
      <c r="E16" s="34"/>
      <c r="F16" s="34"/>
      <c r="G16" s="34"/>
      <c r="H16" s="34"/>
      <c r="I16" s="123" t="s">
        <v>25</v>
      </c>
      <c r="J16" s="110" t="s">
        <v>26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27</v>
      </c>
      <c r="F17" s="34"/>
      <c r="G17" s="34"/>
      <c r="H17" s="34"/>
      <c r="I17" s="123" t="s">
        <v>28</v>
      </c>
      <c r="J17" s="110" t="s">
        <v>29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30</v>
      </c>
      <c r="E19" s="34"/>
      <c r="F19" s="34"/>
      <c r="G19" s="34"/>
      <c r="H19" s="34"/>
      <c r="I19" s="123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33" t="str">
        <f>'Rekapitulace stavby'!E14</f>
        <v>Vyplň údaj</v>
      </c>
      <c r="F20" s="334"/>
      <c r="G20" s="334"/>
      <c r="H20" s="334"/>
      <c r="I20" s="123" t="s">
        <v>28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32</v>
      </c>
      <c r="E22" s="34"/>
      <c r="F22" s="34"/>
      <c r="G22" s="34"/>
      <c r="H22" s="34"/>
      <c r="I22" s="123" t="s">
        <v>25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23" t="s">
        <v>28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34</v>
      </c>
      <c r="E25" s="34"/>
      <c r="F25" s="34"/>
      <c r="G25" s="34"/>
      <c r="H25" s="34"/>
      <c r="I25" s="123" t="s">
        <v>25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23" t="s">
        <v>28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35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35" t="s">
        <v>1</v>
      </c>
      <c r="F29" s="335"/>
      <c r="G29" s="335"/>
      <c r="H29" s="335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37</v>
      </c>
      <c r="E32" s="34"/>
      <c r="F32" s="34"/>
      <c r="G32" s="34"/>
      <c r="H32" s="34"/>
      <c r="I32" s="122"/>
      <c r="J32" s="132">
        <f>ROUND(J123,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33" t="s">
        <v>39</v>
      </c>
      <c r="G34" s="34"/>
      <c r="H34" s="34"/>
      <c r="I34" s="134" t="s">
        <v>38</v>
      </c>
      <c r="J34" s="133" t="s">
        <v>40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5" t="s">
        <v>41</v>
      </c>
      <c r="E35" s="121" t="s">
        <v>42</v>
      </c>
      <c r="F35" s="136">
        <f>ROUND((SUM(BE123:BE134)),  2)</f>
        <v>0</v>
      </c>
      <c r="G35" s="34"/>
      <c r="H35" s="34"/>
      <c r="I35" s="137">
        <v>0.21</v>
      </c>
      <c r="J35" s="136">
        <f>ROUND(((SUM(BE123:BE134))*I35),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1" t="s">
        <v>43</v>
      </c>
      <c r="F36" s="136">
        <f>ROUND((SUM(BF123:BF134)),  2)</f>
        <v>0</v>
      </c>
      <c r="G36" s="34"/>
      <c r="H36" s="34"/>
      <c r="I36" s="137">
        <v>0.15</v>
      </c>
      <c r="J36" s="136">
        <f>ROUND(((SUM(BF123:BF134))*I36),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44</v>
      </c>
      <c r="F37" s="136">
        <f>ROUND((SUM(BG123:BG134)),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45</v>
      </c>
      <c r="F38" s="136">
        <f>ROUND((SUM(BH123:BH134)),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46</v>
      </c>
      <c r="F39" s="136">
        <f>ROUND((SUM(BI123:BI134)),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47</v>
      </c>
      <c r="E41" s="140"/>
      <c r="F41" s="140"/>
      <c r="G41" s="141" t="s">
        <v>48</v>
      </c>
      <c r="H41" s="142" t="s">
        <v>49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I43" s="115"/>
      <c r="L43" s="20"/>
    </row>
    <row r="44" spans="1:31" s="1" customFormat="1" ht="14.45" customHeight="1">
      <c r="B44" s="20"/>
      <c r="I44" s="115"/>
      <c r="L44" s="20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50</v>
      </c>
      <c r="E50" s="147"/>
      <c r="F50" s="147"/>
      <c r="G50" s="146" t="s">
        <v>51</v>
      </c>
      <c r="H50" s="147"/>
      <c r="I50" s="148"/>
      <c r="J50" s="147"/>
      <c r="K50" s="147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9" t="s">
        <v>52</v>
      </c>
      <c r="E61" s="150"/>
      <c r="F61" s="151" t="s">
        <v>53</v>
      </c>
      <c r="G61" s="149" t="s">
        <v>52</v>
      </c>
      <c r="H61" s="150"/>
      <c r="I61" s="152"/>
      <c r="J61" s="153" t="s">
        <v>53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6" t="s">
        <v>54</v>
      </c>
      <c r="E65" s="154"/>
      <c r="F65" s="154"/>
      <c r="G65" s="146" t="s">
        <v>55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9" t="s">
        <v>52</v>
      </c>
      <c r="E76" s="150"/>
      <c r="F76" s="151" t="s">
        <v>53</v>
      </c>
      <c r="G76" s="149" t="s">
        <v>52</v>
      </c>
      <c r="H76" s="150"/>
      <c r="I76" s="152"/>
      <c r="J76" s="153" t="s">
        <v>53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190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36" t="str">
        <f>E7</f>
        <v>Oprava mostních objektů na trati Liberec - Černousy</v>
      </c>
      <c r="F85" s="337"/>
      <c r="G85" s="337"/>
      <c r="H85" s="337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185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36" t="s">
        <v>965</v>
      </c>
      <c r="F87" s="338"/>
      <c r="G87" s="338"/>
      <c r="H87" s="338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187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309" t="str">
        <f>E11</f>
        <v>2020/02/06.2/LIB - SO 06 - VRN1</v>
      </c>
      <c r="F89" s="338"/>
      <c r="G89" s="338"/>
      <c r="H89" s="338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>Krásná Studánka</v>
      </c>
      <c r="G91" s="36"/>
      <c r="H91" s="36"/>
      <c r="I91" s="123" t="s">
        <v>22</v>
      </c>
      <c r="J91" s="66" t="str">
        <f>IF(J14="","",J14)</f>
        <v>25. 5. 2020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24</v>
      </c>
      <c r="D93" s="36"/>
      <c r="E93" s="36"/>
      <c r="F93" s="27" t="str">
        <f>E17</f>
        <v>Správa železnic, státní organizace OŘ HK</v>
      </c>
      <c r="G93" s="36"/>
      <c r="H93" s="36"/>
      <c r="I93" s="123" t="s">
        <v>32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30</v>
      </c>
      <c r="D94" s="36"/>
      <c r="E94" s="36"/>
      <c r="F94" s="27" t="str">
        <f>IF(E20="","",E20)</f>
        <v>Vyplň údaj</v>
      </c>
      <c r="G94" s="36"/>
      <c r="H94" s="36"/>
      <c r="I94" s="123" t="s">
        <v>34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62" t="s">
        <v>191</v>
      </c>
      <c r="D96" s="163"/>
      <c r="E96" s="163"/>
      <c r="F96" s="163"/>
      <c r="G96" s="163"/>
      <c r="H96" s="163"/>
      <c r="I96" s="164"/>
      <c r="J96" s="165" t="s">
        <v>192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66" t="s">
        <v>193</v>
      </c>
      <c r="D98" s="36"/>
      <c r="E98" s="36"/>
      <c r="F98" s="36"/>
      <c r="G98" s="36"/>
      <c r="H98" s="36"/>
      <c r="I98" s="122"/>
      <c r="J98" s="84">
        <f>J123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194</v>
      </c>
    </row>
    <row r="99" spans="1:47" s="9" customFormat="1" ht="24.95" customHeight="1">
      <c r="B99" s="167"/>
      <c r="C99" s="168"/>
      <c r="D99" s="169" t="s">
        <v>465</v>
      </c>
      <c r="E99" s="170"/>
      <c r="F99" s="170"/>
      <c r="G99" s="170"/>
      <c r="H99" s="170"/>
      <c r="I99" s="171"/>
      <c r="J99" s="172">
        <f>J124</f>
        <v>0</v>
      </c>
      <c r="K99" s="168"/>
      <c r="L99" s="173"/>
    </row>
    <row r="100" spans="1:47" s="10" customFormat="1" ht="19.899999999999999" customHeight="1">
      <c r="B100" s="174"/>
      <c r="C100" s="104"/>
      <c r="D100" s="175" t="s">
        <v>466</v>
      </c>
      <c r="E100" s="176"/>
      <c r="F100" s="176"/>
      <c r="G100" s="176"/>
      <c r="H100" s="176"/>
      <c r="I100" s="177"/>
      <c r="J100" s="178">
        <f>J125</f>
        <v>0</v>
      </c>
      <c r="K100" s="104"/>
      <c r="L100" s="179"/>
    </row>
    <row r="101" spans="1:47" s="10" customFormat="1" ht="19.899999999999999" customHeight="1">
      <c r="B101" s="174"/>
      <c r="C101" s="104"/>
      <c r="D101" s="175" t="s">
        <v>467</v>
      </c>
      <c r="E101" s="176"/>
      <c r="F101" s="176"/>
      <c r="G101" s="176"/>
      <c r="H101" s="176"/>
      <c r="I101" s="177"/>
      <c r="J101" s="178">
        <f>J132</f>
        <v>0</v>
      </c>
      <c r="K101" s="104"/>
      <c r="L101" s="179"/>
    </row>
    <row r="102" spans="1:47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122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47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158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47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161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24.95" customHeight="1">
      <c r="A108" s="34"/>
      <c r="B108" s="35"/>
      <c r="C108" s="23" t="s">
        <v>202</v>
      </c>
      <c r="D108" s="36"/>
      <c r="E108" s="36"/>
      <c r="F108" s="36"/>
      <c r="G108" s="36"/>
      <c r="H108" s="36"/>
      <c r="I108" s="122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122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122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6.5" customHeight="1">
      <c r="A111" s="34"/>
      <c r="B111" s="35"/>
      <c r="C111" s="36"/>
      <c r="D111" s="36"/>
      <c r="E111" s="336" t="str">
        <f>E7</f>
        <v>Oprava mostních objektů na trati Liberec - Černousy</v>
      </c>
      <c r="F111" s="337"/>
      <c r="G111" s="337"/>
      <c r="H111" s="337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1" customFormat="1" ht="12" customHeight="1">
      <c r="B112" s="21"/>
      <c r="C112" s="29" t="s">
        <v>185</v>
      </c>
      <c r="D112" s="22"/>
      <c r="E112" s="22"/>
      <c r="F112" s="22"/>
      <c r="G112" s="22"/>
      <c r="H112" s="22"/>
      <c r="I112" s="115"/>
      <c r="J112" s="22"/>
      <c r="K112" s="22"/>
      <c r="L112" s="20"/>
    </row>
    <row r="113" spans="1:65" s="2" customFormat="1" ht="16.5" customHeight="1">
      <c r="A113" s="34"/>
      <c r="B113" s="35"/>
      <c r="C113" s="36"/>
      <c r="D113" s="36"/>
      <c r="E113" s="336" t="s">
        <v>965</v>
      </c>
      <c r="F113" s="338"/>
      <c r="G113" s="338"/>
      <c r="H113" s="338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187</v>
      </c>
      <c r="D114" s="36"/>
      <c r="E114" s="36"/>
      <c r="F114" s="36"/>
      <c r="G114" s="36"/>
      <c r="H114" s="36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309" t="str">
        <f>E11</f>
        <v>2020/02/06.2/LIB - SO 06 - VRN1</v>
      </c>
      <c r="F115" s="338"/>
      <c r="G115" s="338"/>
      <c r="H115" s="338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20</v>
      </c>
      <c r="D117" s="36"/>
      <c r="E117" s="36"/>
      <c r="F117" s="27" t="str">
        <f>F14</f>
        <v>Krásná Studánka</v>
      </c>
      <c r="G117" s="36"/>
      <c r="H117" s="36"/>
      <c r="I117" s="123" t="s">
        <v>22</v>
      </c>
      <c r="J117" s="66" t="str">
        <f>IF(J14="","",J14)</f>
        <v>25. 5. 2020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24</v>
      </c>
      <c r="D119" s="36"/>
      <c r="E119" s="36"/>
      <c r="F119" s="27" t="str">
        <f>E17</f>
        <v>Správa železnic, státní organizace OŘ HK</v>
      </c>
      <c r="G119" s="36"/>
      <c r="H119" s="36"/>
      <c r="I119" s="123" t="s">
        <v>32</v>
      </c>
      <c r="J119" s="32" t="str">
        <f>E23</f>
        <v xml:space="preserve"> 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30</v>
      </c>
      <c r="D120" s="36"/>
      <c r="E120" s="36"/>
      <c r="F120" s="27" t="str">
        <f>IF(E20="","",E20)</f>
        <v>Vyplň údaj</v>
      </c>
      <c r="G120" s="36"/>
      <c r="H120" s="36"/>
      <c r="I120" s="123" t="s">
        <v>34</v>
      </c>
      <c r="J120" s="32" t="str">
        <f>E26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122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80"/>
      <c r="B122" s="181"/>
      <c r="C122" s="182" t="s">
        <v>203</v>
      </c>
      <c r="D122" s="183" t="s">
        <v>62</v>
      </c>
      <c r="E122" s="183" t="s">
        <v>58</v>
      </c>
      <c r="F122" s="183" t="s">
        <v>59</v>
      </c>
      <c r="G122" s="183" t="s">
        <v>204</v>
      </c>
      <c r="H122" s="183" t="s">
        <v>205</v>
      </c>
      <c r="I122" s="184" t="s">
        <v>206</v>
      </c>
      <c r="J122" s="183" t="s">
        <v>192</v>
      </c>
      <c r="K122" s="185" t="s">
        <v>207</v>
      </c>
      <c r="L122" s="186"/>
      <c r="M122" s="75" t="s">
        <v>1</v>
      </c>
      <c r="N122" s="76" t="s">
        <v>41</v>
      </c>
      <c r="O122" s="76" t="s">
        <v>208</v>
      </c>
      <c r="P122" s="76" t="s">
        <v>209</v>
      </c>
      <c r="Q122" s="76" t="s">
        <v>210</v>
      </c>
      <c r="R122" s="76" t="s">
        <v>211</v>
      </c>
      <c r="S122" s="76" t="s">
        <v>212</v>
      </c>
      <c r="T122" s="77" t="s">
        <v>213</v>
      </c>
      <c r="U122" s="180"/>
      <c r="V122" s="180"/>
      <c r="W122" s="180"/>
      <c r="X122" s="180"/>
      <c r="Y122" s="180"/>
      <c r="Z122" s="180"/>
      <c r="AA122" s="180"/>
      <c r="AB122" s="180"/>
      <c r="AC122" s="180"/>
      <c r="AD122" s="180"/>
      <c r="AE122" s="180"/>
    </row>
    <row r="123" spans="1:65" s="2" customFormat="1" ht="22.9" customHeight="1">
      <c r="A123" s="34"/>
      <c r="B123" s="35"/>
      <c r="C123" s="82" t="s">
        <v>214</v>
      </c>
      <c r="D123" s="36"/>
      <c r="E123" s="36"/>
      <c r="F123" s="36"/>
      <c r="G123" s="36"/>
      <c r="H123" s="36"/>
      <c r="I123" s="122"/>
      <c r="J123" s="187">
        <f>BK123</f>
        <v>0</v>
      </c>
      <c r="K123" s="36"/>
      <c r="L123" s="39"/>
      <c r="M123" s="78"/>
      <c r="N123" s="188"/>
      <c r="O123" s="79"/>
      <c r="P123" s="189">
        <f>P124</f>
        <v>0</v>
      </c>
      <c r="Q123" s="79"/>
      <c r="R123" s="189">
        <f>R124</f>
        <v>0</v>
      </c>
      <c r="S123" s="79"/>
      <c r="T123" s="190">
        <f>T124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76</v>
      </c>
      <c r="AU123" s="17" t="s">
        <v>194</v>
      </c>
      <c r="BK123" s="191">
        <f>BK124</f>
        <v>0</v>
      </c>
    </row>
    <row r="124" spans="1:65" s="12" customFormat="1" ht="25.9" customHeight="1">
      <c r="B124" s="192"/>
      <c r="C124" s="193"/>
      <c r="D124" s="194" t="s">
        <v>76</v>
      </c>
      <c r="E124" s="195" t="s">
        <v>468</v>
      </c>
      <c r="F124" s="195" t="s">
        <v>469</v>
      </c>
      <c r="G124" s="193"/>
      <c r="H124" s="193"/>
      <c r="I124" s="196"/>
      <c r="J124" s="197">
        <f>BK124</f>
        <v>0</v>
      </c>
      <c r="K124" s="193"/>
      <c r="L124" s="198"/>
      <c r="M124" s="199"/>
      <c r="N124" s="200"/>
      <c r="O124" s="200"/>
      <c r="P124" s="201">
        <f>P125+P132</f>
        <v>0</v>
      </c>
      <c r="Q124" s="200"/>
      <c r="R124" s="201">
        <f>R125+R132</f>
        <v>0</v>
      </c>
      <c r="S124" s="200"/>
      <c r="T124" s="202">
        <f>T125+T132</f>
        <v>0</v>
      </c>
      <c r="AR124" s="203" t="s">
        <v>241</v>
      </c>
      <c r="AT124" s="204" t="s">
        <v>76</v>
      </c>
      <c r="AU124" s="204" t="s">
        <v>77</v>
      </c>
      <c r="AY124" s="203" t="s">
        <v>217</v>
      </c>
      <c r="BK124" s="205">
        <f>BK125+BK132</f>
        <v>0</v>
      </c>
    </row>
    <row r="125" spans="1:65" s="12" customFormat="1" ht="22.9" customHeight="1">
      <c r="B125" s="192"/>
      <c r="C125" s="193"/>
      <c r="D125" s="194" t="s">
        <v>76</v>
      </c>
      <c r="E125" s="206" t="s">
        <v>470</v>
      </c>
      <c r="F125" s="206" t="s">
        <v>471</v>
      </c>
      <c r="G125" s="193"/>
      <c r="H125" s="193"/>
      <c r="I125" s="196"/>
      <c r="J125" s="207">
        <f>BK125</f>
        <v>0</v>
      </c>
      <c r="K125" s="193"/>
      <c r="L125" s="198"/>
      <c r="M125" s="199"/>
      <c r="N125" s="200"/>
      <c r="O125" s="200"/>
      <c r="P125" s="201">
        <f>SUM(P126:P131)</f>
        <v>0</v>
      </c>
      <c r="Q125" s="200"/>
      <c r="R125" s="201">
        <f>SUM(R126:R131)</f>
        <v>0</v>
      </c>
      <c r="S125" s="200"/>
      <c r="T125" s="202">
        <f>SUM(T126:T131)</f>
        <v>0</v>
      </c>
      <c r="AR125" s="203" t="s">
        <v>241</v>
      </c>
      <c r="AT125" s="204" t="s">
        <v>76</v>
      </c>
      <c r="AU125" s="204" t="s">
        <v>84</v>
      </c>
      <c r="AY125" s="203" t="s">
        <v>217</v>
      </c>
      <c r="BK125" s="205">
        <f>SUM(BK126:BK131)</f>
        <v>0</v>
      </c>
    </row>
    <row r="126" spans="1:65" s="2" customFormat="1" ht="16.5" customHeight="1">
      <c r="A126" s="34"/>
      <c r="B126" s="35"/>
      <c r="C126" s="208" t="s">
        <v>84</v>
      </c>
      <c r="D126" s="208" t="s">
        <v>219</v>
      </c>
      <c r="E126" s="209" t="s">
        <v>472</v>
      </c>
      <c r="F126" s="210" t="s">
        <v>471</v>
      </c>
      <c r="G126" s="211" t="s">
        <v>473</v>
      </c>
      <c r="H126" s="212">
        <v>1</v>
      </c>
      <c r="I126" s="213"/>
      <c r="J126" s="214">
        <f t="shared" ref="J126:J131" si="0">ROUND(I126*H126,2)</f>
        <v>0</v>
      </c>
      <c r="K126" s="210" t="s">
        <v>223</v>
      </c>
      <c r="L126" s="39"/>
      <c r="M126" s="215" t="s">
        <v>1</v>
      </c>
      <c r="N126" s="216" t="s">
        <v>42</v>
      </c>
      <c r="O126" s="71"/>
      <c r="P126" s="217">
        <f t="shared" ref="P126:P131" si="1">O126*H126</f>
        <v>0</v>
      </c>
      <c r="Q126" s="217">
        <v>0</v>
      </c>
      <c r="R126" s="217">
        <f t="shared" ref="R126:R131" si="2">Q126*H126</f>
        <v>0</v>
      </c>
      <c r="S126" s="217">
        <v>0</v>
      </c>
      <c r="T126" s="218">
        <f t="shared" ref="T126:T131" si="3"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9" t="s">
        <v>474</v>
      </c>
      <c r="AT126" s="219" t="s">
        <v>219</v>
      </c>
      <c r="AU126" s="219" t="s">
        <v>86</v>
      </c>
      <c r="AY126" s="17" t="s">
        <v>217</v>
      </c>
      <c r="BE126" s="220">
        <f t="shared" ref="BE126:BE131" si="4">IF(N126="základní",J126,0)</f>
        <v>0</v>
      </c>
      <c r="BF126" s="220">
        <f t="shared" ref="BF126:BF131" si="5">IF(N126="snížená",J126,0)</f>
        <v>0</v>
      </c>
      <c r="BG126" s="220">
        <f t="shared" ref="BG126:BG131" si="6">IF(N126="zákl. přenesená",J126,0)</f>
        <v>0</v>
      </c>
      <c r="BH126" s="220">
        <f t="shared" ref="BH126:BH131" si="7">IF(N126="sníž. přenesená",J126,0)</f>
        <v>0</v>
      </c>
      <c r="BI126" s="220">
        <f t="shared" ref="BI126:BI131" si="8">IF(N126="nulová",J126,0)</f>
        <v>0</v>
      </c>
      <c r="BJ126" s="17" t="s">
        <v>84</v>
      </c>
      <c r="BK126" s="220">
        <f t="shared" ref="BK126:BK131" si="9">ROUND(I126*H126,2)</f>
        <v>0</v>
      </c>
      <c r="BL126" s="17" t="s">
        <v>474</v>
      </c>
      <c r="BM126" s="219" t="s">
        <v>1009</v>
      </c>
    </row>
    <row r="127" spans="1:65" s="2" customFormat="1" ht="16.5" customHeight="1">
      <c r="A127" s="34"/>
      <c r="B127" s="35"/>
      <c r="C127" s="208" t="s">
        <v>86</v>
      </c>
      <c r="D127" s="208" t="s">
        <v>219</v>
      </c>
      <c r="E127" s="209" t="s">
        <v>476</v>
      </c>
      <c r="F127" s="210" t="s">
        <v>477</v>
      </c>
      <c r="G127" s="211" t="s">
        <v>473</v>
      </c>
      <c r="H127" s="212">
        <v>1</v>
      </c>
      <c r="I127" s="213"/>
      <c r="J127" s="214">
        <f t="shared" si="0"/>
        <v>0</v>
      </c>
      <c r="K127" s="210" t="s">
        <v>223</v>
      </c>
      <c r="L127" s="39"/>
      <c r="M127" s="215" t="s">
        <v>1</v>
      </c>
      <c r="N127" s="216" t="s">
        <v>42</v>
      </c>
      <c r="O127" s="71"/>
      <c r="P127" s="217">
        <f t="shared" si="1"/>
        <v>0</v>
      </c>
      <c r="Q127" s="217">
        <v>0</v>
      </c>
      <c r="R127" s="217">
        <f t="shared" si="2"/>
        <v>0</v>
      </c>
      <c r="S127" s="217">
        <v>0</v>
      </c>
      <c r="T127" s="218">
        <f t="shared" si="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9" t="s">
        <v>474</v>
      </c>
      <c r="AT127" s="219" t="s">
        <v>219</v>
      </c>
      <c r="AU127" s="219" t="s">
        <v>86</v>
      </c>
      <c r="AY127" s="17" t="s">
        <v>217</v>
      </c>
      <c r="BE127" s="220">
        <f t="shared" si="4"/>
        <v>0</v>
      </c>
      <c r="BF127" s="220">
        <f t="shared" si="5"/>
        <v>0</v>
      </c>
      <c r="BG127" s="220">
        <f t="shared" si="6"/>
        <v>0</v>
      </c>
      <c r="BH127" s="220">
        <f t="shared" si="7"/>
        <v>0</v>
      </c>
      <c r="BI127" s="220">
        <f t="shared" si="8"/>
        <v>0</v>
      </c>
      <c r="BJ127" s="17" t="s">
        <v>84</v>
      </c>
      <c r="BK127" s="220">
        <f t="shared" si="9"/>
        <v>0</v>
      </c>
      <c r="BL127" s="17" t="s">
        <v>474</v>
      </c>
      <c r="BM127" s="219" t="s">
        <v>478</v>
      </c>
    </row>
    <row r="128" spans="1:65" s="2" customFormat="1" ht="16.5" customHeight="1">
      <c r="A128" s="34"/>
      <c r="B128" s="35"/>
      <c r="C128" s="208" t="s">
        <v>229</v>
      </c>
      <c r="D128" s="208" t="s">
        <v>219</v>
      </c>
      <c r="E128" s="209" t="s">
        <v>479</v>
      </c>
      <c r="F128" s="210" t="s">
        <v>480</v>
      </c>
      <c r="G128" s="211" t="s">
        <v>473</v>
      </c>
      <c r="H128" s="212">
        <v>1</v>
      </c>
      <c r="I128" s="213"/>
      <c r="J128" s="214">
        <f t="shared" si="0"/>
        <v>0</v>
      </c>
      <c r="K128" s="210" t="s">
        <v>223</v>
      </c>
      <c r="L128" s="39"/>
      <c r="M128" s="215" t="s">
        <v>1</v>
      </c>
      <c r="N128" s="216" t="s">
        <v>42</v>
      </c>
      <c r="O128" s="71"/>
      <c r="P128" s="217">
        <f t="shared" si="1"/>
        <v>0</v>
      </c>
      <c r="Q128" s="217">
        <v>0</v>
      </c>
      <c r="R128" s="217">
        <f t="shared" si="2"/>
        <v>0</v>
      </c>
      <c r="S128" s="217">
        <v>0</v>
      </c>
      <c r="T128" s="218">
        <f t="shared" si="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9" t="s">
        <v>474</v>
      </c>
      <c r="AT128" s="219" t="s">
        <v>219</v>
      </c>
      <c r="AU128" s="219" t="s">
        <v>86</v>
      </c>
      <c r="AY128" s="17" t="s">
        <v>217</v>
      </c>
      <c r="BE128" s="220">
        <f t="shared" si="4"/>
        <v>0</v>
      </c>
      <c r="BF128" s="220">
        <f t="shared" si="5"/>
        <v>0</v>
      </c>
      <c r="BG128" s="220">
        <f t="shared" si="6"/>
        <v>0</v>
      </c>
      <c r="BH128" s="220">
        <f t="shared" si="7"/>
        <v>0</v>
      </c>
      <c r="BI128" s="220">
        <f t="shared" si="8"/>
        <v>0</v>
      </c>
      <c r="BJ128" s="17" t="s">
        <v>84</v>
      </c>
      <c r="BK128" s="220">
        <f t="shared" si="9"/>
        <v>0</v>
      </c>
      <c r="BL128" s="17" t="s">
        <v>474</v>
      </c>
      <c r="BM128" s="219" t="s">
        <v>568</v>
      </c>
    </row>
    <row r="129" spans="1:65" s="2" customFormat="1" ht="16.5" customHeight="1">
      <c r="A129" s="34"/>
      <c r="B129" s="35"/>
      <c r="C129" s="208" t="s">
        <v>224</v>
      </c>
      <c r="D129" s="208" t="s">
        <v>219</v>
      </c>
      <c r="E129" s="209" t="s">
        <v>482</v>
      </c>
      <c r="F129" s="210" t="s">
        <v>483</v>
      </c>
      <c r="G129" s="211" t="s">
        <v>473</v>
      </c>
      <c r="H129" s="212">
        <v>1</v>
      </c>
      <c r="I129" s="213"/>
      <c r="J129" s="214">
        <f t="shared" si="0"/>
        <v>0</v>
      </c>
      <c r="K129" s="210" t="s">
        <v>223</v>
      </c>
      <c r="L129" s="39"/>
      <c r="M129" s="215" t="s">
        <v>1</v>
      </c>
      <c r="N129" s="216" t="s">
        <v>42</v>
      </c>
      <c r="O129" s="71"/>
      <c r="P129" s="217">
        <f t="shared" si="1"/>
        <v>0</v>
      </c>
      <c r="Q129" s="217">
        <v>0</v>
      </c>
      <c r="R129" s="217">
        <f t="shared" si="2"/>
        <v>0</v>
      </c>
      <c r="S129" s="217">
        <v>0</v>
      </c>
      <c r="T129" s="218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9" t="s">
        <v>474</v>
      </c>
      <c r="AT129" s="219" t="s">
        <v>219</v>
      </c>
      <c r="AU129" s="219" t="s">
        <v>86</v>
      </c>
      <c r="AY129" s="17" t="s">
        <v>217</v>
      </c>
      <c r="BE129" s="220">
        <f t="shared" si="4"/>
        <v>0</v>
      </c>
      <c r="BF129" s="220">
        <f t="shared" si="5"/>
        <v>0</v>
      </c>
      <c r="BG129" s="220">
        <f t="shared" si="6"/>
        <v>0</v>
      </c>
      <c r="BH129" s="220">
        <f t="shared" si="7"/>
        <v>0</v>
      </c>
      <c r="BI129" s="220">
        <f t="shared" si="8"/>
        <v>0</v>
      </c>
      <c r="BJ129" s="17" t="s">
        <v>84</v>
      </c>
      <c r="BK129" s="220">
        <f t="shared" si="9"/>
        <v>0</v>
      </c>
      <c r="BL129" s="17" t="s">
        <v>474</v>
      </c>
      <c r="BM129" s="219" t="s">
        <v>484</v>
      </c>
    </row>
    <row r="130" spans="1:65" s="2" customFormat="1" ht="16.5" customHeight="1">
      <c r="A130" s="34"/>
      <c r="B130" s="35"/>
      <c r="C130" s="208" t="s">
        <v>241</v>
      </c>
      <c r="D130" s="208" t="s">
        <v>219</v>
      </c>
      <c r="E130" s="209" t="s">
        <v>485</v>
      </c>
      <c r="F130" s="210" t="s">
        <v>486</v>
      </c>
      <c r="G130" s="211" t="s">
        <v>473</v>
      </c>
      <c r="H130" s="212">
        <v>1</v>
      </c>
      <c r="I130" s="213"/>
      <c r="J130" s="214">
        <f t="shared" si="0"/>
        <v>0</v>
      </c>
      <c r="K130" s="210" t="s">
        <v>223</v>
      </c>
      <c r="L130" s="39"/>
      <c r="M130" s="215" t="s">
        <v>1</v>
      </c>
      <c r="N130" s="216" t="s">
        <v>42</v>
      </c>
      <c r="O130" s="71"/>
      <c r="P130" s="217">
        <f t="shared" si="1"/>
        <v>0</v>
      </c>
      <c r="Q130" s="217">
        <v>0</v>
      </c>
      <c r="R130" s="217">
        <f t="shared" si="2"/>
        <v>0</v>
      </c>
      <c r="S130" s="217">
        <v>0</v>
      </c>
      <c r="T130" s="218">
        <f t="shared" si="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9" t="s">
        <v>474</v>
      </c>
      <c r="AT130" s="219" t="s">
        <v>219</v>
      </c>
      <c r="AU130" s="219" t="s">
        <v>86</v>
      </c>
      <c r="AY130" s="17" t="s">
        <v>217</v>
      </c>
      <c r="BE130" s="220">
        <f t="shared" si="4"/>
        <v>0</v>
      </c>
      <c r="BF130" s="220">
        <f t="shared" si="5"/>
        <v>0</v>
      </c>
      <c r="BG130" s="220">
        <f t="shared" si="6"/>
        <v>0</v>
      </c>
      <c r="BH130" s="220">
        <f t="shared" si="7"/>
        <v>0</v>
      </c>
      <c r="BI130" s="220">
        <f t="shared" si="8"/>
        <v>0</v>
      </c>
      <c r="BJ130" s="17" t="s">
        <v>84</v>
      </c>
      <c r="BK130" s="220">
        <f t="shared" si="9"/>
        <v>0</v>
      </c>
      <c r="BL130" s="17" t="s">
        <v>474</v>
      </c>
      <c r="BM130" s="219" t="s">
        <v>487</v>
      </c>
    </row>
    <row r="131" spans="1:65" s="2" customFormat="1" ht="16.5" customHeight="1">
      <c r="A131" s="34"/>
      <c r="B131" s="35"/>
      <c r="C131" s="208" t="s">
        <v>248</v>
      </c>
      <c r="D131" s="208" t="s">
        <v>219</v>
      </c>
      <c r="E131" s="209" t="s">
        <v>488</v>
      </c>
      <c r="F131" s="210" t="s">
        <v>489</v>
      </c>
      <c r="G131" s="211" t="s">
        <v>473</v>
      </c>
      <c r="H131" s="212">
        <v>1</v>
      </c>
      <c r="I131" s="213"/>
      <c r="J131" s="214">
        <f t="shared" si="0"/>
        <v>0</v>
      </c>
      <c r="K131" s="210" t="s">
        <v>223</v>
      </c>
      <c r="L131" s="39"/>
      <c r="M131" s="215" t="s">
        <v>1</v>
      </c>
      <c r="N131" s="216" t="s">
        <v>42</v>
      </c>
      <c r="O131" s="71"/>
      <c r="P131" s="217">
        <f t="shared" si="1"/>
        <v>0</v>
      </c>
      <c r="Q131" s="217">
        <v>0</v>
      </c>
      <c r="R131" s="217">
        <f t="shared" si="2"/>
        <v>0</v>
      </c>
      <c r="S131" s="217">
        <v>0</v>
      </c>
      <c r="T131" s="218">
        <f t="shared" si="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9" t="s">
        <v>474</v>
      </c>
      <c r="AT131" s="219" t="s">
        <v>219</v>
      </c>
      <c r="AU131" s="219" t="s">
        <v>86</v>
      </c>
      <c r="AY131" s="17" t="s">
        <v>217</v>
      </c>
      <c r="BE131" s="220">
        <f t="shared" si="4"/>
        <v>0</v>
      </c>
      <c r="BF131" s="220">
        <f t="shared" si="5"/>
        <v>0</v>
      </c>
      <c r="BG131" s="220">
        <f t="shared" si="6"/>
        <v>0</v>
      </c>
      <c r="BH131" s="220">
        <f t="shared" si="7"/>
        <v>0</v>
      </c>
      <c r="BI131" s="220">
        <f t="shared" si="8"/>
        <v>0</v>
      </c>
      <c r="BJ131" s="17" t="s">
        <v>84</v>
      </c>
      <c r="BK131" s="220">
        <f t="shared" si="9"/>
        <v>0</v>
      </c>
      <c r="BL131" s="17" t="s">
        <v>474</v>
      </c>
      <c r="BM131" s="219" t="s">
        <v>490</v>
      </c>
    </row>
    <row r="132" spans="1:65" s="12" customFormat="1" ht="22.9" customHeight="1">
      <c r="B132" s="192"/>
      <c r="C132" s="193"/>
      <c r="D132" s="194" t="s">
        <v>76</v>
      </c>
      <c r="E132" s="206" t="s">
        <v>491</v>
      </c>
      <c r="F132" s="206" t="s">
        <v>492</v>
      </c>
      <c r="G132" s="193"/>
      <c r="H132" s="193"/>
      <c r="I132" s="196"/>
      <c r="J132" s="207">
        <f>BK132</f>
        <v>0</v>
      </c>
      <c r="K132" s="193"/>
      <c r="L132" s="198"/>
      <c r="M132" s="199"/>
      <c r="N132" s="200"/>
      <c r="O132" s="200"/>
      <c r="P132" s="201">
        <f>SUM(P133:P134)</f>
        <v>0</v>
      </c>
      <c r="Q132" s="200"/>
      <c r="R132" s="201">
        <f>SUM(R133:R134)</f>
        <v>0</v>
      </c>
      <c r="S132" s="200"/>
      <c r="T132" s="202">
        <f>SUM(T133:T134)</f>
        <v>0</v>
      </c>
      <c r="AR132" s="203" t="s">
        <v>241</v>
      </c>
      <c r="AT132" s="204" t="s">
        <v>76</v>
      </c>
      <c r="AU132" s="204" t="s">
        <v>84</v>
      </c>
      <c r="AY132" s="203" t="s">
        <v>217</v>
      </c>
      <c r="BK132" s="205">
        <f>SUM(BK133:BK134)</f>
        <v>0</v>
      </c>
    </row>
    <row r="133" spans="1:65" s="2" customFormat="1" ht="16.5" customHeight="1">
      <c r="A133" s="34"/>
      <c r="B133" s="35"/>
      <c r="C133" s="208" t="s">
        <v>254</v>
      </c>
      <c r="D133" s="208" t="s">
        <v>219</v>
      </c>
      <c r="E133" s="209" t="s">
        <v>493</v>
      </c>
      <c r="F133" s="210" t="s">
        <v>494</v>
      </c>
      <c r="G133" s="211" t="s">
        <v>473</v>
      </c>
      <c r="H133" s="212">
        <v>1</v>
      </c>
      <c r="I133" s="213"/>
      <c r="J133" s="214">
        <f>ROUND(I133*H133,2)</f>
        <v>0</v>
      </c>
      <c r="K133" s="210" t="s">
        <v>223</v>
      </c>
      <c r="L133" s="39"/>
      <c r="M133" s="215" t="s">
        <v>1</v>
      </c>
      <c r="N133" s="216" t="s">
        <v>42</v>
      </c>
      <c r="O133" s="71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9" t="s">
        <v>474</v>
      </c>
      <c r="AT133" s="219" t="s">
        <v>219</v>
      </c>
      <c r="AU133" s="219" t="s">
        <v>86</v>
      </c>
      <c r="AY133" s="17" t="s">
        <v>217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7" t="s">
        <v>84</v>
      </c>
      <c r="BK133" s="220">
        <f>ROUND(I133*H133,2)</f>
        <v>0</v>
      </c>
      <c r="BL133" s="17" t="s">
        <v>474</v>
      </c>
      <c r="BM133" s="219" t="s">
        <v>495</v>
      </c>
    </row>
    <row r="134" spans="1:65" s="2" customFormat="1" ht="16.5" customHeight="1">
      <c r="A134" s="34"/>
      <c r="B134" s="35"/>
      <c r="C134" s="208" t="s">
        <v>262</v>
      </c>
      <c r="D134" s="208" t="s">
        <v>219</v>
      </c>
      <c r="E134" s="209" t="s">
        <v>496</v>
      </c>
      <c r="F134" s="210" t="s">
        <v>497</v>
      </c>
      <c r="G134" s="211" t="s">
        <v>473</v>
      </c>
      <c r="H134" s="212">
        <v>1</v>
      </c>
      <c r="I134" s="213"/>
      <c r="J134" s="214">
        <f>ROUND(I134*H134,2)</f>
        <v>0</v>
      </c>
      <c r="K134" s="210" t="s">
        <v>223</v>
      </c>
      <c r="L134" s="39"/>
      <c r="M134" s="260" t="s">
        <v>1</v>
      </c>
      <c r="N134" s="261" t="s">
        <v>42</v>
      </c>
      <c r="O134" s="262"/>
      <c r="P134" s="263">
        <f>O134*H134</f>
        <v>0</v>
      </c>
      <c r="Q134" s="263">
        <v>0</v>
      </c>
      <c r="R134" s="263">
        <f>Q134*H134</f>
        <v>0</v>
      </c>
      <c r="S134" s="263">
        <v>0</v>
      </c>
      <c r="T134" s="264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9" t="s">
        <v>474</v>
      </c>
      <c r="AT134" s="219" t="s">
        <v>219</v>
      </c>
      <c r="AU134" s="219" t="s">
        <v>86</v>
      </c>
      <c r="AY134" s="17" t="s">
        <v>217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7" t="s">
        <v>84</v>
      </c>
      <c r="BK134" s="220">
        <f>ROUND(I134*H134,2)</f>
        <v>0</v>
      </c>
      <c r="BL134" s="17" t="s">
        <v>474</v>
      </c>
      <c r="BM134" s="219" t="s">
        <v>498</v>
      </c>
    </row>
    <row r="135" spans="1:65" s="2" customFormat="1" ht="6.95" customHeight="1">
      <c r="A135" s="34"/>
      <c r="B135" s="54"/>
      <c r="C135" s="55"/>
      <c r="D135" s="55"/>
      <c r="E135" s="55"/>
      <c r="F135" s="55"/>
      <c r="G135" s="55"/>
      <c r="H135" s="55"/>
      <c r="I135" s="158"/>
      <c r="J135" s="55"/>
      <c r="K135" s="55"/>
      <c r="L135" s="39"/>
      <c r="M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</sheetData>
  <sheetProtection algorithmName="SHA-512" hashValue="62p09+JFlQiERr4G6QfcLGq9WpM0bHJSKvXjM9tSV2evtb34dTQ6jLv3pyddAs5BZyWRumRowpQu9EXQ5flRGQ==" saltValue="qrmyPAeesTFdwdno0Lo+juj0kKzkW6fsy9vlmOv4ZRFcHL5AV2ZR+OIQ4nsYlCCkwg2mEMy53HyDl5W8eTYszw==" spinCount="100000" sheet="1" objects="1" scenarios="1" formatColumns="0" formatRows="0" autoFilter="0"/>
  <autoFilter ref="C122:K134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6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7" t="s">
        <v>145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86</v>
      </c>
    </row>
    <row r="4" spans="1:46" s="1" customFormat="1" ht="24.95" customHeight="1">
      <c r="B4" s="20"/>
      <c r="D4" s="119" t="s">
        <v>184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9" t="str">
        <f>'Rekapitulace stavby'!K6</f>
        <v>Oprava mostních objektů na trati Liberec - Černousy</v>
      </c>
      <c r="F7" s="330"/>
      <c r="G7" s="330"/>
      <c r="H7" s="330"/>
      <c r="I7" s="115"/>
      <c r="L7" s="20"/>
    </row>
    <row r="8" spans="1:46" s="1" customFormat="1" ht="12" customHeight="1">
      <c r="B8" s="20"/>
      <c r="D8" s="121" t="s">
        <v>185</v>
      </c>
      <c r="I8" s="115"/>
      <c r="L8" s="20"/>
    </row>
    <row r="9" spans="1:46" s="2" customFormat="1" ht="16.5" customHeight="1">
      <c r="A9" s="34"/>
      <c r="B9" s="39"/>
      <c r="C9" s="34"/>
      <c r="D9" s="34"/>
      <c r="E9" s="329" t="s">
        <v>1010</v>
      </c>
      <c r="F9" s="331"/>
      <c r="G9" s="331"/>
      <c r="H9" s="331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187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32" t="s">
        <v>1011</v>
      </c>
      <c r="F11" s="331"/>
      <c r="G11" s="331"/>
      <c r="H11" s="331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</v>
      </c>
      <c r="G13" s="34"/>
      <c r="H13" s="34"/>
      <c r="I13" s="123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20</v>
      </c>
      <c r="E14" s="34"/>
      <c r="F14" s="110" t="s">
        <v>1012</v>
      </c>
      <c r="G14" s="34"/>
      <c r="H14" s="34"/>
      <c r="I14" s="123" t="s">
        <v>22</v>
      </c>
      <c r="J14" s="124" t="str">
        <f>'Rekapitulace stavby'!AN8</f>
        <v>25. 5. 2020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24</v>
      </c>
      <c r="E16" s="34"/>
      <c r="F16" s="34"/>
      <c r="G16" s="34"/>
      <c r="H16" s="34"/>
      <c r="I16" s="123" t="s">
        <v>25</v>
      </c>
      <c r="J16" s="110" t="s">
        <v>26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27</v>
      </c>
      <c r="F17" s="34"/>
      <c r="G17" s="34"/>
      <c r="H17" s="34"/>
      <c r="I17" s="123" t="s">
        <v>28</v>
      </c>
      <c r="J17" s="110" t="s">
        <v>29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30</v>
      </c>
      <c r="E19" s="34"/>
      <c r="F19" s="34"/>
      <c r="G19" s="34"/>
      <c r="H19" s="34"/>
      <c r="I19" s="123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33" t="str">
        <f>'Rekapitulace stavby'!E14</f>
        <v>Vyplň údaj</v>
      </c>
      <c r="F20" s="334"/>
      <c r="G20" s="334"/>
      <c r="H20" s="334"/>
      <c r="I20" s="123" t="s">
        <v>28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32</v>
      </c>
      <c r="E22" s="34"/>
      <c r="F22" s="34"/>
      <c r="G22" s="34"/>
      <c r="H22" s="34"/>
      <c r="I22" s="123" t="s">
        <v>25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23" t="s">
        <v>28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34</v>
      </c>
      <c r="E25" s="34"/>
      <c r="F25" s="34"/>
      <c r="G25" s="34"/>
      <c r="H25" s="34"/>
      <c r="I25" s="123" t="s">
        <v>25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23" t="s">
        <v>28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35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35" t="s">
        <v>1</v>
      </c>
      <c r="F29" s="335"/>
      <c r="G29" s="335"/>
      <c r="H29" s="335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37</v>
      </c>
      <c r="E32" s="34"/>
      <c r="F32" s="34"/>
      <c r="G32" s="34"/>
      <c r="H32" s="34"/>
      <c r="I32" s="122"/>
      <c r="J32" s="132">
        <f>ROUND(J127,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33" t="s">
        <v>39</v>
      </c>
      <c r="G34" s="34"/>
      <c r="H34" s="34"/>
      <c r="I34" s="134" t="s">
        <v>38</v>
      </c>
      <c r="J34" s="133" t="s">
        <v>40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5" t="s">
        <v>41</v>
      </c>
      <c r="E35" s="121" t="s">
        <v>42</v>
      </c>
      <c r="F35" s="136">
        <f>ROUND((SUM(BE127:BE225)),  2)</f>
        <v>0</v>
      </c>
      <c r="G35" s="34"/>
      <c r="H35" s="34"/>
      <c r="I35" s="137">
        <v>0.21</v>
      </c>
      <c r="J35" s="136">
        <f>ROUND(((SUM(BE127:BE225))*I35),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1" t="s">
        <v>43</v>
      </c>
      <c r="F36" s="136">
        <f>ROUND((SUM(BF127:BF225)),  2)</f>
        <v>0</v>
      </c>
      <c r="G36" s="34"/>
      <c r="H36" s="34"/>
      <c r="I36" s="137">
        <v>0.15</v>
      </c>
      <c r="J36" s="136">
        <f>ROUND(((SUM(BF127:BF225))*I36),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44</v>
      </c>
      <c r="F37" s="136">
        <f>ROUND((SUM(BG127:BG225)),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45</v>
      </c>
      <c r="F38" s="136">
        <f>ROUND((SUM(BH127:BH225)),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46</v>
      </c>
      <c r="F39" s="136">
        <f>ROUND((SUM(BI127:BI225)),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47</v>
      </c>
      <c r="E41" s="140"/>
      <c r="F41" s="140"/>
      <c r="G41" s="141" t="s">
        <v>48</v>
      </c>
      <c r="H41" s="142" t="s">
        <v>49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I43" s="115"/>
      <c r="L43" s="20"/>
    </row>
    <row r="44" spans="1:31" s="1" customFormat="1" ht="14.45" customHeight="1">
      <c r="B44" s="20"/>
      <c r="I44" s="115"/>
      <c r="L44" s="20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50</v>
      </c>
      <c r="E50" s="147"/>
      <c r="F50" s="147"/>
      <c r="G50" s="146" t="s">
        <v>51</v>
      </c>
      <c r="H50" s="147"/>
      <c r="I50" s="148"/>
      <c r="J50" s="147"/>
      <c r="K50" s="147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9" t="s">
        <v>52</v>
      </c>
      <c r="E61" s="150"/>
      <c r="F61" s="151" t="s">
        <v>53</v>
      </c>
      <c r="G61" s="149" t="s">
        <v>52</v>
      </c>
      <c r="H61" s="150"/>
      <c r="I61" s="152"/>
      <c r="J61" s="153" t="s">
        <v>53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6" t="s">
        <v>54</v>
      </c>
      <c r="E65" s="154"/>
      <c r="F65" s="154"/>
      <c r="G65" s="146" t="s">
        <v>55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9" t="s">
        <v>52</v>
      </c>
      <c r="E76" s="150"/>
      <c r="F76" s="151" t="s">
        <v>53</v>
      </c>
      <c r="G76" s="149" t="s">
        <v>52</v>
      </c>
      <c r="H76" s="150"/>
      <c r="I76" s="152"/>
      <c r="J76" s="153" t="s">
        <v>53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190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36" t="str">
        <f>E7</f>
        <v>Oprava mostních objektů na trati Liberec - Černousy</v>
      </c>
      <c r="F85" s="337"/>
      <c r="G85" s="337"/>
      <c r="H85" s="337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185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36" t="s">
        <v>1010</v>
      </c>
      <c r="F87" s="338"/>
      <c r="G87" s="338"/>
      <c r="H87" s="338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187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309" t="str">
        <f>E11</f>
        <v>2020/02/07.1/LIB - SO 07 - M 169,807 stavební část</v>
      </c>
      <c r="F89" s="338"/>
      <c r="G89" s="338"/>
      <c r="H89" s="338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>Mníšek u Liberce</v>
      </c>
      <c r="G91" s="36"/>
      <c r="H91" s="36"/>
      <c r="I91" s="123" t="s">
        <v>22</v>
      </c>
      <c r="J91" s="66" t="str">
        <f>IF(J14="","",J14)</f>
        <v>25. 5. 2020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24</v>
      </c>
      <c r="D93" s="36"/>
      <c r="E93" s="36"/>
      <c r="F93" s="27" t="str">
        <f>E17</f>
        <v>Správa železnic, státní organizace OŘ HK</v>
      </c>
      <c r="G93" s="36"/>
      <c r="H93" s="36"/>
      <c r="I93" s="123" t="s">
        <v>32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30</v>
      </c>
      <c r="D94" s="36"/>
      <c r="E94" s="36"/>
      <c r="F94" s="27" t="str">
        <f>IF(E20="","",E20)</f>
        <v>Vyplň údaj</v>
      </c>
      <c r="G94" s="36"/>
      <c r="H94" s="36"/>
      <c r="I94" s="123" t="s">
        <v>34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62" t="s">
        <v>191</v>
      </c>
      <c r="D96" s="163"/>
      <c r="E96" s="163"/>
      <c r="F96" s="163"/>
      <c r="G96" s="163"/>
      <c r="H96" s="163"/>
      <c r="I96" s="164"/>
      <c r="J96" s="165" t="s">
        <v>192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66" t="s">
        <v>193</v>
      </c>
      <c r="D98" s="36"/>
      <c r="E98" s="36"/>
      <c r="F98" s="36"/>
      <c r="G98" s="36"/>
      <c r="H98" s="36"/>
      <c r="I98" s="122"/>
      <c r="J98" s="84">
        <f>J127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194</v>
      </c>
    </row>
    <row r="99" spans="1:47" s="9" customFormat="1" ht="24.95" customHeight="1">
      <c r="B99" s="167"/>
      <c r="C99" s="168"/>
      <c r="D99" s="169" t="s">
        <v>195</v>
      </c>
      <c r="E99" s="170"/>
      <c r="F99" s="170"/>
      <c r="G99" s="170"/>
      <c r="H99" s="170"/>
      <c r="I99" s="171"/>
      <c r="J99" s="172">
        <f>J128</f>
        <v>0</v>
      </c>
      <c r="K99" s="168"/>
      <c r="L99" s="173"/>
    </row>
    <row r="100" spans="1:47" s="10" customFormat="1" ht="19.899999999999999" customHeight="1">
      <c r="B100" s="174"/>
      <c r="C100" s="104"/>
      <c r="D100" s="175" t="s">
        <v>196</v>
      </c>
      <c r="E100" s="176"/>
      <c r="F100" s="176"/>
      <c r="G100" s="176"/>
      <c r="H100" s="176"/>
      <c r="I100" s="177"/>
      <c r="J100" s="178">
        <f>J129</f>
        <v>0</v>
      </c>
      <c r="K100" s="104"/>
      <c r="L100" s="179"/>
    </row>
    <row r="101" spans="1:47" s="10" customFormat="1" ht="19.899999999999999" customHeight="1">
      <c r="B101" s="174"/>
      <c r="C101" s="104"/>
      <c r="D101" s="175" t="s">
        <v>582</v>
      </c>
      <c r="E101" s="176"/>
      <c r="F101" s="176"/>
      <c r="G101" s="176"/>
      <c r="H101" s="176"/>
      <c r="I101" s="177"/>
      <c r="J101" s="178">
        <f>J147</f>
        <v>0</v>
      </c>
      <c r="K101" s="104"/>
      <c r="L101" s="179"/>
    </row>
    <row r="102" spans="1:47" s="10" customFormat="1" ht="19.899999999999999" customHeight="1">
      <c r="B102" s="174"/>
      <c r="C102" s="104"/>
      <c r="D102" s="175" t="s">
        <v>197</v>
      </c>
      <c r="E102" s="176"/>
      <c r="F102" s="176"/>
      <c r="G102" s="176"/>
      <c r="H102" s="176"/>
      <c r="I102" s="177"/>
      <c r="J102" s="178">
        <f>J159</f>
        <v>0</v>
      </c>
      <c r="K102" s="104"/>
      <c r="L102" s="179"/>
    </row>
    <row r="103" spans="1:47" s="10" customFormat="1" ht="19.899999999999999" customHeight="1">
      <c r="B103" s="174"/>
      <c r="C103" s="104"/>
      <c r="D103" s="175" t="s">
        <v>198</v>
      </c>
      <c r="E103" s="176"/>
      <c r="F103" s="176"/>
      <c r="G103" s="176"/>
      <c r="H103" s="176"/>
      <c r="I103" s="177"/>
      <c r="J103" s="178">
        <f>J181</f>
        <v>0</v>
      </c>
      <c r="K103" s="104"/>
      <c r="L103" s="179"/>
    </row>
    <row r="104" spans="1:47" s="10" customFormat="1" ht="19.899999999999999" customHeight="1">
      <c r="B104" s="174"/>
      <c r="C104" s="104"/>
      <c r="D104" s="175" t="s">
        <v>199</v>
      </c>
      <c r="E104" s="176"/>
      <c r="F104" s="176"/>
      <c r="G104" s="176"/>
      <c r="H104" s="176"/>
      <c r="I104" s="177"/>
      <c r="J104" s="178">
        <f>J185</f>
        <v>0</v>
      </c>
      <c r="K104" s="104"/>
      <c r="L104" s="179"/>
    </row>
    <row r="105" spans="1:47" s="10" customFormat="1" ht="14.85" customHeight="1">
      <c r="B105" s="174"/>
      <c r="C105" s="104"/>
      <c r="D105" s="175" t="s">
        <v>200</v>
      </c>
      <c r="E105" s="176"/>
      <c r="F105" s="176"/>
      <c r="G105" s="176"/>
      <c r="H105" s="176"/>
      <c r="I105" s="177"/>
      <c r="J105" s="178">
        <f>J215</f>
        <v>0</v>
      </c>
      <c r="K105" s="104"/>
      <c r="L105" s="179"/>
    </row>
    <row r="106" spans="1:47" s="2" customFormat="1" ht="21.75" customHeight="1">
      <c r="A106" s="34"/>
      <c r="B106" s="35"/>
      <c r="C106" s="36"/>
      <c r="D106" s="36"/>
      <c r="E106" s="36"/>
      <c r="F106" s="36"/>
      <c r="G106" s="36"/>
      <c r="H106" s="36"/>
      <c r="I106" s="122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47" s="2" customFormat="1" ht="6.95" customHeight="1">
      <c r="A107" s="34"/>
      <c r="B107" s="54"/>
      <c r="C107" s="55"/>
      <c r="D107" s="55"/>
      <c r="E107" s="55"/>
      <c r="F107" s="55"/>
      <c r="G107" s="55"/>
      <c r="H107" s="55"/>
      <c r="I107" s="158"/>
      <c r="J107" s="55"/>
      <c r="K107" s="55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pans="1:47" s="2" customFormat="1" ht="6.95" customHeight="1">
      <c r="A111" s="34"/>
      <c r="B111" s="56"/>
      <c r="C111" s="57"/>
      <c r="D111" s="57"/>
      <c r="E111" s="57"/>
      <c r="F111" s="57"/>
      <c r="G111" s="57"/>
      <c r="H111" s="57"/>
      <c r="I111" s="161"/>
      <c r="J111" s="57"/>
      <c r="K111" s="57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24.95" customHeight="1">
      <c r="A112" s="34"/>
      <c r="B112" s="35"/>
      <c r="C112" s="23" t="s">
        <v>202</v>
      </c>
      <c r="D112" s="36"/>
      <c r="E112" s="36"/>
      <c r="F112" s="36"/>
      <c r="G112" s="36"/>
      <c r="H112" s="36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12" customHeight="1">
      <c r="A114" s="34"/>
      <c r="B114" s="35"/>
      <c r="C114" s="29" t="s">
        <v>16</v>
      </c>
      <c r="D114" s="36"/>
      <c r="E114" s="36"/>
      <c r="F114" s="36"/>
      <c r="G114" s="36"/>
      <c r="H114" s="36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16.5" customHeight="1">
      <c r="A115" s="34"/>
      <c r="B115" s="35"/>
      <c r="C115" s="36"/>
      <c r="D115" s="36"/>
      <c r="E115" s="336" t="str">
        <f>E7</f>
        <v>Oprava mostních objektů na trati Liberec - Černousy</v>
      </c>
      <c r="F115" s="337"/>
      <c r="G115" s="337"/>
      <c r="H115" s="337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1" customFormat="1" ht="12" customHeight="1">
      <c r="B116" s="21"/>
      <c r="C116" s="29" t="s">
        <v>185</v>
      </c>
      <c r="D116" s="22"/>
      <c r="E116" s="22"/>
      <c r="F116" s="22"/>
      <c r="G116" s="22"/>
      <c r="H116" s="22"/>
      <c r="I116" s="115"/>
      <c r="J116" s="22"/>
      <c r="K116" s="22"/>
      <c r="L116" s="20"/>
    </row>
    <row r="117" spans="1:63" s="2" customFormat="1" ht="16.5" customHeight="1">
      <c r="A117" s="34"/>
      <c r="B117" s="35"/>
      <c r="C117" s="36"/>
      <c r="D117" s="36"/>
      <c r="E117" s="336" t="s">
        <v>1010</v>
      </c>
      <c r="F117" s="338"/>
      <c r="G117" s="338"/>
      <c r="H117" s="338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2" customHeight="1">
      <c r="A118" s="34"/>
      <c r="B118" s="35"/>
      <c r="C118" s="29" t="s">
        <v>187</v>
      </c>
      <c r="D118" s="36"/>
      <c r="E118" s="36"/>
      <c r="F118" s="36"/>
      <c r="G118" s="36"/>
      <c r="H118" s="36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6.5" customHeight="1">
      <c r="A119" s="34"/>
      <c r="B119" s="35"/>
      <c r="C119" s="36"/>
      <c r="D119" s="36"/>
      <c r="E119" s="309" t="str">
        <f>E11</f>
        <v>2020/02/07.1/LIB - SO 07 - M 169,807 stavební část</v>
      </c>
      <c r="F119" s="338"/>
      <c r="G119" s="338"/>
      <c r="H119" s="338"/>
      <c r="I119" s="122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122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12" customHeight="1">
      <c r="A121" s="34"/>
      <c r="B121" s="35"/>
      <c r="C121" s="29" t="s">
        <v>20</v>
      </c>
      <c r="D121" s="36"/>
      <c r="E121" s="36"/>
      <c r="F121" s="27" t="str">
        <f>F14</f>
        <v>Mníšek u Liberce</v>
      </c>
      <c r="G121" s="36"/>
      <c r="H121" s="36"/>
      <c r="I121" s="123" t="s">
        <v>22</v>
      </c>
      <c r="J121" s="66" t="str">
        <f>IF(J14="","",J14)</f>
        <v>25. 5. 2020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6.95" customHeight="1">
      <c r="A122" s="34"/>
      <c r="B122" s="35"/>
      <c r="C122" s="36"/>
      <c r="D122" s="36"/>
      <c r="E122" s="36"/>
      <c r="F122" s="36"/>
      <c r="G122" s="36"/>
      <c r="H122" s="36"/>
      <c r="I122" s="122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24</v>
      </c>
      <c r="D123" s="36"/>
      <c r="E123" s="36"/>
      <c r="F123" s="27" t="str">
        <f>E17</f>
        <v>Správa železnic, státní organizace OŘ HK</v>
      </c>
      <c r="G123" s="36"/>
      <c r="H123" s="36"/>
      <c r="I123" s="123" t="s">
        <v>32</v>
      </c>
      <c r="J123" s="32" t="str">
        <f>E23</f>
        <v xml:space="preserve"> 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30</v>
      </c>
      <c r="D124" s="36"/>
      <c r="E124" s="36"/>
      <c r="F124" s="27" t="str">
        <f>IF(E20="","",E20)</f>
        <v>Vyplň údaj</v>
      </c>
      <c r="G124" s="36"/>
      <c r="H124" s="36"/>
      <c r="I124" s="123" t="s">
        <v>34</v>
      </c>
      <c r="J124" s="32" t="str">
        <f>E26</f>
        <v xml:space="preserve"> 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0.35" customHeight="1">
      <c r="A125" s="34"/>
      <c r="B125" s="35"/>
      <c r="C125" s="36"/>
      <c r="D125" s="36"/>
      <c r="E125" s="36"/>
      <c r="F125" s="36"/>
      <c r="G125" s="36"/>
      <c r="H125" s="36"/>
      <c r="I125" s="122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11" customFormat="1" ht="29.25" customHeight="1">
      <c r="A126" s="180"/>
      <c r="B126" s="181"/>
      <c r="C126" s="182" t="s">
        <v>203</v>
      </c>
      <c r="D126" s="183" t="s">
        <v>62</v>
      </c>
      <c r="E126" s="183" t="s">
        <v>58</v>
      </c>
      <c r="F126" s="183" t="s">
        <v>59</v>
      </c>
      <c r="G126" s="183" t="s">
        <v>204</v>
      </c>
      <c r="H126" s="183" t="s">
        <v>205</v>
      </c>
      <c r="I126" s="184" t="s">
        <v>206</v>
      </c>
      <c r="J126" s="183" t="s">
        <v>192</v>
      </c>
      <c r="K126" s="185" t="s">
        <v>207</v>
      </c>
      <c r="L126" s="186"/>
      <c r="M126" s="75" t="s">
        <v>1</v>
      </c>
      <c r="N126" s="76" t="s">
        <v>41</v>
      </c>
      <c r="O126" s="76" t="s">
        <v>208</v>
      </c>
      <c r="P126" s="76" t="s">
        <v>209</v>
      </c>
      <c r="Q126" s="76" t="s">
        <v>210</v>
      </c>
      <c r="R126" s="76" t="s">
        <v>211</v>
      </c>
      <c r="S126" s="76" t="s">
        <v>212</v>
      </c>
      <c r="T126" s="77" t="s">
        <v>213</v>
      </c>
      <c r="U126" s="180"/>
      <c r="V126" s="180"/>
      <c r="W126" s="180"/>
      <c r="X126" s="180"/>
      <c r="Y126" s="180"/>
      <c r="Z126" s="180"/>
      <c r="AA126" s="180"/>
      <c r="AB126" s="180"/>
      <c r="AC126" s="180"/>
      <c r="AD126" s="180"/>
      <c r="AE126" s="180"/>
    </row>
    <row r="127" spans="1:63" s="2" customFormat="1" ht="22.9" customHeight="1">
      <c r="A127" s="34"/>
      <c r="B127" s="35"/>
      <c r="C127" s="82" t="s">
        <v>214</v>
      </c>
      <c r="D127" s="36"/>
      <c r="E127" s="36"/>
      <c r="F127" s="36"/>
      <c r="G127" s="36"/>
      <c r="H127" s="36"/>
      <c r="I127" s="122"/>
      <c r="J127" s="187">
        <f>BK127</f>
        <v>0</v>
      </c>
      <c r="K127" s="36"/>
      <c r="L127" s="39"/>
      <c r="M127" s="78"/>
      <c r="N127" s="188"/>
      <c r="O127" s="79"/>
      <c r="P127" s="189">
        <f>P128</f>
        <v>0</v>
      </c>
      <c r="Q127" s="79"/>
      <c r="R127" s="189">
        <f>R128</f>
        <v>211.72663085269122</v>
      </c>
      <c r="S127" s="79"/>
      <c r="T127" s="190">
        <f>T128</f>
        <v>104.90588999999999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76</v>
      </c>
      <c r="AU127" s="17" t="s">
        <v>194</v>
      </c>
      <c r="BK127" s="191">
        <f>BK128</f>
        <v>0</v>
      </c>
    </row>
    <row r="128" spans="1:63" s="12" customFormat="1" ht="25.9" customHeight="1">
      <c r="B128" s="192"/>
      <c r="C128" s="193"/>
      <c r="D128" s="194" t="s">
        <v>76</v>
      </c>
      <c r="E128" s="195" t="s">
        <v>215</v>
      </c>
      <c r="F128" s="195" t="s">
        <v>216</v>
      </c>
      <c r="G128" s="193"/>
      <c r="H128" s="193"/>
      <c r="I128" s="196"/>
      <c r="J128" s="197">
        <f>BK128</f>
        <v>0</v>
      </c>
      <c r="K128" s="193"/>
      <c r="L128" s="198"/>
      <c r="M128" s="199"/>
      <c r="N128" s="200"/>
      <c r="O128" s="200"/>
      <c r="P128" s="201">
        <f>P129+P147+P159+P181+P185</f>
        <v>0</v>
      </c>
      <c r="Q128" s="200"/>
      <c r="R128" s="201">
        <f>R129+R147+R159+R181+R185</f>
        <v>211.72663085269122</v>
      </c>
      <c r="S128" s="200"/>
      <c r="T128" s="202">
        <f>T129+T147+T159+T181+T185</f>
        <v>104.90588999999999</v>
      </c>
      <c r="AR128" s="203" t="s">
        <v>84</v>
      </c>
      <c r="AT128" s="204" t="s">
        <v>76</v>
      </c>
      <c r="AU128" s="204" t="s">
        <v>77</v>
      </c>
      <c r="AY128" s="203" t="s">
        <v>217</v>
      </c>
      <c r="BK128" s="205">
        <f>BK129+BK147+BK159+BK181+BK185</f>
        <v>0</v>
      </c>
    </row>
    <row r="129" spans="1:65" s="12" customFormat="1" ht="22.9" customHeight="1">
      <c r="B129" s="192"/>
      <c r="C129" s="193"/>
      <c r="D129" s="194" t="s">
        <v>76</v>
      </c>
      <c r="E129" s="206" t="s">
        <v>84</v>
      </c>
      <c r="F129" s="206" t="s">
        <v>218</v>
      </c>
      <c r="G129" s="193"/>
      <c r="H129" s="193"/>
      <c r="I129" s="196"/>
      <c r="J129" s="207">
        <f>BK129</f>
        <v>0</v>
      </c>
      <c r="K129" s="193"/>
      <c r="L129" s="198"/>
      <c r="M129" s="199"/>
      <c r="N129" s="200"/>
      <c r="O129" s="200"/>
      <c r="P129" s="201">
        <f>SUM(P130:P146)</f>
        <v>0</v>
      </c>
      <c r="Q129" s="200"/>
      <c r="R129" s="201">
        <f>SUM(R130:R146)</f>
        <v>0.92417798399999995</v>
      </c>
      <c r="S129" s="200"/>
      <c r="T129" s="202">
        <f>SUM(T130:T146)</f>
        <v>0</v>
      </c>
      <c r="AR129" s="203" t="s">
        <v>84</v>
      </c>
      <c r="AT129" s="204" t="s">
        <v>76</v>
      </c>
      <c r="AU129" s="204" t="s">
        <v>84</v>
      </c>
      <c r="AY129" s="203" t="s">
        <v>217</v>
      </c>
      <c r="BK129" s="205">
        <f>SUM(BK130:BK146)</f>
        <v>0</v>
      </c>
    </row>
    <row r="130" spans="1:65" s="2" customFormat="1" ht="33" customHeight="1">
      <c r="A130" s="34"/>
      <c r="B130" s="35"/>
      <c r="C130" s="208" t="s">
        <v>84</v>
      </c>
      <c r="D130" s="208" t="s">
        <v>219</v>
      </c>
      <c r="E130" s="209" t="s">
        <v>773</v>
      </c>
      <c r="F130" s="210" t="s">
        <v>1013</v>
      </c>
      <c r="G130" s="211" t="s">
        <v>222</v>
      </c>
      <c r="H130" s="212">
        <v>740</v>
      </c>
      <c r="I130" s="213"/>
      <c r="J130" s="214">
        <f>ROUND(I130*H130,2)</f>
        <v>0</v>
      </c>
      <c r="K130" s="210" t="s">
        <v>1014</v>
      </c>
      <c r="L130" s="39"/>
      <c r="M130" s="215" t="s">
        <v>1</v>
      </c>
      <c r="N130" s="216" t="s">
        <v>42</v>
      </c>
      <c r="O130" s="71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9" t="s">
        <v>224</v>
      </c>
      <c r="AT130" s="219" t="s">
        <v>219</v>
      </c>
      <c r="AU130" s="219" t="s">
        <v>86</v>
      </c>
      <c r="AY130" s="17" t="s">
        <v>217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7" t="s">
        <v>84</v>
      </c>
      <c r="BK130" s="220">
        <f>ROUND(I130*H130,2)</f>
        <v>0</v>
      </c>
      <c r="BL130" s="17" t="s">
        <v>224</v>
      </c>
      <c r="BM130" s="219" t="s">
        <v>1015</v>
      </c>
    </row>
    <row r="131" spans="1:65" s="13" customFormat="1" ht="11.25">
      <c r="B131" s="225"/>
      <c r="C131" s="226"/>
      <c r="D131" s="221" t="s">
        <v>246</v>
      </c>
      <c r="E131" s="227" t="s">
        <v>1</v>
      </c>
      <c r="F131" s="228" t="s">
        <v>1016</v>
      </c>
      <c r="G131" s="226"/>
      <c r="H131" s="229">
        <v>740</v>
      </c>
      <c r="I131" s="230"/>
      <c r="J131" s="226"/>
      <c r="K131" s="226"/>
      <c r="L131" s="231"/>
      <c r="M131" s="232"/>
      <c r="N131" s="233"/>
      <c r="O131" s="233"/>
      <c r="P131" s="233"/>
      <c r="Q131" s="233"/>
      <c r="R131" s="233"/>
      <c r="S131" s="233"/>
      <c r="T131" s="234"/>
      <c r="AT131" s="235" t="s">
        <v>246</v>
      </c>
      <c r="AU131" s="235" t="s">
        <v>86</v>
      </c>
      <c r="AV131" s="13" t="s">
        <v>86</v>
      </c>
      <c r="AW131" s="13" t="s">
        <v>33</v>
      </c>
      <c r="AX131" s="13" t="s">
        <v>77</v>
      </c>
      <c r="AY131" s="235" t="s">
        <v>217</v>
      </c>
    </row>
    <row r="132" spans="1:65" s="14" customFormat="1" ht="11.25">
      <c r="B132" s="246"/>
      <c r="C132" s="247"/>
      <c r="D132" s="221" t="s">
        <v>246</v>
      </c>
      <c r="E132" s="248" t="s">
        <v>1</v>
      </c>
      <c r="F132" s="249" t="s">
        <v>298</v>
      </c>
      <c r="G132" s="247"/>
      <c r="H132" s="250">
        <v>740</v>
      </c>
      <c r="I132" s="251"/>
      <c r="J132" s="247"/>
      <c r="K132" s="247"/>
      <c r="L132" s="252"/>
      <c r="M132" s="253"/>
      <c r="N132" s="254"/>
      <c r="O132" s="254"/>
      <c r="P132" s="254"/>
      <c r="Q132" s="254"/>
      <c r="R132" s="254"/>
      <c r="S132" s="254"/>
      <c r="T132" s="255"/>
      <c r="AT132" s="256" t="s">
        <v>246</v>
      </c>
      <c r="AU132" s="256" t="s">
        <v>86</v>
      </c>
      <c r="AV132" s="14" t="s">
        <v>224</v>
      </c>
      <c r="AW132" s="14" t="s">
        <v>33</v>
      </c>
      <c r="AX132" s="14" t="s">
        <v>84</v>
      </c>
      <c r="AY132" s="256" t="s">
        <v>217</v>
      </c>
    </row>
    <row r="133" spans="1:65" s="2" customFormat="1" ht="16.5" customHeight="1">
      <c r="A133" s="34"/>
      <c r="B133" s="35"/>
      <c r="C133" s="208" t="s">
        <v>86</v>
      </c>
      <c r="D133" s="208" t="s">
        <v>219</v>
      </c>
      <c r="E133" s="209" t="s">
        <v>777</v>
      </c>
      <c r="F133" s="210" t="s">
        <v>227</v>
      </c>
      <c r="G133" s="211" t="s">
        <v>222</v>
      </c>
      <c r="H133" s="212">
        <v>740</v>
      </c>
      <c r="I133" s="213"/>
      <c r="J133" s="214">
        <f>ROUND(I133*H133,2)</f>
        <v>0</v>
      </c>
      <c r="K133" s="210" t="s">
        <v>1014</v>
      </c>
      <c r="L133" s="39"/>
      <c r="M133" s="215" t="s">
        <v>1</v>
      </c>
      <c r="N133" s="216" t="s">
        <v>42</v>
      </c>
      <c r="O133" s="71"/>
      <c r="P133" s="217">
        <f>O133*H133</f>
        <v>0</v>
      </c>
      <c r="Q133" s="217">
        <v>6.0000000000000002E-5</v>
      </c>
      <c r="R133" s="217">
        <f>Q133*H133</f>
        <v>4.4400000000000002E-2</v>
      </c>
      <c r="S133" s="217">
        <v>0</v>
      </c>
      <c r="T133" s="21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9" t="s">
        <v>224</v>
      </c>
      <c r="AT133" s="219" t="s">
        <v>219</v>
      </c>
      <c r="AU133" s="219" t="s">
        <v>86</v>
      </c>
      <c r="AY133" s="17" t="s">
        <v>217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7" t="s">
        <v>84</v>
      </c>
      <c r="BK133" s="220">
        <f>ROUND(I133*H133,2)</f>
        <v>0</v>
      </c>
      <c r="BL133" s="17" t="s">
        <v>224</v>
      </c>
      <c r="BM133" s="219" t="s">
        <v>1017</v>
      </c>
    </row>
    <row r="134" spans="1:65" s="2" customFormat="1" ht="16.5" customHeight="1">
      <c r="A134" s="34"/>
      <c r="B134" s="35"/>
      <c r="C134" s="208" t="s">
        <v>229</v>
      </c>
      <c r="D134" s="208" t="s">
        <v>219</v>
      </c>
      <c r="E134" s="209" t="s">
        <v>787</v>
      </c>
      <c r="F134" s="210" t="s">
        <v>788</v>
      </c>
      <c r="G134" s="211" t="s">
        <v>238</v>
      </c>
      <c r="H134" s="212">
        <v>40</v>
      </c>
      <c r="I134" s="213"/>
      <c r="J134" s="214">
        <f>ROUND(I134*H134,2)</f>
        <v>0</v>
      </c>
      <c r="K134" s="210" t="s">
        <v>223</v>
      </c>
      <c r="L134" s="39"/>
      <c r="M134" s="215" t="s">
        <v>1</v>
      </c>
      <c r="N134" s="216" t="s">
        <v>42</v>
      </c>
      <c r="O134" s="71"/>
      <c r="P134" s="217">
        <f>O134*H134</f>
        <v>0</v>
      </c>
      <c r="Q134" s="217">
        <v>2.19291816E-2</v>
      </c>
      <c r="R134" s="217">
        <f>Q134*H134</f>
        <v>0.877167264</v>
      </c>
      <c r="S134" s="217">
        <v>0</v>
      </c>
      <c r="T134" s="21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9" t="s">
        <v>224</v>
      </c>
      <c r="AT134" s="219" t="s">
        <v>219</v>
      </c>
      <c r="AU134" s="219" t="s">
        <v>86</v>
      </c>
      <c r="AY134" s="17" t="s">
        <v>217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7" t="s">
        <v>84</v>
      </c>
      <c r="BK134" s="220">
        <f>ROUND(I134*H134,2)</f>
        <v>0</v>
      </c>
      <c r="BL134" s="17" t="s">
        <v>224</v>
      </c>
      <c r="BM134" s="219" t="s">
        <v>1018</v>
      </c>
    </row>
    <row r="135" spans="1:65" s="2" customFormat="1" ht="21.75" customHeight="1">
      <c r="A135" s="34"/>
      <c r="B135" s="35"/>
      <c r="C135" s="208" t="s">
        <v>224</v>
      </c>
      <c r="D135" s="208" t="s">
        <v>219</v>
      </c>
      <c r="E135" s="209" t="s">
        <v>790</v>
      </c>
      <c r="F135" s="210" t="s">
        <v>791</v>
      </c>
      <c r="G135" s="211" t="s">
        <v>571</v>
      </c>
      <c r="H135" s="212">
        <v>64</v>
      </c>
      <c r="I135" s="213"/>
      <c r="J135" s="214">
        <f>ROUND(I135*H135,2)</f>
        <v>0</v>
      </c>
      <c r="K135" s="210" t="s">
        <v>223</v>
      </c>
      <c r="L135" s="39"/>
      <c r="M135" s="215" t="s">
        <v>1</v>
      </c>
      <c r="N135" s="216" t="s">
        <v>42</v>
      </c>
      <c r="O135" s="71"/>
      <c r="P135" s="217">
        <f>O135*H135</f>
        <v>0</v>
      </c>
      <c r="Q135" s="217">
        <v>4.0792499999999999E-5</v>
      </c>
      <c r="R135" s="217">
        <f>Q135*H135</f>
        <v>2.61072E-3</v>
      </c>
      <c r="S135" s="217">
        <v>0</v>
      </c>
      <c r="T135" s="21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9" t="s">
        <v>224</v>
      </c>
      <c r="AT135" s="219" t="s">
        <v>219</v>
      </c>
      <c r="AU135" s="219" t="s">
        <v>86</v>
      </c>
      <c r="AY135" s="17" t="s">
        <v>217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7" t="s">
        <v>84</v>
      </c>
      <c r="BK135" s="220">
        <f>ROUND(I135*H135,2)</f>
        <v>0</v>
      </c>
      <c r="BL135" s="17" t="s">
        <v>224</v>
      </c>
      <c r="BM135" s="219" t="s">
        <v>1019</v>
      </c>
    </row>
    <row r="136" spans="1:65" s="2" customFormat="1" ht="21.75" customHeight="1">
      <c r="A136" s="34"/>
      <c r="B136" s="35"/>
      <c r="C136" s="208" t="s">
        <v>241</v>
      </c>
      <c r="D136" s="208" t="s">
        <v>219</v>
      </c>
      <c r="E136" s="209" t="s">
        <v>1020</v>
      </c>
      <c r="F136" s="210" t="s">
        <v>1021</v>
      </c>
      <c r="G136" s="211" t="s">
        <v>290</v>
      </c>
      <c r="H136" s="212">
        <v>8.9280000000000008</v>
      </c>
      <c r="I136" s="213"/>
      <c r="J136" s="214">
        <f>ROUND(I136*H136,2)</f>
        <v>0</v>
      </c>
      <c r="K136" s="210" t="s">
        <v>1014</v>
      </c>
      <c r="L136" s="39"/>
      <c r="M136" s="215" t="s">
        <v>1</v>
      </c>
      <c r="N136" s="216" t="s">
        <v>42</v>
      </c>
      <c r="O136" s="71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9" t="s">
        <v>224</v>
      </c>
      <c r="AT136" s="219" t="s">
        <v>219</v>
      </c>
      <c r="AU136" s="219" t="s">
        <v>86</v>
      </c>
      <c r="AY136" s="17" t="s">
        <v>217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7" t="s">
        <v>84</v>
      </c>
      <c r="BK136" s="220">
        <f>ROUND(I136*H136,2)</f>
        <v>0</v>
      </c>
      <c r="BL136" s="17" t="s">
        <v>224</v>
      </c>
      <c r="BM136" s="219" t="s">
        <v>1022</v>
      </c>
    </row>
    <row r="137" spans="1:65" s="2" customFormat="1" ht="19.5">
      <c r="A137" s="34"/>
      <c r="B137" s="35"/>
      <c r="C137" s="36"/>
      <c r="D137" s="221" t="s">
        <v>234</v>
      </c>
      <c r="E137" s="36"/>
      <c r="F137" s="222" t="s">
        <v>1023</v>
      </c>
      <c r="G137" s="36"/>
      <c r="H137" s="36"/>
      <c r="I137" s="122"/>
      <c r="J137" s="36"/>
      <c r="K137" s="36"/>
      <c r="L137" s="39"/>
      <c r="M137" s="223"/>
      <c r="N137" s="224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234</v>
      </c>
      <c r="AU137" s="17" t="s">
        <v>86</v>
      </c>
    </row>
    <row r="138" spans="1:65" s="13" customFormat="1" ht="11.25">
      <c r="B138" s="225"/>
      <c r="C138" s="226"/>
      <c r="D138" s="221" t="s">
        <v>246</v>
      </c>
      <c r="E138" s="227" t="s">
        <v>1</v>
      </c>
      <c r="F138" s="228" t="s">
        <v>1024</v>
      </c>
      <c r="G138" s="226"/>
      <c r="H138" s="229">
        <v>8.9280000000000008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AT138" s="235" t="s">
        <v>246</v>
      </c>
      <c r="AU138" s="235" t="s">
        <v>86</v>
      </c>
      <c r="AV138" s="13" t="s">
        <v>86</v>
      </c>
      <c r="AW138" s="13" t="s">
        <v>33</v>
      </c>
      <c r="AX138" s="13" t="s">
        <v>77</v>
      </c>
      <c r="AY138" s="235" t="s">
        <v>217</v>
      </c>
    </row>
    <row r="139" spans="1:65" s="14" customFormat="1" ht="11.25">
      <c r="B139" s="246"/>
      <c r="C139" s="247"/>
      <c r="D139" s="221" t="s">
        <v>246</v>
      </c>
      <c r="E139" s="248" t="s">
        <v>1</v>
      </c>
      <c r="F139" s="249" t="s">
        <v>298</v>
      </c>
      <c r="G139" s="247"/>
      <c r="H139" s="250">
        <v>8.9280000000000008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AT139" s="256" t="s">
        <v>246</v>
      </c>
      <c r="AU139" s="256" t="s">
        <v>86</v>
      </c>
      <c r="AV139" s="14" t="s">
        <v>224</v>
      </c>
      <c r="AW139" s="14" t="s">
        <v>33</v>
      </c>
      <c r="AX139" s="14" t="s">
        <v>84</v>
      </c>
      <c r="AY139" s="256" t="s">
        <v>217</v>
      </c>
    </row>
    <row r="140" spans="1:65" s="2" customFormat="1" ht="16.5" customHeight="1">
      <c r="A140" s="34"/>
      <c r="B140" s="35"/>
      <c r="C140" s="208" t="s">
        <v>248</v>
      </c>
      <c r="D140" s="208" t="s">
        <v>219</v>
      </c>
      <c r="E140" s="209" t="s">
        <v>793</v>
      </c>
      <c r="F140" s="210" t="s">
        <v>794</v>
      </c>
      <c r="G140" s="211" t="s">
        <v>290</v>
      </c>
      <c r="H140" s="212">
        <v>2</v>
      </c>
      <c r="I140" s="213"/>
      <c r="J140" s="214">
        <f>ROUND(I140*H140,2)</f>
        <v>0</v>
      </c>
      <c r="K140" s="210" t="s">
        <v>223</v>
      </c>
      <c r="L140" s="39"/>
      <c r="M140" s="215" t="s">
        <v>1</v>
      </c>
      <c r="N140" s="216" t="s">
        <v>42</v>
      </c>
      <c r="O140" s="71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9" t="s">
        <v>224</v>
      </c>
      <c r="AT140" s="219" t="s">
        <v>219</v>
      </c>
      <c r="AU140" s="219" t="s">
        <v>86</v>
      </c>
      <c r="AY140" s="17" t="s">
        <v>217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7" t="s">
        <v>84</v>
      </c>
      <c r="BK140" s="220">
        <f>ROUND(I140*H140,2)</f>
        <v>0</v>
      </c>
      <c r="BL140" s="17" t="s">
        <v>224</v>
      </c>
      <c r="BM140" s="219" t="s">
        <v>1025</v>
      </c>
    </row>
    <row r="141" spans="1:65" s="2" customFormat="1" ht="19.5">
      <c r="A141" s="34"/>
      <c r="B141" s="35"/>
      <c r="C141" s="36"/>
      <c r="D141" s="221" t="s">
        <v>234</v>
      </c>
      <c r="E141" s="36"/>
      <c r="F141" s="222" t="s">
        <v>796</v>
      </c>
      <c r="G141" s="36"/>
      <c r="H141" s="36"/>
      <c r="I141" s="122"/>
      <c r="J141" s="36"/>
      <c r="K141" s="36"/>
      <c r="L141" s="39"/>
      <c r="M141" s="223"/>
      <c r="N141" s="224"/>
      <c r="O141" s="71"/>
      <c r="P141" s="71"/>
      <c r="Q141" s="71"/>
      <c r="R141" s="71"/>
      <c r="S141" s="71"/>
      <c r="T141" s="72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234</v>
      </c>
      <c r="AU141" s="17" t="s">
        <v>86</v>
      </c>
    </row>
    <row r="142" spans="1:65" s="2" customFormat="1" ht="21.75" customHeight="1">
      <c r="A142" s="34"/>
      <c r="B142" s="35"/>
      <c r="C142" s="208" t="s">
        <v>254</v>
      </c>
      <c r="D142" s="208" t="s">
        <v>219</v>
      </c>
      <c r="E142" s="209" t="s">
        <v>971</v>
      </c>
      <c r="F142" s="210" t="s">
        <v>972</v>
      </c>
      <c r="G142" s="211" t="s">
        <v>290</v>
      </c>
      <c r="H142" s="212">
        <v>2</v>
      </c>
      <c r="I142" s="213"/>
      <c r="J142" s="214">
        <f>ROUND(I142*H142,2)</f>
        <v>0</v>
      </c>
      <c r="K142" s="210" t="s">
        <v>223</v>
      </c>
      <c r="L142" s="39"/>
      <c r="M142" s="215" t="s">
        <v>1</v>
      </c>
      <c r="N142" s="216" t="s">
        <v>42</v>
      </c>
      <c r="O142" s="71"/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9" t="s">
        <v>224</v>
      </c>
      <c r="AT142" s="219" t="s">
        <v>219</v>
      </c>
      <c r="AU142" s="219" t="s">
        <v>86</v>
      </c>
      <c r="AY142" s="17" t="s">
        <v>217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7" t="s">
        <v>84</v>
      </c>
      <c r="BK142" s="220">
        <f>ROUND(I142*H142,2)</f>
        <v>0</v>
      </c>
      <c r="BL142" s="17" t="s">
        <v>224</v>
      </c>
      <c r="BM142" s="219" t="s">
        <v>1026</v>
      </c>
    </row>
    <row r="143" spans="1:65" s="2" customFormat="1" ht="21.75" customHeight="1">
      <c r="A143" s="34"/>
      <c r="B143" s="35"/>
      <c r="C143" s="208" t="s">
        <v>262</v>
      </c>
      <c r="D143" s="208" t="s">
        <v>219</v>
      </c>
      <c r="E143" s="209" t="s">
        <v>1027</v>
      </c>
      <c r="F143" s="210" t="s">
        <v>1028</v>
      </c>
      <c r="G143" s="211" t="s">
        <v>290</v>
      </c>
      <c r="H143" s="212">
        <v>8.9280000000000008</v>
      </c>
      <c r="I143" s="213"/>
      <c r="J143" s="214">
        <f>ROUND(I143*H143,2)</f>
        <v>0</v>
      </c>
      <c r="K143" s="210" t="s">
        <v>1014</v>
      </c>
      <c r="L143" s="39"/>
      <c r="M143" s="215" t="s">
        <v>1</v>
      </c>
      <c r="N143" s="216" t="s">
        <v>42</v>
      </c>
      <c r="O143" s="71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9" t="s">
        <v>224</v>
      </c>
      <c r="AT143" s="219" t="s">
        <v>219</v>
      </c>
      <c r="AU143" s="219" t="s">
        <v>86</v>
      </c>
      <c r="AY143" s="17" t="s">
        <v>217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7" t="s">
        <v>84</v>
      </c>
      <c r="BK143" s="220">
        <f>ROUND(I143*H143,2)</f>
        <v>0</v>
      </c>
      <c r="BL143" s="17" t="s">
        <v>224</v>
      </c>
      <c r="BM143" s="219" t="s">
        <v>1029</v>
      </c>
    </row>
    <row r="144" spans="1:65" s="2" customFormat="1" ht="16.5" customHeight="1">
      <c r="A144" s="34"/>
      <c r="B144" s="35"/>
      <c r="C144" s="208" t="s">
        <v>260</v>
      </c>
      <c r="D144" s="208" t="s">
        <v>219</v>
      </c>
      <c r="E144" s="209" t="s">
        <v>509</v>
      </c>
      <c r="F144" s="210" t="s">
        <v>510</v>
      </c>
      <c r="G144" s="211" t="s">
        <v>222</v>
      </c>
      <c r="H144" s="212">
        <v>588</v>
      </c>
      <c r="I144" s="213"/>
      <c r="J144" s="214">
        <f>ROUND(I144*H144,2)</f>
        <v>0</v>
      </c>
      <c r="K144" s="210" t="s">
        <v>223</v>
      </c>
      <c r="L144" s="39"/>
      <c r="M144" s="215" t="s">
        <v>1</v>
      </c>
      <c r="N144" s="216" t="s">
        <v>42</v>
      </c>
      <c r="O144" s="71"/>
      <c r="P144" s="217">
        <f>O144*H144</f>
        <v>0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9" t="s">
        <v>224</v>
      </c>
      <c r="AT144" s="219" t="s">
        <v>219</v>
      </c>
      <c r="AU144" s="219" t="s">
        <v>86</v>
      </c>
      <c r="AY144" s="17" t="s">
        <v>217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17" t="s">
        <v>84</v>
      </c>
      <c r="BK144" s="220">
        <f>ROUND(I144*H144,2)</f>
        <v>0</v>
      </c>
      <c r="BL144" s="17" t="s">
        <v>224</v>
      </c>
      <c r="BM144" s="219" t="s">
        <v>1030</v>
      </c>
    </row>
    <row r="145" spans="1:65" s="2" customFormat="1" ht="21.75" customHeight="1">
      <c r="A145" s="34"/>
      <c r="B145" s="35"/>
      <c r="C145" s="208" t="s">
        <v>270</v>
      </c>
      <c r="D145" s="208" t="s">
        <v>219</v>
      </c>
      <c r="E145" s="209" t="s">
        <v>798</v>
      </c>
      <c r="F145" s="210" t="s">
        <v>799</v>
      </c>
      <c r="G145" s="211" t="s">
        <v>222</v>
      </c>
      <c r="H145" s="212">
        <v>294.3</v>
      </c>
      <c r="I145" s="213"/>
      <c r="J145" s="214">
        <f>ROUND(I145*H145,2)</f>
        <v>0</v>
      </c>
      <c r="K145" s="210" t="s">
        <v>223</v>
      </c>
      <c r="L145" s="39"/>
      <c r="M145" s="215" t="s">
        <v>1</v>
      </c>
      <c r="N145" s="216" t="s">
        <v>42</v>
      </c>
      <c r="O145" s="71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9" t="s">
        <v>224</v>
      </c>
      <c r="AT145" s="219" t="s">
        <v>219</v>
      </c>
      <c r="AU145" s="219" t="s">
        <v>86</v>
      </c>
      <c r="AY145" s="17" t="s">
        <v>217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7" t="s">
        <v>84</v>
      </c>
      <c r="BK145" s="220">
        <f>ROUND(I145*H145,2)</f>
        <v>0</v>
      </c>
      <c r="BL145" s="17" t="s">
        <v>224</v>
      </c>
      <c r="BM145" s="219" t="s">
        <v>1031</v>
      </c>
    </row>
    <row r="146" spans="1:65" s="13" customFormat="1" ht="11.25">
      <c r="B146" s="225"/>
      <c r="C146" s="226"/>
      <c r="D146" s="221" t="s">
        <v>246</v>
      </c>
      <c r="E146" s="227" t="s">
        <v>1</v>
      </c>
      <c r="F146" s="228" t="s">
        <v>1032</v>
      </c>
      <c r="G146" s="226"/>
      <c r="H146" s="229">
        <v>294.3</v>
      </c>
      <c r="I146" s="230"/>
      <c r="J146" s="226"/>
      <c r="K146" s="226"/>
      <c r="L146" s="231"/>
      <c r="M146" s="232"/>
      <c r="N146" s="233"/>
      <c r="O146" s="233"/>
      <c r="P146" s="233"/>
      <c r="Q146" s="233"/>
      <c r="R146" s="233"/>
      <c r="S146" s="233"/>
      <c r="T146" s="234"/>
      <c r="AT146" s="235" t="s">
        <v>246</v>
      </c>
      <c r="AU146" s="235" t="s">
        <v>86</v>
      </c>
      <c r="AV146" s="13" t="s">
        <v>86</v>
      </c>
      <c r="AW146" s="13" t="s">
        <v>33</v>
      </c>
      <c r="AX146" s="13" t="s">
        <v>84</v>
      </c>
      <c r="AY146" s="235" t="s">
        <v>217</v>
      </c>
    </row>
    <row r="147" spans="1:65" s="12" customFormat="1" ht="22.9" customHeight="1">
      <c r="B147" s="192"/>
      <c r="C147" s="193"/>
      <c r="D147" s="194" t="s">
        <v>76</v>
      </c>
      <c r="E147" s="206" t="s">
        <v>86</v>
      </c>
      <c r="F147" s="206" t="s">
        <v>615</v>
      </c>
      <c r="G147" s="193"/>
      <c r="H147" s="193"/>
      <c r="I147" s="196"/>
      <c r="J147" s="207">
        <f>BK147</f>
        <v>0</v>
      </c>
      <c r="K147" s="193"/>
      <c r="L147" s="198"/>
      <c r="M147" s="199"/>
      <c r="N147" s="200"/>
      <c r="O147" s="200"/>
      <c r="P147" s="201">
        <f>SUM(P148:P158)</f>
        <v>0</v>
      </c>
      <c r="Q147" s="200"/>
      <c r="R147" s="201">
        <f>SUM(R148:R158)</f>
        <v>14.7323193360912</v>
      </c>
      <c r="S147" s="200"/>
      <c r="T147" s="202">
        <f>SUM(T148:T158)</f>
        <v>0</v>
      </c>
      <c r="AR147" s="203" t="s">
        <v>84</v>
      </c>
      <c r="AT147" s="204" t="s">
        <v>76</v>
      </c>
      <c r="AU147" s="204" t="s">
        <v>84</v>
      </c>
      <c r="AY147" s="203" t="s">
        <v>217</v>
      </c>
      <c r="BK147" s="205">
        <f>SUM(BK148:BK158)</f>
        <v>0</v>
      </c>
    </row>
    <row r="148" spans="1:65" s="2" customFormat="1" ht="21.75" customHeight="1">
      <c r="A148" s="34"/>
      <c r="B148" s="35"/>
      <c r="C148" s="208" t="s">
        <v>277</v>
      </c>
      <c r="D148" s="208" t="s">
        <v>219</v>
      </c>
      <c r="E148" s="209" t="s">
        <v>1033</v>
      </c>
      <c r="F148" s="210" t="s">
        <v>1034</v>
      </c>
      <c r="G148" s="211" t="s">
        <v>290</v>
      </c>
      <c r="H148" s="212">
        <v>5.4</v>
      </c>
      <c r="I148" s="213"/>
      <c r="J148" s="214">
        <f>ROUND(I148*H148,2)</f>
        <v>0</v>
      </c>
      <c r="K148" s="210" t="s">
        <v>223</v>
      </c>
      <c r="L148" s="39"/>
      <c r="M148" s="215" t="s">
        <v>1</v>
      </c>
      <c r="N148" s="216" t="s">
        <v>42</v>
      </c>
      <c r="O148" s="71"/>
      <c r="P148" s="217">
        <f>O148*H148</f>
        <v>0</v>
      </c>
      <c r="Q148" s="217">
        <v>2.4532922039999998</v>
      </c>
      <c r="R148" s="217">
        <f>Q148*H148</f>
        <v>13.247777901599999</v>
      </c>
      <c r="S148" s="217">
        <v>0</v>
      </c>
      <c r="T148" s="21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9" t="s">
        <v>224</v>
      </c>
      <c r="AT148" s="219" t="s">
        <v>219</v>
      </c>
      <c r="AU148" s="219" t="s">
        <v>86</v>
      </c>
      <c r="AY148" s="17" t="s">
        <v>217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17" t="s">
        <v>84</v>
      </c>
      <c r="BK148" s="220">
        <f>ROUND(I148*H148,2)</f>
        <v>0</v>
      </c>
      <c r="BL148" s="17" t="s">
        <v>224</v>
      </c>
      <c r="BM148" s="219" t="s">
        <v>1035</v>
      </c>
    </row>
    <row r="149" spans="1:65" s="2" customFormat="1" ht="19.5">
      <c r="A149" s="34"/>
      <c r="B149" s="35"/>
      <c r="C149" s="36"/>
      <c r="D149" s="221" t="s">
        <v>234</v>
      </c>
      <c r="E149" s="36"/>
      <c r="F149" s="222" t="s">
        <v>1036</v>
      </c>
      <c r="G149" s="36"/>
      <c r="H149" s="36"/>
      <c r="I149" s="122"/>
      <c r="J149" s="36"/>
      <c r="K149" s="36"/>
      <c r="L149" s="39"/>
      <c r="M149" s="223"/>
      <c r="N149" s="224"/>
      <c r="O149" s="71"/>
      <c r="P149" s="71"/>
      <c r="Q149" s="71"/>
      <c r="R149" s="71"/>
      <c r="S149" s="71"/>
      <c r="T149" s="72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234</v>
      </c>
      <c r="AU149" s="17" t="s">
        <v>86</v>
      </c>
    </row>
    <row r="150" spans="1:65" s="13" customFormat="1" ht="11.25">
      <c r="B150" s="225"/>
      <c r="C150" s="226"/>
      <c r="D150" s="221" t="s">
        <v>246</v>
      </c>
      <c r="E150" s="227" t="s">
        <v>1</v>
      </c>
      <c r="F150" s="228" t="s">
        <v>1037</v>
      </c>
      <c r="G150" s="226"/>
      <c r="H150" s="229">
        <v>5.4</v>
      </c>
      <c r="I150" s="230"/>
      <c r="J150" s="226"/>
      <c r="K150" s="226"/>
      <c r="L150" s="231"/>
      <c r="M150" s="232"/>
      <c r="N150" s="233"/>
      <c r="O150" s="233"/>
      <c r="P150" s="233"/>
      <c r="Q150" s="233"/>
      <c r="R150" s="233"/>
      <c r="S150" s="233"/>
      <c r="T150" s="234"/>
      <c r="AT150" s="235" t="s">
        <v>246</v>
      </c>
      <c r="AU150" s="235" t="s">
        <v>86</v>
      </c>
      <c r="AV150" s="13" t="s">
        <v>86</v>
      </c>
      <c r="AW150" s="13" t="s">
        <v>33</v>
      </c>
      <c r="AX150" s="13" t="s">
        <v>77</v>
      </c>
      <c r="AY150" s="235" t="s">
        <v>217</v>
      </c>
    </row>
    <row r="151" spans="1:65" s="14" customFormat="1" ht="11.25">
      <c r="B151" s="246"/>
      <c r="C151" s="247"/>
      <c r="D151" s="221" t="s">
        <v>246</v>
      </c>
      <c r="E151" s="248" t="s">
        <v>1</v>
      </c>
      <c r="F151" s="249" t="s">
        <v>298</v>
      </c>
      <c r="G151" s="247"/>
      <c r="H151" s="250">
        <v>5.4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AT151" s="256" t="s">
        <v>246</v>
      </c>
      <c r="AU151" s="256" t="s">
        <v>86</v>
      </c>
      <c r="AV151" s="14" t="s">
        <v>224</v>
      </c>
      <c r="AW151" s="14" t="s">
        <v>33</v>
      </c>
      <c r="AX151" s="14" t="s">
        <v>84</v>
      </c>
      <c r="AY151" s="256" t="s">
        <v>217</v>
      </c>
    </row>
    <row r="152" spans="1:65" s="2" customFormat="1" ht="16.5" customHeight="1">
      <c r="A152" s="34"/>
      <c r="B152" s="35"/>
      <c r="C152" s="208" t="s">
        <v>282</v>
      </c>
      <c r="D152" s="208" t="s">
        <v>219</v>
      </c>
      <c r="E152" s="209" t="s">
        <v>1038</v>
      </c>
      <c r="F152" s="210" t="s">
        <v>1039</v>
      </c>
      <c r="G152" s="211" t="s">
        <v>222</v>
      </c>
      <c r="H152" s="212">
        <v>23.4</v>
      </c>
      <c r="I152" s="213"/>
      <c r="J152" s="214">
        <f>ROUND(I152*H152,2)</f>
        <v>0</v>
      </c>
      <c r="K152" s="210" t="s">
        <v>223</v>
      </c>
      <c r="L152" s="39"/>
      <c r="M152" s="215" t="s">
        <v>1</v>
      </c>
      <c r="N152" s="216" t="s">
        <v>42</v>
      </c>
      <c r="O152" s="71"/>
      <c r="P152" s="217">
        <f>O152*H152</f>
        <v>0</v>
      </c>
      <c r="Q152" s="217">
        <v>4.5806800000000002E-3</v>
      </c>
      <c r="R152" s="217">
        <f>Q152*H152</f>
        <v>0.107187912</v>
      </c>
      <c r="S152" s="217">
        <v>0</v>
      </c>
      <c r="T152" s="21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9" t="s">
        <v>224</v>
      </c>
      <c r="AT152" s="219" t="s">
        <v>219</v>
      </c>
      <c r="AU152" s="219" t="s">
        <v>86</v>
      </c>
      <c r="AY152" s="17" t="s">
        <v>217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7" t="s">
        <v>84</v>
      </c>
      <c r="BK152" s="220">
        <f>ROUND(I152*H152,2)</f>
        <v>0</v>
      </c>
      <c r="BL152" s="17" t="s">
        <v>224</v>
      </c>
      <c r="BM152" s="219" t="s">
        <v>1040</v>
      </c>
    </row>
    <row r="153" spans="1:65" s="14" customFormat="1" ht="11.25">
      <c r="B153" s="246"/>
      <c r="C153" s="247"/>
      <c r="D153" s="221" t="s">
        <v>246</v>
      </c>
      <c r="E153" s="248" t="s">
        <v>1</v>
      </c>
      <c r="F153" s="249" t="s">
        <v>298</v>
      </c>
      <c r="G153" s="247"/>
      <c r="H153" s="250">
        <v>23.4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AT153" s="256" t="s">
        <v>246</v>
      </c>
      <c r="AU153" s="256" t="s">
        <v>86</v>
      </c>
      <c r="AV153" s="14" t="s">
        <v>224</v>
      </c>
      <c r="AW153" s="14" t="s">
        <v>33</v>
      </c>
      <c r="AX153" s="14" t="s">
        <v>77</v>
      </c>
      <c r="AY153" s="256" t="s">
        <v>217</v>
      </c>
    </row>
    <row r="154" spans="1:65" s="2" customFormat="1" ht="16.5" customHeight="1">
      <c r="A154" s="34"/>
      <c r="B154" s="35"/>
      <c r="C154" s="208" t="s">
        <v>287</v>
      </c>
      <c r="D154" s="208" t="s">
        <v>219</v>
      </c>
      <c r="E154" s="209" t="s">
        <v>1041</v>
      </c>
      <c r="F154" s="210" t="s">
        <v>1042</v>
      </c>
      <c r="G154" s="211" t="s">
        <v>222</v>
      </c>
      <c r="H154" s="212">
        <v>23.4</v>
      </c>
      <c r="I154" s="213"/>
      <c r="J154" s="214">
        <f>ROUND(I154*H154,2)</f>
        <v>0</v>
      </c>
      <c r="K154" s="210" t="s">
        <v>223</v>
      </c>
      <c r="L154" s="39"/>
      <c r="M154" s="215" t="s">
        <v>1</v>
      </c>
      <c r="N154" s="216" t="s">
        <v>42</v>
      </c>
      <c r="O154" s="71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9" t="s">
        <v>224</v>
      </c>
      <c r="AT154" s="219" t="s">
        <v>219</v>
      </c>
      <c r="AU154" s="219" t="s">
        <v>86</v>
      </c>
      <c r="AY154" s="17" t="s">
        <v>217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17" t="s">
        <v>84</v>
      </c>
      <c r="BK154" s="220">
        <f>ROUND(I154*H154,2)</f>
        <v>0</v>
      </c>
      <c r="BL154" s="17" t="s">
        <v>224</v>
      </c>
      <c r="BM154" s="219" t="s">
        <v>1043</v>
      </c>
    </row>
    <row r="155" spans="1:65" s="2" customFormat="1" ht="16.5" customHeight="1">
      <c r="A155" s="34"/>
      <c r="B155" s="35"/>
      <c r="C155" s="208" t="s">
        <v>299</v>
      </c>
      <c r="D155" s="208" t="s">
        <v>219</v>
      </c>
      <c r="E155" s="209" t="s">
        <v>1044</v>
      </c>
      <c r="F155" s="210" t="s">
        <v>1045</v>
      </c>
      <c r="G155" s="211" t="s">
        <v>274</v>
      </c>
      <c r="H155" s="212">
        <v>1.296</v>
      </c>
      <c r="I155" s="213"/>
      <c r="J155" s="214">
        <f>ROUND(I155*H155,2)</f>
        <v>0</v>
      </c>
      <c r="K155" s="210" t="s">
        <v>223</v>
      </c>
      <c r="L155" s="39"/>
      <c r="M155" s="215" t="s">
        <v>1</v>
      </c>
      <c r="N155" s="216" t="s">
        <v>42</v>
      </c>
      <c r="O155" s="71"/>
      <c r="P155" s="217">
        <f>O155*H155</f>
        <v>0</v>
      </c>
      <c r="Q155" s="217">
        <v>1.0627727796999999</v>
      </c>
      <c r="R155" s="217">
        <f>Q155*H155</f>
        <v>1.3773535224911999</v>
      </c>
      <c r="S155" s="217">
        <v>0</v>
      </c>
      <c r="T155" s="21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9" t="s">
        <v>224</v>
      </c>
      <c r="AT155" s="219" t="s">
        <v>219</v>
      </c>
      <c r="AU155" s="219" t="s">
        <v>86</v>
      </c>
      <c r="AY155" s="17" t="s">
        <v>217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17" t="s">
        <v>84</v>
      </c>
      <c r="BK155" s="220">
        <f>ROUND(I155*H155,2)</f>
        <v>0</v>
      </c>
      <c r="BL155" s="17" t="s">
        <v>224</v>
      </c>
      <c r="BM155" s="219" t="s">
        <v>1046</v>
      </c>
    </row>
    <row r="156" spans="1:65" s="2" customFormat="1" ht="19.5">
      <c r="A156" s="34"/>
      <c r="B156" s="35"/>
      <c r="C156" s="36"/>
      <c r="D156" s="221" t="s">
        <v>234</v>
      </c>
      <c r="E156" s="36"/>
      <c r="F156" s="222" t="s">
        <v>1047</v>
      </c>
      <c r="G156" s="36"/>
      <c r="H156" s="36"/>
      <c r="I156" s="122"/>
      <c r="J156" s="36"/>
      <c r="K156" s="36"/>
      <c r="L156" s="39"/>
      <c r="M156" s="223"/>
      <c r="N156" s="224"/>
      <c r="O156" s="71"/>
      <c r="P156" s="71"/>
      <c r="Q156" s="71"/>
      <c r="R156" s="71"/>
      <c r="S156" s="71"/>
      <c r="T156" s="72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234</v>
      </c>
      <c r="AU156" s="17" t="s">
        <v>86</v>
      </c>
    </row>
    <row r="157" spans="1:65" s="13" customFormat="1" ht="11.25">
      <c r="B157" s="225"/>
      <c r="C157" s="226"/>
      <c r="D157" s="221" t="s">
        <v>246</v>
      </c>
      <c r="E157" s="227" t="s">
        <v>1</v>
      </c>
      <c r="F157" s="228" t="s">
        <v>1048</v>
      </c>
      <c r="G157" s="226"/>
      <c r="H157" s="229">
        <v>1.296</v>
      </c>
      <c r="I157" s="230"/>
      <c r="J157" s="226"/>
      <c r="K157" s="226"/>
      <c r="L157" s="231"/>
      <c r="M157" s="232"/>
      <c r="N157" s="233"/>
      <c r="O157" s="233"/>
      <c r="P157" s="233"/>
      <c r="Q157" s="233"/>
      <c r="R157" s="233"/>
      <c r="S157" s="233"/>
      <c r="T157" s="234"/>
      <c r="AT157" s="235" t="s">
        <v>246</v>
      </c>
      <c r="AU157" s="235" t="s">
        <v>86</v>
      </c>
      <c r="AV157" s="13" t="s">
        <v>86</v>
      </c>
      <c r="AW157" s="13" t="s">
        <v>33</v>
      </c>
      <c r="AX157" s="13" t="s">
        <v>77</v>
      </c>
      <c r="AY157" s="235" t="s">
        <v>217</v>
      </c>
    </row>
    <row r="158" spans="1:65" s="14" customFormat="1" ht="11.25">
      <c r="B158" s="246"/>
      <c r="C158" s="247"/>
      <c r="D158" s="221" t="s">
        <v>246</v>
      </c>
      <c r="E158" s="248" t="s">
        <v>1</v>
      </c>
      <c r="F158" s="249" t="s">
        <v>298</v>
      </c>
      <c r="G158" s="247"/>
      <c r="H158" s="250">
        <v>1.296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5"/>
      <c r="AT158" s="256" t="s">
        <v>246</v>
      </c>
      <c r="AU158" s="256" t="s">
        <v>86</v>
      </c>
      <c r="AV158" s="14" t="s">
        <v>224</v>
      </c>
      <c r="AW158" s="14" t="s">
        <v>33</v>
      </c>
      <c r="AX158" s="14" t="s">
        <v>84</v>
      </c>
      <c r="AY158" s="256" t="s">
        <v>217</v>
      </c>
    </row>
    <row r="159" spans="1:65" s="12" customFormat="1" ht="22.9" customHeight="1">
      <c r="B159" s="192"/>
      <c r="C159" s="193"/>
      <c r="D159" s="194" t="s">
        <v>76</v>
      </c>
      <c r="E159" s="206" t="s">
        <v>224</v>
      </c>
      <c r="F159" s="206" t="s">
        <v>240</v>
      </c>
      <c r="G159" s="193"/>
      <c r="H159" s="193"/>
      <c r="I159" s="196"/>
      <c r="J159" s="207">
        <f>BK159</f>
        <v>0</v>
      </c>
      <c r="K159" s="193"/>
      <c r="L159" s="198"/>
      <c r="M159" s="199"/>
      <c r="N159" s="200"/>
      <c r="O159" s="200"/>
      <c r="P159" s="201">
        <f>SUM(P160:P180)</f>
        <v>0</v>
      </c>
      <c r="Q159" s="200"/>
      <c r="R159" s="201">
        <f>SUM(R160:R180)</f>
        <v>194.4642395326</v>
      </c>
      <c r="S159" s="200"/>
      <c r="T159" s="202">
        <f>SUM(T160:T180)</f>
        <v>86.263199999999998</v>
      </c>
      <c r="AR159" s="203" t="s">
        <v>84</v>
      </c>
      <c r="AT159" s="204" t="s">
        <v>76</v>
      </c>
      <c r="AU159" s="204" t="s">
        <v>84</v>
      </c>
      <c r="AY159" s="203" t="s">
        <v>217</v>
      </c>
      <c r="BK159" s="205">
        <f>SUM(BK160:BK180)</f>
        <v>0</v>
      </c>
    </row>
    <row r="160" spans="1:65" s="2" customFormat="1" ht="21.75" customHeight="1">
      <c r="A160" s="34"/>
      <c r="B160" s="35"/>
      <c r="C160" s="208" t="s">
        <v>8</v>
      </c>
      <c r="D160" s="208" t="s">
        <v>219</v>
      </c>
      <c r="E160" s="209" t="s">
        <v>631</v>
      </c>
      <c r="F160" s="210" t="s">
        <v>632</v>
      </c>
      <c r="G160" s="211" t="s">
        <v>222</v>
      </c>
      <c r="H160" s="212">
        <v>179.715</v>
      </c>
      <c r="I160" s="213"/>
      <c r="J160" s="214">
        <f>ROUND(I160*H160,2)</f>
        <v>0</v>
      </c>
      <c r="K160" s="210" t="s">
        <v>223</v>
      </c>
      <c r="L160" s="39"/>
      <c r="M160" s="215" t="s">
        <v>1</v>
      </c>
      <c r="N160" s="216" t="s">
        <v>42</v>
      </c>
      <c r="O160" s="71"/>
      <c r="P160" s="217">
        <f>O160*H160</f>
        <v>0</v>
      </c>
      <c r="Q160" s="217">
        <v>0</v>
      </c>
      <c r="R160" s="217">
        <f>Q160*H160</f>
        <v>0</v>
      </c>
      <c r="S160" s="217">
        <v>0.48</v>
      </c>
      <c r="T160" s="218">
        <f>S160*H160</f>
        <v>86.263199999999998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19" t="s">
        <v>224</v>
      </c>
      <c r="AT160" s="219" t="s">
        <v>219</v>
      </c>
      <c r="AU160" s="219" t="s">
        <v>86</v>
      </c>
      <c r="AY160" s="17" t="s">
        <v>217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17" t="s">
        <v>84</v>
      </c>
      <c r="BK160" s="220">
        <f>ROUND(I160*H160,2)</f>
        <v>0</v>
      </c>
      <c r="BL160" s="17" t="s">
        <v>224</v>
      </c>
      <c r="BM160" s="219" t="s">
        <v>1049</v>
      </c>
    </row>
    <row r="161" spans="1:65" s="13" customFormat="1" ht="11.25">
      <c r="B161" s="225"/>
      <c r="C161" s="226"/>
      <c r="D161" s="221" t="s">
        <v>246</v>
      </c>
      <c r="E161" s="227" t="s">
        <v>1</v>
      </c>
      <c r="F161" s="228" t="s">
        <v>1050</v>
      </c>
      <c r="G161" s="226"/>
      <c r="H161" s="229">
        <v>98</v>
      </c>
      <c r="I161" s="230"/>
      <c r="J161" s="226"/>
      <c r="K161" s="226"/>
      <c r="L161" s="231"/>
      <c r="M161" s="232"/>
      <c r="N161" s="233"/>
      <c r="O161" s="233"/>
      <c r="P161" s="233"/>
      <c r="Q161" s="233"/>
      <c r="R161" s="233"/>
      <c r="S161" s="233"/>
      <c r="T161" s="234"/>
      <c r="AT161" s="235" t="s">
        <v>246</v>
      </c>
      <c r="AU161" s="235" t="s">
        <v>86</v>
      </c>
      <c r="AV161" s="13" t="s">
        <v>86</v>
      </c>
      <c r="AW161" s="13" t="s">
        <v>33</v>
      </c>
      <c r="AX161" s="13" t="s">
        <v>77</v>
      </c>
      <c r="AY161" s="235" t="s">
        <v>217</v>
      </c>
    </row>
    <row r="162" spans="1:65" s="13" customFormat="1" ht="11.25">
      <c r="B162" s="225"/>
      <c r="C162" s="226"/>
      <c r="D162" s="221" t="s">
        <v>246</v>
      </c>
      <c r="E162" s="227" t="s">
        <v>1</v>
      </c>
      <c r="F162" s="228" t="s">
        <v>1051</v>
      </c>
      <c r="G162" s="226"/>
      <c r="H162" s="229">
        <v>81.715000000000003</v>
      </c>
      <c r="I162" s="230"/>
      <c r="J162" s="226"/>
      <c r="K162" s="226"/>
      <c r="L162" s="231"/>
      <c r="M162" s="232"/>
      <c r="N162" s="233"/>
      <c r="O162" s="233"/>
      <c r="P162" s="233"/>
      <c r="Q162" s="233"/>
      <c r="R162" s="233"/>
      <c r="S162" s="233"/>
      <c r="T162" s="234"/>
      <c r="AT162" s="235" t="s">
        <v>246</v>
      </c>
      <c r="AU162" s="235" t="s">
        <v>86</v>
      </c>
      <c r="AV162" s="13" t="s">
        <v>86</v>
      </c>
      <c r="AW162" s="13" t="s">
        <v>33</v>
      </c>
      <c r="AX162" s="13" t="s">
        <v>77</v>
      </c>
      <c r="AY162" s="235" t="s">
        <v>217</v>
      </c>
    </row>
    <row r="163" spans="1:65" s="14" customFormat="1" ht="11.25">
      <c r="B163" s="246"/>
      <c r="C163" s="247"/>
      <c r="D163" s="221" t="s">
        <v>246</v>
      </c>
      <c r="E163" s="248" t="s">
        <v>1</v>
      </c>
      <c r="F163" s="249" t="s">
        <v>298</v>
      </c>
      <c r="G163" s="247"/>
      <c r="H163" s="250">
        <v>179.715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AT163" s="256" t="s">
        <v>246</v>
      </c>
      <c r="AU163" s="256" t="s">
        <v>86</v>
      </c>
      <c r="AV163" s="14" t="s">
        <v>224</v>
      </c>
      <c r="AW163" s="14" t="s">
        <v>33</v>
      </c>
      <c r="AX163" s="14" t="s">
        <v>84</v>
      </c>
      <c r="AY163" s="256" t="s">
        <v>217</v>
      </c>
    </row>
    <row r="164" spans="1:65" s="2" customFormat="1" ht="21.75" customHeight="1">
      <c r="A164" s="34"/>
      <c r="B164" s="35"/>
      <c r="C164" s="208" t="s">
        <v>310</v>
      </c>
      <c r="D164" s="208" t="s">
        <v>219</v>
      </c>
      <c r="E164" s="209" t="s">
        <v>635</v>
      </c>
      <c r="F164" s="210" t="s">
        <v>636</v>
      </c>
      <c r="G164" s="211" t="s">
        <v>290</v>
      </c>
      <c r="H164" s="212">
        <v>5.37</v>
      </c>
      <c r="I164" s="213"/>
      <c r="J164" s="214">
        <f>ROUND(I164*H164,2)</f>
        <v>0</v>
      </c>
      <c r="K164" s="210" t="s">
        <v>223</v>
      </c>
      <c r="L164" s="39"/>
      <c r="M164" s="215" t="s">
        <v>1</v>
      </c>
      <c r="N164" s="216" t="s">
        <v>42</v>
      </c>
      <c r="O164" s="71"/>
      <c r="P164" s="217">
        <f>O164*H164</f>
        <v>0</v>
      </c>
      <c r="Q164" s="217">
        <v>0.4</v>
      </c>
      <c r="R164" s="217">
        <f>Q164*H164</f>
        <v>2.1480000000000001</v>
      </c>
      <c r="S164" s="217">
        <v>0</v>
      </c>
      <c r="T164" s="21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9" t="s">
        <v>224</v>
      </c>
      <c r="AT164" s="219" t="s">
        <v>219</v>
      </c>
      <c r="AU164" s="219" t="s">
        <v>86</v>
      </c>
      <c r="AY164" s="17" t="s">
        <v>217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17" t="s">
        <v>84</v>
      </c>
      <c r="BK164" s="220">
        <f>ROUND(I164*H164,2)</f>
        <v>0</v>
      </c>
      <c r="BL164" s="17" t="s">
        <v>224</v>
      </c>
      <c r="BM164" s="219" t="s">
        <v>1052</v>
      </c>
    </row>
    <row r="165" spans="1:65" s="13" customFormat="1" ht="11.25">
      <c r="B165" s="225"/>
      <c r="C165" s="226"/>
      <c r="D165" s="221" t="s">
        <v>246</v>
      </c>
      <c r="E165" s="227" t="s">
        <v>1</v>
      </c>
      <c r="F165" s="228" t="s">
        <v>1053</v>
      </c>
      <c r="G165" s="226"/>
      <c r="H165" s="229">
        <v>5.37</v>
      </c>
      <c r="I165" s="230"/>
      <c r="J165" s="226"/>
      <c r="K165" s="226"/>
      <c r="L165" s="231"/>
      <c r="M165" s="232"/>
      <c r="N165" s="233"/>
      <c r="O165" s="233"/>
      <c r="P165" s="233"/>
      <c r="Q165" s="233"/>
      <c r="R165" s="233"/>
      <c r="S165" s="233"/>
      <c r="T165" s="234"/>
      <c r="AT165" s="235" t="s">
        <v>246</v>
      </c>
      <c r="AU165" s="235" t="s">
        <v>86</v>
      </c>
      <c r="AV165" s="13" t="s">
        <v>86</v>
      </c>
      <c r="AW165" s="13" t="s">
        <v>33</v>
      </c>
      <c r="AX165" s="13" t="s">
        <v>84</v>
      </c>
      <c r="AY165" s="235" t="s">
        <v>217</v>
      </c>
    </row>
    <row r="166" spans="1:65" s="2" customFormat="1" ht="21.75" customHeight="1">
      <c r="A166" s="34"/>
      <c r="B166" s="35"/>
      <c r="C166" s="208" t="s">
        <v>314</v>
      </c>
      <c r="D166" s="208" t="s">
        <v>219</v>
      </c>
      <c r="E166" s="209" t="s">
        <v>639</v>
      </c>
      <c r="F166" s="210" t="s">
        <v>640</v>
      </c>
      <c r="G166" s="211" t="s">
        <v>290</v>
      </c>
      <c r="H166" s="212">
        <v>5.37</v>
      </c>
      <c r="I166" s="213"/>
      <c r="J166" s="214">
        <f>ROUND(I166*H166,2)</f>
        <v>0</v>
      </c>
      <c r="K166" s="210" t="s">
        <v>223</v>
      </c>
      <c r="L166" s="39"/>
      <c r="M166" s="215" t="s">
        <v>1</v>
      </c>
      <c r="N166" s="216" t="s">
        <v>42</v>
      </c>
      <c r="O166" s="71"/>
      <c r="P166" s="217">
        <f>O166*H166</f>
        <v>0</v>
      </c>
      <c r="Q166" s="217">
        <v>0</v>
      </c>
      <c r="R166" s="217">
        <f>Q166*H166</f>
        <v>0</v>
      </c>
      <c r="S166" s="217">
        <v>0</v>
      </c>
      <c r="T166" s="21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19" t="s">
        <v>224</v>
      </c>
      <c r="AT166" s="219" t="s">
        <v>219</v>
      </c>
      <c r="AU166" s="219" t="s">
        <v>86</v>
      </c>
      <c r="AY166" s="17" t="s">
        <v>217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17" t="s">
        <v>84</v>
      </c>
      <c r="BK166" s="220">
        <f>ROUND(I166*H166,2)</f>
        <v>0</v>
      </c>
      <c r="BL166" s="17" t="s">
        <v>224</v>
      </c>
      <c r="BM166" s="219" t="s">
        <v>1054</v>
      </c>
    </row>
    <row r="167" spans="1:65" s="2" customFormat="1" ht="21.75" customHeight="1">
      <c r="A167" s="34"/>
      <c r="B167" s="35"/>
      <c r="C167" s="208" t="s">
        <v>321</v>
      </c>
      <c r="D167" s="208" t="s">
        <v>219</v>
      </c>
      <c r="E167" s="209" t="s">
        <v>642</v>
      </c>
      <c r="F167" s="210" t="s">
        <v>643</v>
      </c>
      <c r="G167" s="211" t="s">
        <v>290</v>
      </c>
      <c r="H167" s="212">
        <v>5.37</v>
      </c>
      <c r="I167" s="213"/>
      <c r="J167" s="214">
        <f>ROUND(I167*H167,2)</f>
        <v>0</v>
      </c>
      <c r="K167" s="210" t="s">
        <v>223</v>
      </c>
      <c r="L167" s="39"/>
      <c r="M167" s="215" t="s">
        <v>1</v>
      </c>
      <c r="N167" s="216" t="s">
        <v>42</v>
      </c>
      <c r="O167" s="71"/>
      <c r="P167" s="217">
        <f>O167*H167</f>
        <v>0</v>
      </c>
      <c r="Q167" s="217">
        <v>0</v>
      </c>
      <c r="R167" s="217">
        <f>Q167*H167</f>
        <v>0</v>
      </c>
      <c r="S167" s="217">
        <v>0</v>
      </c>
      <c r="T167" s="21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9" t="s">
        <v>224</v>
      </c>
      <c r="AT167" s="219" t="s">
        <v>219</v>
      </c>
      <c r="AU167" s="219" t="s">
        <v>86</v>
      </c>
      <c r="AY167" s="17" t="s">
        <v>217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17" t="s">
        <v>84</v>
      </c>
      <c r="BK167" s="220">
        <f>ROUND(I167*H167,2)</f>
        <v>0</v>
      </c>
      <c r="BL167" s="17" t="s">
        <v>224</v>
      </c>
      <c r="BM167" s="219" t="s">
        <v>1055</v>
      </c>
    </row>
    <row r="168" spans="1:65" s="2" customFormat="1" ht="21.75" customHeight="1">
      <c r="A168" s="34"/>
      <c r="B168" s="35"/>
      <c r="C168" s="208" t="s">
        <v>326</v>
      </c>
      <c r="D168" s="208" t="s">
        <v>219</v>
      </c>
      <c r="E168" s="209" t="s">
        <v>645</v>
      </c>
      <c r="F168" s="210" t="s">
        <v>646</v>
      </c>
      <c r="G168" s="211" t="s">
        <v>222</v>
      </c>
      <c r="H168" s="212">
        <v>179.715</v>
      </c>
      <c r="I168" s="213"/>
      <c r="J168" s="214">
        <f>ROUND(I168*H168,2)</f>
        <v>0</v>
      </c>
      <c r="K168" s="210" t="s">
        <v>223</v>
      </c>
      <c r="L168" s="39"/>
      <c r="M168" s="215" t="s">
        <v>1</v>
      </c>
      <c r="N168" s="216" t="s">
        <v>42</v>
      </c>
      <c r="O168" s="71"/>
      <c r="P168" s="217">
        <f>O168*H168</f>
        <v>0</v>
      </c>
      <c r="Q168" s="217">
        <v>0.18729699999999999</v>
      </c>
      <c r="R168" s="217">
        <f>Q168*H168</f>
        <v>33.660080354999998</v>
      </c>
      <c r="S168" s="217">
        <v>0</v>
      </c>
      <c r="T168" s="21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19" t="s">
        <v>224</v>
      </c>
      <c r="AT168" s="219" t="s">
        <v>219</v>
      </c>
      <c r="AU168" s="219" t="s">
        <v>86</v>
      </c>
      <c r="AY168" s="17" t="s">
        <v>217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17" t="s">
        <v>84</v>
      </c>
      <c r="BK168" s="220">
        <f>ROUND(I168*H168,2)</f>
        <v>0</v>
      </c>
      <c r="BL168" s="17" t="s">
        <v>224</v>
      </c>
      <c r="BM168" s="219" t="s">
        <v>1056</v>
      </c>
    </row>
    <row r="169" spans="1:65" s="2" customFormat="1" ht="19.5">
      <c r="A169" s="34"/>
      <c r="B169" s="35"/>
      <c r="C169" s="36"/>
      <c r="D169" s="221" t="s">
        <v>234</v>
      </c>
      <c r="E169" s="36"/>
      <c r="F169" s="222" t="s">
        <v>648</v>
      </c>
      <c r="G169" s="36"/>
      <c r="H169" s="36"/>
      <c r="I169" s="122"/>
      <c r="J169" s="36"/>
      <c r="K169" s="36"/>
      <c r="L169" s="39"/>
      <c r="M169" s="223"/>
      <c r="N169" s="224"/>
      <c r="O169" s="71"/>
      <c r="P169" s="71"/>
      <c r="Q169" s="71"/>
      <c r="R169" s="71"/>
      <c r="S169" s="71"/>
      <c r="T169" s="72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234</v>
      </c>
      <c r="AU169" s="17" t="s">
        <v>86</v>
      </c>
    </row>
    <row r="170" spans="1:65" s="13" customFormat="1" ht="11.25">
      <c r="B170" s="225"/>
      <c r="C170" s="226"/>
      <c r="D170" s="221" t="s">
        <v>246</v>
      </c>
      <c r="E170" s="227" t="s">
        <v>1</v>
      </c>
      <c r="F170" s="228" t="s">
        <v>1057</v>
      </c>
      <c r="G170" s="226"/>
      <c r="H170" s="229">
        <v>179.715</v>
      </c>
      <c r="I170" s="230"/>
      <c r="J170" s="226"/>
      <c r="K170" s="226"/>
      <c r="L170" s="231"/>
      <c r="M170" s="232"/>
      <c r="N170" s="233"/>
      <c r="O170" s="233"/>
      <c r="P170" s="233"/>
      <c r="Q170" s="233"/>
      <c r="R170" s="233"/>
      <c r="S170" s="233"/>
      <c r="T170" s="234"/>
      <c r="AT170" s="235" t="s">
        <v>246</v>
      </c>
      <c r="AU170" s="235" t="s">
        <v>86</v>
      </c>
      <c r="AV170" s="13" t="s">
        <v>86</v>
      </c>
      <c r="AW170" s="13" t="s">
        <v>33</v>
      </c>
      <c r="AX170" s="13" t="s">
        <v>84</v>
      </c>
      <c r="AY170" s="235" t="s">
        <v>217</v>
      </c>
    </row>
    <row r="171" spans="1:65" s="2" customFormat="1" ht="21.75" customHeight="1">
      <c r="A171" s="34"/>
      <c r="B171" s="35"/>
      <c r="C171" s="208" t="s">
        <v>330</v>
      </c>
      <c r="D171" s="208" t="s">
        <v>219</v>
      </c>
      <c r="E171" s="209" t="s">
        <v>242</v>
      </c>
      <c r="F171" s="210" t="s">
        <v>243</v>
      </c>
      <c r="G171" s="211" t="s">
        <v>222</v>
      </c>
      <c r="H171" s="212">
        <v>0.9</v>
      </c>
      <c r="I171" s="213"/>
      <c r="J171" s="214">
        <f>ROUND(I171*H171,2)</f>
        <v>0</v>
      </c>
      <c r="K171" s="210" t="s">
        <v>223</v>
      </c>
      <c r="L171" s="39"/>
      <c r="M171" s="215" t="s">
        <v>1</v>
      </c>
      <c r="N171" s="216" t="s">
        <v>42</v>
      </c>
      <c r="O171" s="71"/>
      <c r="P171" s="217">
        <f>O171*H171</f>
        <v>0</v>
      </c>
      <c r="Q171" s="217">
        <v>2.6450000000000001E-2</v>
      </c>
      <c r="R171" s="217">
        <f>Q171*H171</f>
        <v>2.3805000000000003E-2</v>
      </c>
      <c r="S171" s="217">
        <v>0</v>
      </c>
      <c r="T171" s="21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19" t="s">
        <v>224</v>
      </c>
      <c r="AT171" s="219" t="s">
        <v>219</v>
      </c>
      <c r="AU171" s="219" t="s">
        <v>86</v>
      </c>
      <c r="AY171" s="17" t="s">
        <v>217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17" t="s">
        <v>84</v>
      </c>
      <c r="BK171" s="220">
        <f>ROUND(I171*H171,2)</f>
        <v>0</v>
      </c>
      <c r="BL171" s="17" t="s">
        <v>224</v>
      </c>
      <c r="BM171" s="219" t="s">
        <v>1058</v>
      </c>
    </row>
    <row r="172" spans="1:65" s="2" customFormat="1" ht="19.5">
      <c r="A172" s="34"/>
      <c r="B172" s="35"/>
      <c r="C172" s="36"/>
      <c r="D172" s="221" t="s">
        <v>234</v>
      </c>
      <c r="E172" s="36"/>
      <c r="F172" s="222" t="s">
        <v>245</v>
      </c>
      <c r="G172" s="36"/>
      <c r="H172" s="36"/>
      <c r="I172" s="122"/>
      <c r="J172" s="36"/>
      <c r="K172" s="36"/>
      <c r="L172" s="39"/>
      <c r="M172" s="223"/>
      <c r="N172" s="224"/>
      <c r="O172" s="71"/>
      <c r="P172" s="71"/>
      <c r="Q172" s="71"/>
      <c r="R172" s="71"/>
      <c r="S172" s="71"/>
      <c r="T172" s="72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234</v>
      </c>
      <c r="AU172" s="17" t="s">
        <v>86</v>
      </c>
    </row>
    <row r="173" spans="1:65" s="13" customFormat="1" ht="11.25">
      <c r="B173" s="225"/>
      <c r="C173" s="226"/>
      <c r="D173" s="221" t="s">
        <v>246</v>
      </c>
      <c r="E173" s="227" t="s">
        <v>1</v>
      </c>
      <c r="F173" s="228" t="s">
        <v>247</v>
      </c>
      <c r="G173" s="226"/>
      <c r="H173" s="229">
        <v>0.9</v>
      </c>
      <c r="I173" s="230"/>
      <c r="J173" s="226"/>
      <c r="K173" s="226"/>
      <c r="L173" s="231"/>
      <c r="M173" s="232"/>
      <c r="N173" s="233"/>
      <c r="O173" s="233"/>
      <c r="P173" s="233"/>
      <c r="Q173" s="233"/>
      <c r="R173" s="233"/>
      <c r="S173" s="233"/>
      <c r="T173" s="234"/>
      <c r="AT173" s="235" t="s">
        <v>246</v>
      </c>
      <c r="AU173" s="235" t="s">
        <v>86</v>
      </c>
      <c r="AV173" s="13" t="s">
        <v>86</v>
      </c>
      <c r="AW173" s="13" t="s">
        <v>33</v>
      </c>
      <c r="AX173" s="13" t="s">
        <v>84</v>
      </c>
      <c r="AY173" s="235" t="s">
        <v>217</v>
      </c>
    </row>
    <row r="174" spans="1:65" s="2" customFormat="1" ht="21.75" customHeight="1">
      <c r="A174" s="34"/>
      <c r="B174" s="35"/>
      <c r="C174" s="208" t="s">
        <v>7</v>
      </c>
      <c r="D174" s="208" t="s">
        <v>219</v>
      </c>
      <c r="E174" s="209" t="s">
        <v>249</v>
      </c>
      <c r="F174" s="210" t="s">
        <v>250</v>
      </c>
      <c r="G174" s="211" t="s">
        <v>222</v>
      </c>
      <c r="H174" s="212">
        <v>1.8</v>
      </c>
      <c r="I174" s="213"/>
      <c r="J174" s="214">
        <f>ROUND(I174*H174,2)</f>
        <v>0</v>
      </c>
      <c r="K174" s="210" t="s">
        <v>223</v>
      </c>
      <c r="L174" s="39"/>
      <c r="M174" s="215" t="s">
        <v>1</v>
      </c>
      <c r="N174" s="216" t="s">
        <v>42</v>
      </c>
      <c r="O174" s="71"/>
      <c r="P174" s="217">
        <f>O174*H174</f>
        <v>0</v>
      </c>
      <c r="Q174" s="217">
        <v>2.6450000000000001E-2</v>
      </c>
      <c r="R174" s="217">
        <f>Q174*H174</f>
        <v>4.7610000000000006E-2</v>
      </c>
      <c r="S174" s="217">
        <v>0</v>
      </c>
      <c r="T174" s="21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19" t="s">
        <v>224</v>
      </c>
      <c r="AT174" s="219" t="s">
        <v>219</v>
      </c>
      <c r="AU174" s="219" t="s">
        <v>86</v>
      </c>
      <c r="AY174" s="17" t="s">
        <v>217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17" t="s">
        <v>84</v>
      </c>
      <c r="BK174" s="220">
        <f>ROUND(I174*H174,2)</f>
        <v>0</v>
      </c>
      <c r="BL174" s="17" t="s">
        <v>224</v>
      </c>
      <c r="BM174" s="219" t="s">
        <v>1059</v>
      </c>
    </row>
    <row r="175" spans="1:65" s="13" customFormat="1" ht="11.25">
      <c r="B175" s="225"/>
      <c r="C175" s="226"/>
      <c r="D175" s="221" t="s">
        <v>246</v>
      </c>
      <c r="E175" s="226"/>
      <c r="F175" s="228" t="s">
        <v>252</v>
      </c>
      <c r="G175" s="226"/>
      <c r="H175" s="229">
        <v>1.8</v>
      </c>
      <c r="I175" s="230"/>
      <c r="J175" s="226"/>
      <c r="K175" s="226"/>
      <c r="L175" s="231"/>
      <c r="M175" s="232"/>
      <c r="N175" s="233"/>
      <c r="O175" s="233"/>
      <c r="P175" s="233"/>
      <c r="Q175" s="233"/>
      <c r="R175" s="233"/>
      <c r="S175" s="233"/>
      <c r="T175" s="234"/>
      <c r="AT175" s="235" t="s">
        <v>246</v>
      </c>
      <c r="AU175" s="235" t="s">
        <v>86</v>
      </c>
      <c r="AV175" s="13" t="s">
        <v>86</v>
      </c>
      <c r="AW175" s="13" t="s">
        <v>4</v>
      </c>
      <c r="AX175" s="13" t="s">
        <v>84</v>
      </c>
      <c r="AY175" s="235" t="s">
        <v>217</v>
      </c>
    </row>
    <row r="176" spans="1:65" s="2" customFormat="1" ht="21.75" customHeight="1">
      <c r="A176" s="34"/>
      <c r="B176" s="35"/>
      <c r="C176" s="208" t="s">
        <v>343</v>
      </c>
      <c r="D176" s="208" t="s">
        <v>219</v>
      </c>
      <c r="E176" s="209" t="s">
        <v>651</v>
      </c>
      <c r="F176" s="210" t="s">
        <v>652</v>
      </c>
      <c r="G176" s="211" t="s">
        <v>222</v>
      </c>
      <c r="H176" s="212">
        <v>179.715</v>
      </c>
      <c r="I176" s="213"/>
      <c r="J176" s="214">
        <f>ROUND(I176*H176,2)</f>
        <v>0</v>
      </c>
      <c r="K176" s="210" t="s">
        <v>223</v>
      </c>
      <c r="L176" s="39"/>
      <c r="M176" s="215" t="s">
        <v>1</v>
      </c>
      <c r="N176" s="216" t="s">
        <v>42</v>
      </c>
      <c r="O176" s="71"/>
      <c r="P176" s="217">
        <f>O176*H176</f>
        <v>0</v>
      </c>
      <c r="Q176" s="217">
        <v>0.40242464</v>
      </c>
      <c r="R176" s="217">
        <f>Q176*H176</f>
        <v>72.321744177599996</v>
      </c>
      <c r="S176" s="217">
        <v>0</v>
      </c>
      <c r="T176" s="21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19" t="s">
        <v>224</v>
      </c>
      <c r="AT176" s="219" t="s">
        <v>219</v>
      </c>
      <c r="AU176" s="219" t="s">
        <v>86</v>
      </c>
      <c r="AY176" s="17" t="s">
        <v>217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17" t="s">
        <v>84</v>
      </c>
      <c r="BK176" s="220">
        <f>ROUND(I176*H176,2)</f>
        <v>0</v>
      </c>
      <c r="BL176" s="17" t="s">
        <v>224</v>
      </c>
      <c r="BM176" s="219" t="s">
        <v>1060</v>
      </c>
    </row>
    <row r="177" spans="1:65" s="2" customFormat="1" ht="19.5">
      <c r="A177" s="34"/>
      <c r="B177" s="35"/>
      <c r="C177" s="36"/>
      <c r="D177" s="221" t="s">
        <v>234</v>
      </c>
      <c r="E177" s="36"/>
      <c r="F177" s="222" t="s">
        <v>654</v>
      </c>
      <c r="G177" s="36"/>
      <c r="H177" s="36"/>
      <c r="I177" s="122"/>
      <c r="J177" s="36"/>
      <c r="K177" s="36"/>
      <c r="L177" s="39"/>
      <c r="M177" s="223"/>
      <c r="N177" s="224"/>
      <c r="O177" s="71"/>
      <c r="P177" s="71"/>
      <c r="Q177" s="71"/>
      <c r="R177" s="71"/>
      <c r="S177" s="71"/>
      <c r="T177" s="72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234</v>
      </c>
      <c r="AU177" s="17" t="s">
        <v>86</v>
      </c>
    </row>
    <row r="178" spans="1:65" s="2" customFormat="1" ht="16.5" customHeight="1">
      <c r="A178" s="34"/>
      <c r="B178" s="35"/>
      <c r="C178" s="236" t="s">
        <v>347</v>
      </c>
      <c r="D178" s="236" t="s">
        <v>271</v>
      </c>
      <c r="E178" s="237" t="s">
        <v>655</v>
      </c>
      <c r="F178" s="238" t="s">
        <v>656</v>
      </c>
      <c r="G178" s="239" t="s">
        <v>274</v>
      </c>
      <c r="H178" s="240">
        <v>86.263000000000005</v>
      </c>
      <c r="I178" s="241"/>
      <c r="J178" s="242">
        <f>ROUND(I178*H178,2)</f>
        <v>0</v>
      </c>
      <c r="K178" s="238" t="s">
        <v>223</v>
      </c>
      <c r="L178" s="243"/>
      <c r="M178" s="244" t="s">
        <v>1</v>
      </c>
      <c r="N178" s="245" t="s">
        <v>42</v>
      </c>
      <c r="O178" s="71"/>
      <c r="P178" s="217">
        <f>O178*H178</f>
        <v>0</v>
      </c>
      <c r="Q178" s="217">
        <v>1</v>
      </c>
      <c r="R178" s="217">
        <f>Q178*H178</f>
        <v>86.263000000000005</v>
      </c>
      <c r="S178" s="217">
        <v>0</v>
      </c>
      <c r="T178" s="21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19" t="s">
        <v>262</v>
      </c>
      <c r="AT178" s="219" t="s">
        <v>271</v>
      </c>
      <c r="AU178" s="219" t="s">
        <v>86</v>
      </c>
      <c r="AY178" s="17" t="s">
        <v>217</v>
      </c>
      <c r="BE178" s="220">
        <f>IF(N178="základní",J178,0)</f>
        <v>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17" t="s">
        <v>84</v>
      </c>
      <c r="BK178" s="220">
        <f>ROUND(I178*H178,2)</f>
        <v>0</v>
      </c>
      <c r="BL178" s="17" t="s">
        <v>224</v>
      </c>
      <c r="BM178" s="219" t="s">
        <v>1061</v>
      </c>
    </row>
    <row r="179" spans="1:65" s="2" customFormat="1" ht="19.5">
      <c r="A179" s="34"/>
      <c r="B179" s="35"/>
      <c r="C179" s="36"/>
      <c r="D179" s="221" t="s">
        <v>234</v>
      </c>
      <c r="E179" s="36"/>
      <c r="F179" s="222" t="s">
        <v>658</v>
      </c>
      <c r="G179" s="36"/>
      <c r="H179" s="36"/>
      <c r="I179" s="122"/>
      <c r="J179" s="36"/>
      <c r="K179" s="36"/>
      <c r="L179" s="39"/>
      <c r="M179" s="223"/>
      <c r="N179" s="224"/>
      <c r="O179" s="71"/>
      <c r="P179" s="71"/>
      <c r="Q179" s="71"/>
      <c r="R179" s="71"/>
      <c r="S179" s="71"/>
      <c r="T179" s="72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234</v>
      </c>
      <c r="AU179" s="17" t="s">
        <v>86</v>
      </c>
    </row>
    <row r="180" spans="1:65" s="14" customFormat="1" ht="11.25">
      <c r="B180" s="246"/>
      <c r="C180" s="247"/>
      <c r="D180" s="221" t="s">
        <v>246</v>
      </c>
      <c r="E180" s="248" t="s">
        <v>1</v>
      </c>
      <c r="F180" s="249" t="s">
        <v>298</v>
      </c>
      <c r="G180" s="247"/>
      <c r="H180" s="250">
        <v>86.263000000000005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5"/>
      <c r="AT180" s="256" t="s">
        <v>246</v>
      </c>
      <c r="AU180" s="256" t="s">
        <v>86</v>
      </c>
      <c r="AV180" s="14" t="s">
        <v>224</v>
      </c>
      <c r="AW180" s="14" t="s">
        <v>33</v>
      </c>
      <c r="AX180" s="14" t="s">
        <v>77</v>
      </c>
      <c r="AY180" s="256" t="s">
        <v>217</v>
      </c>
    </row>
    <row r="181" spans="1:65" s="12" customFormat="1" ht="22.9" customHeight="1">
      <c r="B181" s="192"/>
      <c r="C181" s="193"/>
      <c r="D181" s="194" t="s">
        <v>76</v>
      </c>
      <c r="E181" s="206" t="s">
        <v>248</v>
      </c>
      <c r="F181" s="206" t="s">
        <v>253</v>
      </c>
      <c r="G181" s="193"/>
      <c r="H181" s="193"/>
      <c r="I181" s="196"/>
      <c r="J181" s="207">
        <f>BK181</f>
        <v>0</v>
      </c>
      <c r="K181" s="193"/>
      <c r="L181" s="198"/>
      <c r="M181" s="199"/>
      <c r="N181" s="200"/>
      <c r="O181" s="200"/>
      <c r="P181" s="201">
        <f>SUM(P182:P184)</f>
        <v>0</v>
      </c>
      <c r="Q181" s="200"/>
      <c r="R181" s="201">
        <f>SUM(R182:R184)</f>
        <v>0.86736900000000006</v>
      </c>
      <c r="S181" s="200"/>
      <c r="T181" s="202">
        <f>SUM(T182:T184)</f>
        <v>0.96</v>
      </c>
      <c r="AR181" s="203" t="s">
        <v>84</v>
      </c>
      <c r="AT181" s="204" t="s">
        <v>76</v>
      </c>
      <c r="AU181" s="204" t="s">
        <v>84</v>
      </c>
      <c r="AY181" s="203" t="s">
        <v>217</v>
      </c>
      <c r="BK181" s="205">
        <f>SUM(BK182:BK184)</f>
        <v>0</v>
      </c>
    </row>
    <row r="182" spans="1:65" s="2" customFormat="1" ht="21.75" customHeight="1">
      <c r="A182" s="34"/>
      <c r="B182" s="35"/>
      <c r="C182" s="208" t="s">
        <v>357</v>
      </c>
      <c r="D182" s="208" t="s">
        <v>219</v>
      </c>
      <c r="E182" s="209" t="s">
        <v>255</v>
      </c>
      <c r="F182" s="210" t="s">
        <v>256</v>
      </c>
      <c r="G182" s="211" t="s">
        <v>222</v>
      </c>
      <c r="H182" s="212">
        <v>10</v>
      </c>
      <c r="I182" s="213"/>
      <c r="J182" s="214">
        <f>ROUND(I182*H182,2)</f>
        <v>0</v>
      </c>
      <c r="K182" s="210" t="s">
        <v>223</v>
      </c>
      <c r="L182" s="39"/>
      <c r="M182" s="215" t="s">
        <v>1</v>
      </c>
      <c r="N182" s="216" t="s">
        <v>42</v>
      </c>
      <c r="O182" s="71"/>
      <c r="P182" s="217">
        <f>O182*H182</f>
        <v>0</v>
      </c>
      <c r="Q182" s="217">
        <v>8.6736900000000006E-2</v>
      </c>
      <c r="R182" s="217">
        <f>Q182*H182</f>
        <v>0.86736900000000006</v>
      </c>
      <c r="S182" s="217">
        <v>9.6000000000000002E-2</v>
      </c>
      <c r="T182" s="218">
        <f>S182*H182</f>
        <v>0.96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19" t="s">
        <v>224</v>
      </c>
      <c r="AT182" s="219" t="s">
        <v>219</v>
      </c>
      <c r="AU182" s="219" t="s">
        <v>86</v>
      </c>
      <c r="AY182" s="17" t="s">
        <v>217</v>
      </c>
      <c r="BE182" s="220">
        <f>IF(N182="základní",J182,0)</f>
        <v>0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17" t="s">
        <v>84</v>
      </c>
      <c r="BK182" s="220">
        <f>ROUND(I182*H182,2)</f>
        <v>0</v>
      </c>
      <c r="BL182" s="17" t="s">
        <v>224</v>
      </c>
      <c r="BM182" s="219" t="s">
        <v>1062</v>
      </c>
    </row>
    <row r="183" spans="1:65" s="2" customFormat="1" ht="29.25">
      <c r="A183" s="34"/>
      <c r="B183" s="35"/>
      <c r="C183" s="36"/>
      <c r="D183" s="221" t="s">
        <v>234</v>
      </c>
      <c r="E183" s="36"/>
      <c r="F183" s="222" t="s">
        <v>516</v>
      </c>
      <c r="G183" s="36"/>
      <c r="H183" s="36"/>
      <c r="I183" s="122"/>
      <c r="J183" s="36"/>
      <c r="K183" s="36"/>
      <c r="L183" s="39"/>
      <c r="M183" s="223"/>
      <c r="N183" s="224"/>
      <c r="O183" s="71"/>
      <c r="P183" s="71"/>
      <c r="Q183" s="71"/>
      <c r="R183" s="71"/>
      <c r="S183" s="71"/>
      <c r="T183" s="72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234</v>
      </c>
      <c r="AU183" s="17" t="s">
        <v>86</v>
      </c>
    </row>
    <row r="184" spans="1:65" s="13" customFormat="1" ht="11.25">
      <c r="B184" s="225"/>
      <c r="C184" s="226"/>
      <c r="D184" s="221" t="s">
        <v>246</v>
      </c>
      <c r="E184" s="227" t="s">
        <v>1</v>
      </c>
      <c r="F184" s="228" t="s">
        <v>1063</v>
      </c>
      <c r="G184" s="226"/>
      <c r="H184" s="229">
        <v>10</v>
      </c>
      <c r="I184" s="230"/>
      <c r="J184" s="226"/>
      <c r="K184" s="226"/>
      <c r="L184" s="231"/>
      <c r="M184" s="232"/>
      <c r="N184" s="233"/>
      <c r="O184" s="233"/>
      <c r="P184" s="233"/>
      <c r="Q184" s="233"/>
      <c r="R184" s="233"/>
      <c r="S184" s="233"/>
      <c r="T184" s="234"/>
      <c r="AT184" s="235" t="s">
        <v>246</v>
      </c>
      <c r="AU184" s="235" t="s">
        <v>86</v>
      </c>
      <c r="AV184" s="13" t="s">
        <v>86</v>
      </c>
      <c r="AW184" s="13" t="s">
        <v>33</v>
      </c>
      <c r="AX184" s="13" t="s">
        <v>84</v>
      </c>
      <c r="AY184" s="235" t="s">
        <v>217</v>
      </c>
    </row>
    <row r="185" spans="1:65" s="12" customFormat="1" ht="22.9" customHeight="1">
      <c r="B185" s="192"/>
      <c r="C185" s="193"/>
      <c r="D185" s="194" t="s">
        <v>76</v>
      </c>
      <c r="E185" s="206" t="s">
        <v>260</v>
      </c>
      <c r="F185" s="206" t="s">
        <v>261</v>
      </c>
      <c r="G185" s="193"/>
      <c r="H185" s="193"/>
      <c r="I185" s="196"/>
      <c r="J185" s="207">
        <f>BK185</f>
        <v>0</v>
      </c>
      <c r="K185" s="193"/>
      <c r="L185" s="198"/>
      <c r="M185" s="199"/>
      <c r="N185" s="200"/>
      <c r="O185" s="200"/>
      <c r="P185" s="201">
        <f>P186+SUM(P187:P215)</f>
        <v>0</v>
      </c>
      <c r="Q185" s="200"/>
      <c r="R185" s="201">
        <f>R186+SUM(R187:R215)</f>
        <v>0.73852499999999999</v>
      </c>
      <c r="S185" s="200"/>
      <c r="T185" s="202">
        <f>T186+SUM(T187:T215)</f>
        <v>17.682689999999997</v>
      </c>
      <c r="AR185" s="203" t="s">
        <v>84</v>
      </c>
      <c r="AT185" s="204" t="s">
        <v>76</v>
      </c>
      <c r="AU185" s="204" t="s">
        <v>84</v>
      </c>
      <c r="AY185" s="203" t="s">
        <v>217</v>
      </c>
      <c r="BK185" s="205">
        <f>BK186+SUM(BK187:BK215)</f>
        <v>0</v>
      </c>
    </row>
    <row r="186" spans="1:65" s="2" customFormat="1" ht="16.5" customHeight="1">
      <c r="A186" s="34"/>
      <c r="B186" s="35"/>
      <c r="C186" s="208" t="s">
        <v>363</v>
      </c>
      <c r="D186" s="208" t="s">
        <v>219</v>
      </c>
      <c r="E186" s="209" t="s">
        <v>263</v>
      </c>
      <c r="F186" s="210" t="s">
        <v>264</v>
      </c>
      <c r="G186" s="211" t="s">
        <v>238</v>
      </c>
      <c r="H186" s="212">
        <v>10</v>
      </c>
      <c r="I186" s="213"/>
      <c r="J186" s="214">
        <f>ROUND(I186*H186,2)</f>
        <v>0</v>
      </c>
      <c r="K186" s="210" t="s">
        <v>223</v>
      </c>
      <c r="L186" s="39"/>
      <c r="M186" s="215" t="s">
        <v>1</v>
      </c>
      <c r="N186" s="216" t="s">
        <v>42</v>
      </c>
      <c r="O186" s="71"/>
      <c r="P186" s="217">
        <f>O186*H186</f>
        <v>0</v>
      </c>
      <c r="Q186" s="217">
        <v>1.17E-3</v>
      </c>
      <c r="R186" s="217">
        <f>Q186*H186</f>
        <v>1.17E-2</v>
      </c>
      <c r="S186" s="217">
        <v>0</v>
      </c>
      <c r="T186" s="218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19" t="s">
        <v>224</v>
      </c>
      <c r="AT186" s="219" t="s">
        <v>219</v>
      </c>
      <c r="AU186" s="219" t="s">
        <v>86</v>
      </c>
      <c r="AY186" s="17" t="s">
        <v>217</v>
      </c>
      <c r="BE186" s="220">
        <f>IF(N186="základní",J186,0)</f>
        <v>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17" t="s">
        <v>84</v>
      </c>
      <c r="BK186" s="220">
        <f>ROUND(I186*H186,2)</f>
        <v>0</v>
      </c>
      <c r="BL186" s="17" t="s">
        <v>224</v>
      </c>
      <c r="BM186" s="219" t="s">
        <v>1064</v>
      </c>
    </row>
    <row r="187" spans="1:65" s="13" customFormat="1" ht="11.25">
      <c r="B187" s="225"/>
      <c r="C187" s="226"/>
      <c r="D187" s="221" t="s">
        <v>246</v>
      </c>
      <c r="E187" s="227" t="s">
        <v>1</v>
      </c>
      <c r="F187" s="228" t="s">
        <v>1065</v>
      </c>
      <c r="G187" s="226"/>
      <c r="H187" s="229">
        <v>10</v>
      </c>
      <c r="I187" s="230"/>
      <c r="J187" s="226"/>
      <c r="K187" s="226"/>
      <c r="L187" s="231"/>
      <c r="M187" s="232"/>
      <c r="N187" s="233"/>
      <c r="O187" s="233"/>
      <c r="P187" s="233"/>
      <c r="Q187" s="233"/>
      <c r="R187" s="233"/>
      <c r="S187" s="233"/>
      <c r="T187" s="234"/>
      <c r="AT187" s="235" t="s">
        <v>246</v>
      </c>
      <c r="AU187" s="235" t="s">
        <v>86</v>
      </c>
      <c r="AV187" s="13" t="s">
        <v>86</v>
      </c>
      <c r="AW187" s="13" t="s">
        <v>33</v>
      </c>
      <c r="AX187" s="13" t="s">
        <v>84</v>
      </c>
      <c r="AY187" s="235" t="s">
        <v>217</v>
      </c>
    </row>
    <row r="188" spans="1:65" s="2" customFormat="1" ht="16.5" customHeight="1">
      <c r="A188" s="34"/>
      <c r="B188" s="35"/>
      <c r="C188" s="208" t="s">
        <v>373</v>
      </c>
      <c r="D188" s="208" t="s">
        <v>219</v>
      </c>
      <c r="E188" s="209" t="s">
        <v>267</v>
      </c>
      <c r="F188" s="210" t="s">
        <v>268</v>
      </c>
      <c r="G188" s="211" t="s">
        <v>238</v>
      </c>
      <c r="H188" s="212">
        <v>10</v>
      </c>
      <c r="I188" s="213"/>
      <c r="J188" s="214">
        <f>ROUND(I188*H188,2)</f>
        <v>0</v>
      </c>
      <c r="K188" s="210" t="s">
        <v>223</v>
      </c>
      <c r="L188" s="39"/>
      <c r="M188" s="215" t="s">
        <v>1</v>
      </c>
      <c r="N188" s="216" t="s">
        <v>42</v>
      </c>
      <c r="O188" s="71"/>
      <c r="P188" s="217">
        <f>O188*H188</f>
        <v>0</v>
      </c>
      <c r="Q188" s="217">
        <v>5.8049999999999996E-4</v>
      </c>
      <c r="R188" s="217">
        <f>Q188*H188</f>
        <v>5.8049999999999994E-3</v>
      </c>
      <c r="S188" s="217">
        <v>0</v>
      </c>
      <c r="T188" s="21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19" t="s">
        <v>224</v>
      </c>
      <c r="AT188" s="219" t="s">
        <v>219</v>
      </c>
      <c r="AU188" s="219" t="s">
        <v>86</v>
      </c>
      <c r="AY188" s="17" t="s">
        <v>217</v>
      </c>
      <c r="BE188" s="220">
        <f>IF(N188="základní",J188,0)</f>
        <v>0</v>
      </c>
      <c r="BF188" s="220">
        <f>IF(N188="snížená",J188,0)</f>
        <v>0</v>
      </c>
      <c r="BG188" s="220">
        <f>IF(N188="zákl. přenesená",J188,0)</f>
        <v>0</v>
      </c>
      <c r="BH188" s="220">
        <f>IF(N188="sníž. přenesená",J188,0)</f>
        <v>0</v>
      </c>
      <c r="BI188" s="220">
        <f>IF(N188="nulová",J188,0)</f>
        <v>0</v>
      </c>
      <c r="BJ188" s="17" t="s">
        <v>84</v>
      </c>
      <c r="BK188" s="220">
        <f>ROUND(I188*H188,2)</f>
        <v>0</v>
      </c>
      <c r="BL188" s="17" t="s">
        <v>224</v>
      </c>
      <c r="BM188" s="219" t="s">
        <v>1066</v>
      </c>
    </row>
    <row r="189" spans="1:65" s="2" customFormat="1" ht="21.75" customHeight="1">
      <c r="A189" s="34"/>
      <c r="B189" s="35"/>
      <c r="C189" s="236" t="s">
        <v>381</v>
      </c>
      <c r="D189" s="236" t="s">
        <v>271</v>
      </c>
      <c r="E189" s="237" t="s">
        <v>272</v>
      </c>
      <c r="F189" s="238" t="s">
        <v>273</v>
      </c>
      <c r="G189" s="239" t="s">
        <v>274</v>
      </c>
      <c r="H189" s="240">
        <v>0.21199999999999999</v>
      </c>
      <c r="I189" s="241"/>
      <c r="J189" s="242">
        <f>ROUND(I189*H189,2)</f>
        <v>0</v>
      </c>
      <c r="K189" s="238" t="s">
        <v>223</v>
      </c>
      <c r="L189" s="243"/>
      <c r="M189" s="244" t="s">
        <v>1</v>
      </c>
      <c r="N189" s="245" t="s">
        <v>42</v>
      </c>
      <c r="O189" s="71"/>
      <c r="P189" s="217">
        <f>O189*H189</f>
        <v>0</v>
      </c>
      <c r="Q189" s="217">
        <v>1</v>
      </c>
      <c r="R189" s="217">
        <f>Q189*H189</f>
        <v>0.21199999999999999</v>
      </c>
      <c r="S189" s="217">
        <v>0</v>
      </c>
      <c r="T189" s="21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19" t="s">
        <v>262</v>
      </c>
      <c r="AT189" s="219" t="s">
        <v>271</v>
      </c>
      <c r="AU189" s="219" t="s">
        <v>86</v>
      </c>
      <c r="AY189" s="17" t="s">
        <v>217</v>
      </c>
      <c r="BE189" s="220">
        <f>IF(N189="základní",J189,0)</f>
        <v>0</v>
      </c>
      <c r="BF189" s="220">
        <f>IF(N189="snížená",J189,0)</f>
        <v>0</v>
      </c>
      <c r="BG189" s="220">
        <f>IF(N189="zákl. přenesená",J189,0)</f>
        <v>0</v>
      </c>
      <c r="BH189" s="220">
        <f>IF(N189="sníž. přenesená",J189,0)</f>
        <v>0</v>
      </c>
      <c r="BI189" s="220">
        <f>IF(N189="nulová",J189,0)</f>
        <v>0</v>
      </c>
      <c r="BJ189" s="17" t="s">
        <v>84</v>
      </c>
      <c r="BK189" s="220">
        <f>ROUND(I189*H189,2)</f>
        <v>0</v>
      </c>
      <c r="BL189" s="17" t="s">
        <v>224</v>
      </c>
      <c r="BM189" s="219" t="s">
        <v>1067</v>
      </c>
    </row>
    <row r="190" spans="1:65" s="2" customFormat="1" ht="19.5">
      <c r="A190" s="34"/>
      <c r="B190" s="35"/>
      <c r="C190" s="36"/>
      <c r="D190" s="221" t="s">
        <v>234</v>
      </c>
      <c r="E190" s="36"/>
      <c r="F190" s="222" t="s">
        <v>276</v>
      </c>
      <c r="G190" s="36"/>
      <c r="H190" s="36"/>
      <c r="I190" s="122"/>
      <c r="J190" s="36"/>
      <c r="K190" s="36"/>
      <c r="L190" s="39"/>
      <c r="M190" s="223"/>
      <c r="N190" s="224"/>
      <c r="O190" s="71"/>
      <c r="P190" s="71"/>
      <c r="Q190" s="71"/>
      <c r="R190" s="71"/>
      <c r="S190" s="71"/>
      <c r="T190" s="72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234</v>
      </c>
      <c r="AU190" s="17" t="s">
        <v>86</v>
      </c>
    </row>
    <row r="191" spans="1:65" s="13" customFormat="1" ht="11.25">
      <c r="B191" s="225"/>
      <c r="C191" s="226"/>
      <c r="D191" s="221" t="s">
        <v>246</v>
      </c>
      <c r="E191" s="227" t="s">
        <v>1</v>
      </c>
      <c r="F191" s="228" t="s">
        <v>521</v>
      </c>
      <c r="G191" s="226"/>
      <c r="H191" s="229">
        <v>0.21199999999999999</v>
      </c>
      <c r="I191" s="230"/>
      <c r="J191" s="226"/>
      <c r="K191" s="226"/>
      <c r="L191" s="231"/>
      <c r="M191" s="232"/>
      <c r="N191" s="233"/>
      <c r="O191" s="233"/>
      <c r="P191" s="233"/>
      <c r="Q191" s="233"/>
      <c r="R191" s="233"/>
      <c r="S191" s="233"/>
      <c r="T191" s="234"/>
      <c r="AT191" s="235" t="s">
        <v>246</v>
      </c>
      <c r="AU191" s="235" t="s">
        <v>86</v>
      </c>
      <c r="AV191" s="13" t="s">
        <v>86</v>
      </c>
      <c r="AW191" s="13" t="s">
        <v>33</v>
      </c>
      <c r="AX191" s="13" t="s">
        <v>84</v>
      </c>
      <c r="AY191" s="235" t="s">
        <v>217</v>
      </c>
    </row>
    <row r="192" spans="1:65" s="2" customFormat="1" ht="21.75" customHeight="1">
      <c r="A192" s="34"/>
      <c r="B192" s="35"/>
      <c r="C192" s="236" t="s">
        <v>386</v>
      </c>
      <c r="D192" s="236" t="s">
        <v>271</v>
      </c>
      <c r="E192" s="237" t="s">
        <v>278</v>
      </c>
      <c r="F192" s="238" t="s">
        <v>279</v>
      </c>
      <c r="G192" s="239" t="s">
        <v>274</v>
      </c>
      <c r="H192" s="240">
        <v>0.443</v>
      </c>
      <c r="I192" s="241"/>
      <c r="J192" s="242">
        <f>ROUND(I192*H192,2)</f>
        <v>0</v>
      </c>
      <c r="K192" s="238" t="s">
        <v>223</v>
      </c>
      <c r="L192" s="243"/>
      <c r="M192" s="244" t="s">
        <v>1</v>
      </c>
      <c r="N192" s="245" t="s">
        <v>42</v>
      </c>
      <c r="O192" s="71"/>
      <c r="P192" s="217">
        <f>O192*H192</f>
        <v>0</v>
      </c>
      <c r="Q192" s="217">
        <v>1</v>
      </c>
      <c r="R192" s="217">
        <f>Q192*H192</f>
        <v>0.443</v>
      </c>
      <c r="S192" s="217">
        <v>0</v>
      </c>
      <c r="T192" s="21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19" t="s">
        <v>262</v>
      </c>
      <c r="AT192" s="219" t="s">
        <v>271</v>
      </c>
      <c r="AU192" s="219" t="s">
        <v>86</v>
      </c>
      <c r="AY192" s="17" t="s">
        <v>217</v>
      </c>
      <c r="BE192" s="220">
        <f>IF(N192="základní",J192,0)</f>
        <v>0</v>
      </c>
      <c r="BF192" s="220">
        <f>IF(N192="snížená",J192,0)</f>
        <v>0</v>
      </c>
      <c r="BG192" s="220">
        <f>IF(N192="zákl. přenesená",J192,0)</f>
        <v>0</v>
      </c>
      <c r="BH192" s="220">
        <f>IF(N192="sníž. přenesená",J192,0)</f>
        <v>0</v>
      </c>
      <c r="BI192" s="220">
        <f>IF(N192="nulová",J192,0)</f>
        <v>0</v>
      </c>
      <c r="BJ192" s="17" t="s">
        <v>84</v>
      </c>
      <c r="BK192" s="220">
        <f>ROUND(I192*H192,2)</f>
        <v>0</v>
      </c>
      <c r="BL192" s="17" t="s">
        <v>224</v>
      </c>
      <c r="BM192" s="219" t="s">
        <v>1068</v>
      </c>
    </row>
    <row r="193" spans="1:65" s="2" customFormat="1" ht="19.5">
      <c r="A193" s="34"/>
      <c r="B193" s="35"/>
      <c r="C193" s="36"/>
      <c r="D193" s="221" t="s">
        <v>234</v>
      </c>
      <c r="E193" s="36"/>
      <c r="F193" s="222" t="s">
        <v>281</v>
      </c>
      <c r="G193" s="36"/>
      <c r="H193" s="36"/>
      <c r="I193" s="122"/>
      <c r="J193" s="36"/>
      <c r="K193" s="36"/>
      <c r="L193" s="39"/>
      <c r="M193" s="223"/>
      <c r="N193" s="224"/>
      <c r="O193" s="71"/>
      <c r="P193" s="71"/>
      <c r="Q193" s="71"/>
      <c r="R193" s="71"/>
      <c r="S193" s="71"/>
      <c r="T193" s="72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234</v>
      </c>
      <c r="AU193" s="17" t="s">
        <v>86</v>
      </c>
    </row>
    <row r="194" spans="1:65" s="13" customFormat="1" ht="11.25">
      <c r="B194" s="225"/>
      <c r="C194" s="226"/>
      <c r="D194" s="221" t="s">
        <v>246</v>
      </c>
      <c r="E194" s="227" t="s">
        <v>1</v>
      </c>
      <c r="F194" s="228" t="s">
        <v>1069</v>
      </c>
      <c r="G194" s="226"/>
      <c r="H194" s="229">
        <v>0.443</v>
      </c>
      <c r="I194" s="230"/>
      <c r="J194" s="226"/>
      <c r="K194" s="226"/>
      <c r="L194" s="231"/>
      <c r="M194" s="232"/>
      <c r="N194" s="233"/>
      <c r="O194" s="233"/>
      <c r="P194" s="233"/>
      <c r="Q194" s="233"/>
      <c r="R194" s="233"/>
      <c r="S194" s="233"/>
      <c r="T194" s="234"/>
      <c r="AT194" s="235" t="s">
        <v>246</v>
      </c>
      <c r="AU194" s="235" t="s">
        <v>86</v>
      </c>
      <c r="AV194" s="13" t="s">
        <v>86</v>
      </c>
      <c r="AW194" s="13" t="s">
        <v>33</v>
      </c>
      <c r="AX194" s="13" t="s">
        <v>84</v>
      </c>
      <c r="AY194" s="235" t="s">
        <v>217</v>
      </c>
    </row>
    <row r="195" spans="1:65" s="2" customFormat="1" ht="16.5" customHeight="1">
      <c r="A195" s="34"/>
      <c r="B195" s="35"/>
      <c r="C195" s="236" t="s">
        <v>390</v>
      </c>
      <c r="D195" s="236" t="s">
        <v>271</v>
      </c>
      <c r="E195" s="237" t="s">
        <v>283</v>
      </c>
      <c r="F195" s="238" t="s">
        <v>284</v>
      </c>
      <c r="G195" s="239" t="s">
        <v>274</v>
      </c>
      <c r="H195" s="240">
        <v>6.6000000000000003E-2</v>
      </c>
      <c r="I195" s="241"/>
      <c r="J195" s="242">
        <f>ROUND(I195*H195,2)</f>
        <v>0</v>
      </c>
      <c r="K195" s="238" t="s">
        <v>223</v>
      </c>
      <c r="L195" s="243"/>
      <c r="M195" s="244" t="s">
        <v>1</v>
      </c>
      <c r="N195" s="245" t="s">
        <v>42</v>
      </c>
      <c r="O195" s="71"/>
      <c r="P195" s="217">
        <f>O195*H195</f>
        <v>0</v>
      </c>
      <c r="Q195" s="217">
        <v>1</v>
      </c>
      <c r="R195" s="217">
        <f>Q195*H195</f>
        <v>6.6000000000000003E-2</v>
      </c>
      <c r="S195" s="217">
        <v>0</v>
      </c>
      <c r="T195" s="21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19" t="s">
        <v>262</v>
      </c>
      <c r="AT195" s="219" t="s">
        <v>271</v>
      </c>
      <c r="AU195" s="219" t="s">
        <v>86</v>
      </c>
      <c r="AY195" s="17" t="s">
        <v>217</v>
      </c>
      <c r="BE195" s="220">
        <f>IF(N195="základní",J195,0)</f>
        <v>0</v>
      </c>
      <c r="BF195" s="220">
        <f>IF(N195="snížená",J195,0)</f>
        <v>0</v>
      </c>
      <c r="BG195" s="220">
        <f>IF(N195="zákl. přenesená",J195,0)</f>
        <v>0</v>
      </c>
      <c r="BH195" s="220">
        <f>IF(N195="sníž. přenesená",J195,0)</f>
        <v>0</v>
      </c>
      <c r="BI195" s="220">
        <f>IF(N195="nulová",J195,0)</f>
        <v>0</v>
      </c>
      <c r="BJ195" s="17" t="s">
        <v>84</v>
      </c>
      <c r="BK195" s="220">
        <f>ROUND(I195*H195,2)</f>
        <v>0</v>
      </c>
      <c r="BL195" s="17" t="s">
        <v>224</v>
      </c>
      <c r="BM195" s="219" t="s">
        <v>1070</v>
      </c>
    </row>
    <row r="196" spans="1:65" s="2" customFormat="1" ht="19.5">
      <c r="A196" s="34"/>
      <c r="B196" s="35"/>
      <c r="C196" s="36"/>
      <c r="D196" s="221" t="s">
        <v>234</v>
      </c>
      <c r="E196" s="36"/>
      <c r="F196" s="222" t="s">
        <v>286</v>
      </c>
      <c r="G196" s="36"/>
      <c r="H196" s="36"/>
      <c r="I196" s="122"/>
      <c r="J196" s="36"/>
      <c r="K196" s="36"/>
      <c r="L196" s="39"/>
      <c r="M196" s="223"/>
      <c r="N196" s="224"/>
      <c r="O196" s="71"/>
      <c r="P196" s="71"/>
      <c r="Q196" s="71"/>
      <c r="R196" s="71"/>
      <c r="S196" s="71"/>
      <c r="T196" s="72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234</v>
      </c>
      <c r="AU196" s="17" t="s">
        <v>86</v>
      </c>
    </row>
    <row r="197" spans="1:65" s="2" customFormat="1" ht="21.75" customHeight="1">
      <c r="A197" s="34"/>
      <c r="B197" s="35"/>
      <c r="C197" s="208" t="s">
        <v>396</v>
      </c>
      <c r="D197" s="208" t="s">
        <v>219</v>
      </c>
      <c r="E197" s="209" t="s">
        <v>525</v>
      </c>
      <c r="F197" s="210" t="s">
        <v>526</v>
      </c>
      <c r="G197" s="211" t="s">
        <v>222</v>
      </c>
      <c r="H197" s="212">
        <v>33</v>
      </c>
      <c r="I197" s="213"/>
      <c r="J197" s="214">
        <f>ROUND(I197*H197,2)</f>
        <v>0</v>
      </c>
      <c r="K197" s="210" t="s">
        <v>223</v>
      </c>
      <c r="L197" s="39"/>
      <c r="M197" s="215" t="s">
        <v>1</v>
      </c>
      <c r="N197" s="216" t="s">
        <v>42</v>
      </c>
      <c r="O197" s="71"/>
      <c r="P197" s="217">
        <f>O197*H197</f>
        <v>0</v>
      </c>
      <c r="Q197" s="217">
        <v>0</v>
      </c>
      <c r="R197" s="217">
        <f>Q197*H197</f>
        <v>0</v>
      </c>
      <c r="S197" s="217">
        <v>2.9999999999999997E-4</v>
      </c>
      <c r="T197" s="218">
        <f>S197*H197</f>
        <v>9.8999999999999991E-3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19" t="s">
        <v>224</v>
      </c>
      <c r="AT197" s="219" t="s">
        <v>219</v>
      </c>
      <c r="AU197" s="219" t="s">
        <v>86</v>
      </c>
      <c r="AY197" s="17" t="s">
        <v>217</v>
      </c>
      <c r="BE197" s="220">
        <f>IF(N197="základní",J197,0)</f>
        <v>0</v>
      </c>
      <c r="BF197" s="220">
        <f>IF(N197="snížená",J197,0)</f>
        <v>0</v>
      </c>
      <c r="BG197" s="220">
        <f>IF(N197="zákl. přenesená",J197,0)</f>
        <v>0</v>
      </c>
      <c r="BH197" s="220">
        <f>IF(N197="sníž. přenesená",J197,0)</f>
        <v>0</v>
      </c>
      <c r="BI197" s="220">
        <f>IF(N197="nulová",J197,0)</f>
        <v>0</v>
      </c>
      <c r="BJ197" s="17" t="s">
        <v>84</v>
      </c>
      <c r="BK197" s="220">
        <f>ROUND(I197*H197,2)</f>
        <v>0</v>
      </c>
      <c r="BL197" s="17" t="s">
        <v>224</v>
      </c>
      <c r="BM197" s="219" t="s">
        <v>1071</v>
      </c>
    </row>
    <row r="198" spans="1:65" s="2" customFormat="1" ht="19.5">
      <c r="A198" s="34"/>
      <c r="B198" s="35"/>
      <c r="C198" s="36"/>
      <c r="D198" s="221" t="s">
        <v>234</v>
      </c>
      <c r="E198" s="36"/>
      <c r="F198" s="222" t="s">
        <v>528</v>
      </c>
      <c r="G198" s="36"/>
      <c r="H198" s="36"/>
      <c r="I198" s="122"/>
      <c r="J198" s="36"/>
      <c r="K198" s="36"/>
      <c r="L198" s="39"/>
      <c r="M198" s="223"/>
      <c r="N198" s="224"/>
      <c r="O198" s="71"/>
      <c r="P198" s="71"/>
      <c r="Q198" s="71"/>
      <c r="R198" s="71"/>
      <c r="S198" s="71"/>
      <c r="T198" s="72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234</v>
      </c>
      <c r="AU198" s="17" t="s">
        <v>86</v>
      </c>
    </row>
    <row r="199" spans="1:65" s="13" customFormat="1" ht="11.25">
      <c r="B199" s="225"/>
      <c r="C199" s="226"/>
      <c r="D199" s="221" t="s">
        <v>246</v>
      </c>
      <c r="E199" s="227" t="s">
        <v>1</v>
      </c>
      <c r="F199" s="228" t="s">
        <v>1072</v>
      </c>
      <c r="G199" s="226"/>
      <c r="H199" s="229">
        <v>33</v>
      </c>
      <c r="I199" s="230"/>
      <c r="J199" s="226"/>
      <c r="K199" s="226"/>
      <c r="L199" s="231"/>
      <c r="M199" s="232"/>
      <c r="N199" s="233"/>
      <c r="O199" s="233"/>
      <c r="P199" s="233"/>
      <c r="Q199" s="233"/>
      <c r="R199" s="233"/>
      <c r="S199" s="233"/>
      <c r="T199" s="234"/>
      <c r="AT199" s="235" t="s">
        <v>246</v>
      </c>
      <c r="AU199" s="235" t="s">
        <v>86</v>
      </c>
      <c r="AV199" s="13" t="s">
        <v>86</v>
      </c>
      <c r="AW199" s="13" t="s">
        <v>33</v>
      </c>
      <c r="AX199" s="13" t="s">
        <v>77</v>
      </c>
      <c r="AY199" s="235" t="s">
        <v>217</v>
      </c>
    </row>
    <row r="200" spans="1:65" s="14" customFormat="1" ht="11.25">
      <c r="B200" s="246"/>
      <c r="C200" s="247"/>
      <c r="D200" s="221" t="s">
        <v>246</v>
      </c>
      <c r="E200" s="248" t="s">
        <v>1</v>
      </c>
      <c r="F200" s="249" t="s">
        <v>298</v>
      </c>
      <c r="G200" s="247"/>
      <c r="H200" s="250">
        <v>33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AT200" s="256" t="s">
        <v>246</v>
      </c>
      <c r="AU200" s="256" t="s">
        <v>86</v>
      </c>
      <c r="AV200" s="14" t="s">
        <v>224</v>
      </c>
      <c r="AW200" s="14" t="s">
        <v>33</v>
      </c>
      <c r="AX200" s="14" t="s">
        <v>84</v>
      </c>
      <c r="AY200" s="256" t="s">
        <v>217</v>
      </c>
    </row>
    <row r="201" spans="1:65" s="2" customFormat="1" ht="16.5" customHeight="1">
      <c r="A201" s="34"/>
      <c r="B201" s="35"/>
      <c r="C201" s="208" t="s">
        <v>400</v>
      </c>
      <c r="D201" s="208" t="s">
        <v>219</v>
      </c>
      <c r="E201" s="209" t="s">
        <v>814</v>
      </c>
      <c r="F201" s="210" t="s">
        <v>815</v>
      </c>
      <c r="G201" s="211" t="s">
        <v>222</v>
      </c>
      <c r="H201" s="212">
        <v>50</v>
      </c>
      <c r="I201" s="213"/>
      <c r="J201" s="214">
        <f>ROUND(I201*H201,2)</f>
        <v>0</v>
      </c>
      <c r="K201" s="210" t="s">
        <v>223</v>
      </c>
      <c r="L201" s="39"/>
      <c r="M201" s="215" t="s">
        <v>1</v>
      </c>
      <c r="N201" s="216" t="s">
        <v>42</v>
      </c>
      <c r="O201" s="71"/>
      <c r="P201" s="217">
        <f>O201*H201</f>
        <v>0</v>
      </c>
      <c r="Q201" s="217">
        <v>3.9999999999999998E-7</v>
      </c>
      <c r="R201" s="217">
        <f>Q201*H201</f>
        <v>1.9999999999999998E-5</v>
      </c>
      <c r="S201" s="217">
        <v>0</v>
      </c>
      <c r="T201" s="21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19" t="s">
        <v>224</v>
      </c>
      <c r="AT201" s="219" t="s">
        <v>219</v>
      </c>
      <c r="AU201" s="219" t="s">
        <v>86</v>
      </c>
      <c r="AY201" s="17" t="s">
        <v>217</v>
      </c>
      <c r="BE201" s="220">
        <f>IF(N201="základní",J201,0)</f>
        <v>0</v>
      </c>
      <c r="BF201" s="220">
        <f>IF(N201="snížená",J201,0)</f>
        <v>0</v>
      </c>
      <c r="BG201" s="220">
        <f>IF(N201="zákl. přenesená",J201,0)</f>
        <v>0</v>
      </c>
      <c r="BH201" s="220">
        <f>IF(N201="sníž. přenesená",J201,0)</f>
        <v>0</v>
      </c>
      <c r="BI201" s="220">
        <f>IF(N201="nulová",J201,0)</f>
        <v>0</v>
      </c>
      <c r="BJ201" s="17" t="s">
        <v>84</v>
      </c>
      <c r="BK201" s="220">
        <f>ROUND(I201*H201,2)</f>
        <v>0</v>
      </c>
      <c r="BL201" s="17" t="s">
        <v>224</v>
      </c>
      <c r="BM201" s="219" t="s">
        <v>1073</v>
      </c>
    </row>
    <row r="202" spans="1:65" s="2" customFormat="1" ht="21.75" customHeight="1">
      <c r="A202" s="34"/>
      <c r="B202" s="35"/>
      <c r="C202" s="208" t="s">
        <v>406</v>
      </c>
      <c r="D202" s="208" t="s">
        <v>219</v>
      </c>
      <c r="E202" s="209" t="s">
        <v>288</v>
      </c>
      <c r="F202" s="210" t="s">
        <v>289</v>
      </c>
      <c r="G202" s="211" t="s">
        <v>290</v>
      </c>
      <c r="H202" s="212">
        <v>9.75</v>
      </c>
      <c r="I202" s="213"/>
      <c r="J202" s="214">
        <f>ROUND(I202*H202,2)</f>
        <v>0</v>
      </c>
      <c r="K202" s="210" t="s">
        <v>223</v>
      </c>
      <c r="L202" s="39"/>
      <c r="M202" s="215" t="s">
        <v>1</v>
      </c>
      <c r="N202" s="216" t="s">
        <v>42</v>
      </c>
      <c r="O202" s="71"/>
      <c r="P202" s="217">
        <f>O202*H202</f>
        <v>0</v>
      </c>
      <c r="Q202" s="217">
        <v>0</v>
      </c>
      <c r="R202" s="217">
        <f>Q202*H202</f>
        <v>0</v>
      </c>
      <c r="S202" s="217">
        <v>1.8</v>
      </c>
      <c r="T202" s="218">
        <f>S202*H202</f>
        <v>17.55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19" t="s">
        <v>224</v>
      </c>
      <c r="AT202" s="219" t="s">
        <v>219</v>
      </c>
      <c r="AU202" s="219" t="s">
        <v>86</v>
      </c>
      <c r="AY202" s="17" t="s">
        <v>217</v>
      </c>
      <c r="BE202" s="220">
        <f>IF(N202="základní",J202,0)</f>
        <v>0</v>
      </c>
      <c r="BF202" s="220">
        <f>IF(N202="snížená",J202,0)</f>
        <v>0</v>
      </c>
      <c r="BG202" s="220">
        <f>IF(N202="zákl. přenesená",J202,0)</f>
        <v>0</v>
      </c>
      <c r="BH202" s="220">
        <f>IF(N202="sníž. přenesená",J202,0)</f>
        <v>0</v>
      </c>
      <c r="BI202" s="220">
        <f>IF(N202="nulová",J202,0)</f>
        <v>0</v>
      </c>
      <c r="BJ202" s="17" t="s">
        <v>84</v>
      </c>
      <c r="BK202" s="220">
        <f>ROUND(I202*H202,2)</f>
        <v>0</v>
      </c>
      <c r="BL202" s="17" t="s">
        <v>224</v>
      </c>
      <c r="BM202" s="219" t="s">
        <v>1074</v>
      </c>
    </row>
    <row r="203" spans="1:65" s="2" customFormat="1" ht="19.5">
      <c r="A203" s="34"/>
      <c r="B203" s="35"/>
      <c r="C203" s="36"/>
      <c r="D203" s="221" t="s">
        <v>234</v>
      </c>
      <c r="E203" s="36"/>
      <c r="F203" s="222" t="s">
        <v>1075</v>
      </c>
      <c r="G203" s="36"/>
      <c r="H203" s="36"/>
      <c r="I203" s="122"/>
      <c r="J203" s="36"/>
      <c r="K203" s="36"/>
      <c r="L203" s="39"/>
      <c r="M203" s="223"/>
      <c r="N203" s="224"/>
      <c r="O203" s="71"/>
      <c r="P203" s="71"/>
      <c r="Q203" s="71"/>
      <c r="R203" s="71"/>
      <c r="S203" s="71"/>
      <c r="T203" s="72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234</v>
      </c>
      <c r="AU203" s="17" t="s">
        <v>86</v>
      </c>
    </row>
    <row r="204" spans="1:65" s="13" customFormat="1" ht="11.25">
      <c r="B204" s="225"/>
      <c r="C204" s="226"/>
      <c r="D204" s="221" t="s">
        <v>246</v>
      </c>
      <c r="E204" s="227" t="s">
        <v>1</v>
      </c>
      <c r="F204" s="228" t="s">
        <v>1076</v>
      </c>
      <c r="G204" s="226"/>
      <c r="H204" s="229">
        <v>6.5</v>
      </c>
      <c r="I204" s="230"/>
      <c r="J204" s="226"/>
      <c r="K204" s="226"/>
      <c r="L204" s="231"/>
      <c r="M204" s="232"/>
      <c r="N204" s="233"/>
      <c r="O204" s="233"/>
      <c r="P204" s="233"/>
      <c r="Q204" s="233"/>
      <c r="R204" s="233"/>
      <c r="S204" s="233"/>
      <c r="T204" s="234"/>
      <c r="AT204" s="235" t="s">
        <v>246</v>
      </c>
      <c r="AU204" s="235" t="s">
        <v>86</v>
      </c>
      <c r="AV204" s="13" t="s">
        <v>86</v>
      </c>
      <c r="AW204" s="13" t="s">
        <v>33</v>
      </c>
      <c r="AX204" s="13" t="s">
        <v>77</v>
      </c>
      <c r="AY204" s="235" t="s">
        <v>217</v>
      </c>
    </row>
    <row r="205" spans="1:65" s="13" customFormat="1" ht="11.25">
      <c r="B205" s="225"/>
      <c r="C205" s="226"/>
      <c r="D205" s="221" t="s">
        <v>246</v>
      </c>
      <c r="E205" s="227" t="s">
        <v>1</v>
      </c>
      <c r="F205" s="228" t="s">
        <v>1077</v>
      </c>
      <c r="G205" s="226"/>
      <c r="H205" s="229">
        <v>3.25</v>
      </c>
      <c r="I205" s="230"/>
      <c r="J205" s="226"/>
      <c r="K205" s="226"/>
      <c r="L205" s="231"/>
      <c r="M205" s="232"/>
      <c r="N205" s="233"/>
      <c r="O205" s="233"/>
      <c r="P205" s="233"/>
      <c r="Q205" s="233"/>
      <c r="R205" s="233"/>
      <c r="S205" s="233"/>
      <c r="T205" s="234"/>
      <c r="AT205" s="235" t="s">
        <v>246</v>
      </c>
      <c r="AU205" s="235" t="s">
        <v>86</v>
      </c>
      <c r="AV205" s="13" t="s">
        <v>86</v>
      </c>
      <c r="AW205" s="13" t="s">
        <v>33</v>
      </c>
      <c r="AX205" s="13" t="s">
        <v>77</v>
      </c>
      <c r="AY205" s="235" t="s">
        <v>217</v>
      </c>
    </row>
    <row r="206" spans="1:65" s="14" customFormat="1" ht="11.25">
      <c r="B206" s="246"/>
      <c r="C206" s="247"/>
      <c r="D206" s="221" t="s">
        <v>246</v>
      </c>
      <c r="E206" s="248" t="s">
        <v>1</v>
      </c>
      <c r="F206" s="249" t="s">
        <v>298</v>
      </c>
      <c r="G206" s="247"/>
      <c r="H206" s="250">
        <v>9.75</v>
      </c>
      <c r="I206" s="251"/>
      <c r="J206" s="247"/>
      <c r="K206" s="247"/>
      <c r="L206" s="252"/>
      <c r="M206" s="253"/>
      <c r="N206" s="254"/>
      <c r="O206" s="254"/>
      <c r="P206" s="254"/>
      <c r="Q206" s="254"/>
      <c r="R206" s="254"/>
      <c r="S206" s="254"/>
      <c r="T206" s="255"/>
      <c r="AT206" s="256" t="s">
        <v>246</v>
      </c>
      <c r="AU206" s="256" t="s">
        <v>86</v>
      </c>
      <c r="AV206" s="14" t="s">
        <v>224</v>
      </c>
      <c r="AW206" s="14" t="s">
        <v>33</v>
      </c>
      <c r="AX206" s="14" t="s">
        <v>84</v>
      </c>
      <c r="AY206" s="256" t="s">
        <v>217</v>
      </c>
    </row>
    <row r="207" spans="1:65" s="2" customFormat="1" ht="21.75" customHeight="1">
      <c r="A207" s="34"/>
      <c r="B207" s="35"/>
      <c r="C207" s="208" t="s">
        <v>411</v>
      </c>
      <c r="D207" s="208" t="s">
        <v>219</v>
      </c>
      <c r="E207" s="209" t="s">
        <v>689</v>
      </c>
      <c r="F207" s="210" t="s">
        <v>690</v>
      </c>
      <c r="G207" s="211" t="s">
        <v>290</v>
      </c>
      <c r="H207" s="212">
        <v>49.86</v>
      </c>
      <c r="I207" s="213"/>
      <c r="J207" s="214">
        <f>ROUND(I207*H207,2)</f>
        <v>0</v>
      </c>
      <c r="K207" s="210" t="s">
        <v>223</v>
      </c>
      <c r="L207" s="39"/>
      <c r="M207" s="215" t="s">
        <v>1</v>
      </c>
      <c r="N207" s="216" t="s">
        <v>42</v>
      </c>
      <c r="O207" s="71"/>
      <c r="P207" s="217">
        <f>O207*H207</f>
        <v>0</v>
      </c>
      <c r="Q207" s="217">
        <v>0</v>
      </c>
      <c r="R207" s="217">
        <f>Q207*H207</f>
        <v>0</v>
      </c>
      <c r="S207" s="217">
        <v>1.5E-3</v>
      </c>
      <c r="T207" s="218">
        <f>S207*H207</f>
        <v>7.4789999999999995E-2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19" t="s">
        <v>224</v>
      </c>
      <c r="AT207" s="219" t="s">
        <v>219</v>
      </c>
      <c r="AU207" s="219" t="s">
        <v>86</v>
      </c>
      <c r="AY207" s="17" t="s">
        <v>217</v>
      </c>
      <c r="BE207" s="220">
        <f>IF(N207="základní",J207,0)</f>
        <v>0</v>
      </c>
      <c r="BF207" s="220">
        <f>IF(N207="snížená",J207,0)</f>
        <v>0</v>
      </c>
      <c r="BG207" s="220">
        <f>IF(N207="zákl. přenesená",J207,0)</f>
        <v>0</v>
      </c>
      <c r="BH207" s="220">
        <f>IF(N207="sníž. přenesená",J207,0)</f>
        <v>0</v>
      </c>
      <c r="BI207" s="220">
        <f>IF(N207="nulová",J207,0)</f>
        <v>0</v>
      </c>
      <c r="BJ207" s="17" t="s">
        <v>84</v>
      </c>
      <c r="BK207" s="220">
        <f>ROUND(I207*H207,2)</f>
        <v>0</v>
      </c>
      <c r="BL207" s="17" t="s">
        <v>224</v>
      </c>
      <c r="BM207" s="219" t="s">
        <v>1078</v>
      </c>
    </row>
    <row r="208" spans="1:65" s="2" customFormat="1" ht="19.5">
      <c r="A208" s="34"/>
      <c r="B208" s="35"/>
      <c r="C208" s="36"/>
      <c r="D208" s="221" t="s">
        <v>234</v>
      </c>
      <c r="E208" s="36"/>
      <c r="F208" s="222" t="s">
        <v>692</v>
      </c>
      <c r="G208" s="36"/>
      <c r="H208" s="36"/>
      <c r="I208" s="122"/>
      <c r="J208" s="36"/>
      <c r="K208" s="36"/>
      <c r="L208" s="39"/>
      <c r="M208" s="223"/>
      <c r="N208" s="224"/>
      <c r="O208" s="71"/>
      <c r="P208" s="71"/>
      <c r="Q208" s="71"/>
      <c r="R208" s="71"/>
      <c r="S208" s="71"/>
      <c r="T208" s="72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234</v>
      </c>
      <c r="AU208" s="17" t="s">
        <v>86</v>
      </c>
    </row>
    <row r="209" spans="1:65" s="13" customFormat="1" ht="11.25">
      <c r="B209" s="225"/>
      <c r="C209" s="226"/>
      <c r="D209" s="221" t="s">
        <v>246</v>
      </c>
      <c r="E209" s="227" t="s">
        <v>1</v>
      </c>
      <c r="F209" s="228" t="s">
        <v>1079</v>
      </c>
      <c r="G209" s="226"/>
      <c r="H209" s="229">
        <v>49.86</v>
      </c>
      <c r="I209" s="230"/>
      <c r="J209" s="226"/>
      <c r="K209" s="226"/>
      <c r="L209" s="231"/>
      <c r="M209" s="232"/>
      <c r="N209" s="233"/>
      <c r="O209" s="233"/>
      <c r="P209" s="233"/>
      <c r="Q209" s="233"/>
      <c r="R209" s="233"/>
      <c r="S209" s="233"/>
      <c r="T209" s="234"/>
      <c r="AT209" s="235" t="s">
        <v>246</v>
      </c>
      <c r="AU209" s="235" t="s">
        <v>86</v>
      </c>
      <c r="AV209" s="13" t="s">
        <v>86</v>
      </c>
      <c r="AW209" s="13" t="s">
        <v>33</v>
      </c>
      <c r="AX209" s="13" t="s">
        <v>77</v>
      </c>
      <c r="AY209" s="235" t="s">
        <v>217</v>
      </c>
    </row>
    <row r="210" spans="1:65" s="14" customFormat="1" ht="11.25">
      <c r="B210" s="246"/>
      <c r="C210" s="247"/>
      <c r="D210" s="221" t="s">
        <v>246</v>
      </c>
      <c r="E210" s="248" t="s">
        <v>1</v>
      </c>
      <c r="F210" s="249" t="s">
        <v>298</v>
      </c>
      <c r="G210" s="247"/>
      <c r="H210" s="250">
        <v>49.86</v>
      </c>
      <c r="I210" s="251"/>
      <c r="J210" s="247"/>
      <c r="K210" s="247"/>
      <c r="L210" s="252"/>
      <c r="M210" s="253"/>
      <c r="N210" s="254"/>
      <c r="O210" s="254"/>
      <c r="P210" s="254"/>
      <c r="Q210" s="254"/>
      <c r="R210" s="254"/>
      <c r="S210" s="254"/>
      <c r="T210" s="255"/>
      <c r="AT210" s="256" t="s">
        <v>246</v>
      </c>
      <c r="AU210" s="256" t="s">
        <v>86</v>
      </c>
      <c r="AV210" s="14" t="s">
        <v>224</v>
      </c>
      <c r="AW210" s="14" t="s">
        <v>33</v>
      </c>
      <c r="AX210" s="14" t="s">
        <v>84</v>
      </c>
      <c r="AY210" s="256" t="s">
        <v>217</v>
      </c>
    </row>
    <row r="211" spans="1:65" s="2" customFormat="1" ht="21.75" customHeight="1">
      <c r="A211" s="34"/>
      <c r="B211" s="35"/>
      <c r="C211" s="208" t="s">
        <v>417</v>
      </c>
      <c r="D211" s="208" t="s">
        <v>219</v>
      </c>
      <c r="E211" s="209" t="s">
        <v>694</v>
      </c>
      <c r="F211" s="210" t="s">
        <v>695</v>
      </c>
      <c r="G211" s="211" t="s">
        <v>290</v>
      </c>
      <c r="H211" s="212">
        <v>48</v>
      </c>
      <c r="I211" s="213"/>
      <c r="J211" s="214">
        <f>ROUND(I211*H211,2)</f>
        <v>0</v>
      </c>
      <c r="K211" s="210" t="s">
        <v>223</v>
      </c>
      <c r="L211" s="39"/>
      <c r="M211" s="215" t="s">
        <v>1</v>
      </c>
      <c r="N211" s="216" t="s">
        <v>42</v>
      </c>
      <c r="O211" s="71"/>
      <c r="P211" s="217">
        <f>O211*H211</f>
        <v>0</v>
      </c>
      <c r="Q211" s="217">
        <v>0</v>
      </c>
      <c r="R211" s="217">
        <f>Q211*H211</f>
        <v>0</v>
      </c>
      <c r="S211" s="217">
        <v>1E-3</v>
      </c>
      <c r="T211" s="218">
        <f>S211*H211</f>
        <v>4.8000000000000001E-2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19" t="s">
        <v>224</v>
      </c>
      <c r="AT211" s="219" t="s">
        <v>219</v>
      </c>
      <c r="AU211" s="219" t="s">
        <v>86</v>
      </c>
      <c r="AY211" s="17" t="s">
        <v>217</v>
      </c>
      <c r="BE211" s="220">
        <f>IF(N211="základní",J211,0)</f>
        <v>0</v>
      </c>
      <c r="BF211" s="220">
        <f>IF(N211="snížená",J211,0)</f>
        <v>0</v>
      </c>
      <c r="BG211" s="220">
        <f>IF(N211="zákl. přenesená",J211,0)</f>
        <v>0</v>
      </c>
      <c r="BH211" s="220">
        <f>IF(N211="sníž. přenesená",J211,0)</f>
        <v>0</v>
      </c>
      <c r="BI211" s="220">
        <f>IF(N211="nulová",J211,0)</f>
        <v>0</v>
      </c>
      <c r="BJ211" s="17" t="s">
        <v>84</v>
      </c>
      <c r="BK211" s="220">
        <f>ROUND(I211*H211,2)</f>
        <v>0</v>
      </c>
      <c r="BL211" s="17" t="s">
        <v>224</v>
      </c>
      <c r="BM211" s="219" t="s">
        <v>1080</v>
      </c>
    </row>
    <row r="212" spans="1:65" s="2" customFormat="1" ht="19.5">
      <c r="A212" s="34"/>
      <c r="B212" s="35"/>
      <c r="C212" s="36"/>
      <c r="D212" s="221" t="s">
        <v>234</v>
      </c>
      <c r="E212" s="36"/>
      <c r="F212" s="222" t="s">
        <v>1081</v>
      </c>
      <c r="G212" s="36"/>
      <c r="H212" s="36"/>
      <c r="I212" s="122"/>
      <c r="J212" s="36"/>
      <c r="K212" s="36"/>
      <c r="L212" s="39"/>
      <c r="M212" s="223"/>
      <c r="N212" s="224"/>
      <c r="O212" s="71"/>
      <c r="P212" s="71"/>
      <c r="Q212" s="71"/>
      <c r="R212" s="71"/>
      <c r="S212" s="71"/>
      <c r="T212" s="72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234</v>
      </c>
      <c r="AU212" s="17" t="s">
        <v>86</v>
      </c>
    </row>
    <row r="213" spans="1:65" s="13" customFormat="1" ht="11.25">
      <c r="B213" s="225"/>
      <c r="C213" s="226"/>
      <c r="D213" s="221" t="s">
        <v>246</v>
      </c>
      <c r="E213" s="227" t="s">
        <v>1</v>
      </c>
      <c r="F213" s="228" t="s">
        <v>1082</v>
      </c>
      <c r="G213" s="226"/>
      <c r="H213" s="229">
        <v>48</v>
      </c>
      <c r="I213" s="230"/>
      <c r="J213" s="226"/>
      <c r="K213" s="226"/>
      <c r="L213" s="231"/>
      <c r="M213" s="232"/>
      <c r="N213" s="233"/>
      <c r="O213" s="233"/>
      <c r="P213" s="233"/>
      <c r="Q213" s="233"/>
      <c r="R213" s="233"/>
      <c r="S213" s="233"/>
      <c r="T213" s="234"/>
      <c r="AT213" s="235" t="s">
        <v>246</v>
      </c>
      <c r="AU213" s="235" t="s">
        <v>86</v>
      </c>
      <c r="AV213" s="13" t="s">
        <v>86</v>
      </c>
      <c r="AW213" s="13" t="s">
        <v>33</v>
      </c>
      <c r="AX213" s="13" t="s">
        <v>77</v>
      </c>
      <c r="AY213" s="235" t="s">
        <v>217</v>
      </c>
    </row>
    <row r="214" spans="1:65" s="14" customFormat="1" ht="11.25">
      <c r="B214" s="246"/>
      <c r="C214" s="247"/>
      <c r="D214" s="221" t="s">
        <v>246</v>
      </c>
      <c r="E214" s="248" t="s">
        <v>1</v>
      </c>
      <c r="F214" s="249" t="s">
        <v>298</v>
      </c>
      <c r="G214" s="247"/>
      <c r="H214" s="250">
        <v>48</v>
      </c>
      <c r="I214" s="251"/>
      <c r="J214" s="247"/>
      <c r="K214" s="247"/>
      <c r="L214" s="252"/>
      <c r="M214" s="253"/>
      <c r="N214" s="254"/>
      <c r="O214" s="254"/>
      <c r="P214" s="254"/>
      <c r="Q214" s="254"/>
      <c r="R214" s="254"/>
      <c r="S214" s="254"/>
      <c r="T214" s="255"/>
      <c r="AT214" s="256" t="s">
        <v>246</v>
      </c>
      <c r="AU214" s="256" t="s">
        <v>86</v>
      </c>
      <c r="AV214" s="14" t="s">
        <v>224</v>
      </c>
      <c r="AW214" s="14" t="s">
        <v>33</v>
      </c>
      <c r="AX214" s="14" t="s">
        <v>84</v>
      </c>
      <c r="AY214" s="256" t="s">
        <v>217</v>
      </c>
    </row>
    <row r="215" spans="1:65" s="12" customFormat="1" ht="20.85" customHeight="1">
      <c r="B215" s="192"/>
      <c r="C215" s="193"/>
      <c r="D215" s="194" t="s">
        <v>76</v>
      </c>
      <c r="E215" s="206" t="s">
        <v>423</v>
      </c>
      <c r="F215" s="206" t="s">
        <v>424</v>
      </c>
      <c r="G215" s="193"/>
      <c r="H215" s="193"/>
      <c r="I215" s="196"/>
      <c r="J215" s="207">
        <f>BK215</f>
        <v>0</v>
      </c>
      <c r="K215" s="193"/>
      <c r="L215" s="198"/>
      <c r="M215" s="199"/>
      <c r="N215" s="200"/>
      <c r="O215" s="200"/>
      <c r="P215" s="201">
        <f>SUM(P216:P225)</f>
        <v>0</v>
      </c>
      <c r="Q215" s="200"/>
      <c r="R215" s="201">
        <f>SUM(R216:R225)</f>
        <v>0</v>
      </c>
      <c r="S215" s="200"/>
      <c r="T215" s="202">
        <f>SUM(T216:T225)</f>
        <v>0</v>
      </c>
      <c r="AR215" s="203" t="s">
        <v>84</v>
      </c>
      <c r="AT215" s="204" t="s">
        <v>76</v>
      </c>
      <c r="AU215" s="204" t="s">
        <v>86</v>
      </c>
      <c r="AY215" s="203" t="s">
        <v>217</v>
      </c>
      <c r="BK215" s="205">
        <f>SUM(BK216:BK225)</f>
        <v>0</v>
      </c>
    </row>
    <row r="216" spans="1:65" s="2" customFormat="1" ht="21.75" customHeight="1">
      <c r="A216" s="34"/>
      <c r="B216" s="35"/>
      <c r="C216" s="208" t="s">
        <v>425</v>
      </c>
      <c r="D216" s="208" t="s">
        <v>219</v>
      </c>
      <c r="E216" s="209" t="s">
        <v>426</v>
      </c>
      <c r="F216" s="210" t="s">
        <v>427</v>
      </c>
      <c r="G216" s="211" t="s">
        <v>274</v>
      </c>
      <c r="H216" s="212">
        <v>0.13300000000000001</v>
      </c>
      <c r="I216" s="213"/>
      <c r="J216" s="214">
        <f>ROUND(I216*H216,2)</f>
        <v>0</v>
      </c>
      <c r="K216" s="210" t="s">
        <v>223</v>
      </c>
      <c r="L216" s="39"/>
      <c r="M216" s="215" t="s">
        <v>1</v>
      </c>
      <c r="N216" s="216" t="s">
        <v>42</v>
      </c>
      <c r="O216" s="71"/>
      <c r="P216" s="217">
        <f>O216*H216</f>
        <v>0</v>
      </c>
      <c r="Q216" s="217">
        <v>0</v>
      </c>
      <c r="R216" s="217">
        <f>Q216*H216</f>
        <v>0</v>
      </c>
      <c r="S216" s="217">
        <v>0</v>
      </c>
      <c r="T216" s="21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19" t="s">
        <v>224</v>
      </c>
      <c r="AT216" s="219" t="s">
        <v>219</v>
      </c>
      <c r="AU216" s="219" t="s">
        <v>229</v>
      </c>
      <c r="AY216" s="17" t="s">
        <v>217</v>
      </c>
      <c r="BE216" s="220">
        <f>IF(N216="základní",J216,0)</f>
        <v>0</v>
      </c>
      <c r="BF216" s="220">
        <f>IF(N216="snížená",J216,0)</f>
        <v>0</v>
      </c>
      <c r="BG216" s="220">
        <f>IF(N216="zákl. přenesená",J216,0)</f>
        <v>0</v>
      </c>
      <c r="BH216" s="220">
        <f>IF(N216="sníž. přenesená",J216,0)</f>
        <v>0</v>
      </c>
      <c r="BI216" s="220">
        <f>IF(N216="nulová",J216,0)</f>
        <v>0</v>
      </c>
      <c r="BJ216" s="17" t="s">
        <v>84</v>
      </c>
      <c r="BK216" s="220">
        <f>ROUND(I216*H216,2)</f>
        <v>0</v>
      </c>
      <c r="BL216" s="17" t="s">
        <v>224</v>
      </c>
      <c r="BM216" s="219" t="s">
        <v>1083</v>
      </c>
    </row>
    <row r="217" spans="1:65" s="2" customFormat="1" ht="16.5" customHeight="1">
      <c r="A217" s="34"/>
      <c r="B217" s="35"/>
      <c r="C217" s="208" t="s">
        <v>430</v>
      </c>
      <c r="D217" s="208" t="s">
        <v>219</v>
      </c>
      <c r="E217" s="209" t="s">
        <v>431</v>
      </c>
      <c r="F217" s="210" t="s">
        <v>432</v>
      </c>
      <c r="G217" s="211" t="s">
        <v>274</v>
      </c>
      <c r="H217" s="212">
        <v>2.66</v>
      </c>
      <c r="I217" s="213"/>
      <c r="J217" s="214">
        <f>ROUND(I217*H217,2)</f>
        <v>0</v>
      </c>
      <c r="K217" s="210" t="s">
        <v>223</v>
      </c>
      <c r="L217" s="39"/>
      <c r="M217" s="215" t="s">
        <v>1</v>
      </c>
      <c r="N217" s="216" t="s">
        <v>42</v>
      </c>
      <c r="O217" s="71"/>
      <c r="P217" s="217">
        <f>O217*H217</f>
        <v>0</v>
      </c>
      <c r="Q217" s="217">
        <v>0</v>
      </c>
      <c r="R217" s="217">
        <f>Q217*H217</f>
        <v>0</v>
      </c>
      <c r="S217" s="217">
        <v>0</v>
      </c>
      <c r="T217" s="218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19" t="s">
        <v>224</v>
      </c>
      <c r="AT217" s="219" t="s">
        <v>219</v>
      </c>
      <c r="AU217" s="219" t="s">
        <v>229</v>
      </c>
      <c r="AY217" s="17" t="s">
        <v>217</v>
      </c>
      <c r="BE217" s="220">
        <f>IF(N217="základní",J217,0)</f>
        <v>0</v>
      </c>
      <c r="BF217" s="220">
        <f>IF(N217="snížená",J217,0)</f>
        <v>0</v>
      </c>
      <c r="BG217" s="220">
        <f>IF(N217="zákl. přenesená",J217,0)</f>
        <v>0</v>
      </c>
      <c r="BH217" s="220">
        <f>IF(N217="sníž. přenesená",J217,0)</f>
        <v>0</v>
      </c>
      <c r="BI217" s="220">
        <f>IF(N217="nulová",J217,0)</f>
        <v>0</v>
      </c>
      <c r="BJ217" s="17" t="s">
        <v>84</v>
      </c>
      <c r="BK217" s="220">
        <f>ROUND(I217*H217,2)</f>
        <v>0</v>
      </c>
      <c r="BL217" s="17" t="s">
        <v>224</v>
      </c>
      <c r="BM217" s="219" t="s">
        <v>1084</v>
      </c>
    </row>
    <row r="218" spans="1:65" s="13" customFormat="1" ht="11.25">
      <c r="B218" s="225"/>
      <c r="C218" s="226"/>
      <c r="D218" s="221" t="s">
        <v>246</v>
      </c>
      <c r="E218" s="227" t="s">
        <v>1</v>
      </c>
      <c r="F218" s="228" t="s">
        <v>1085</v>
      </c>
      <c r="G218" s="226"/>
      <c r="H218" s="229">
        <v>2.66</v>
      </c>
      <c r="I218" s="230"/>
      <c r="J218" s="226"/>
      <c r="K218" s="226"/>
      <c r="L218" s="231"/>
      <c r="M218" s="232"/>
      <c r="N218" s="233"/>
      <c r="O218" s="233"/>
      <c r="P218" s="233"/>
      <c r="Q218" s="233"/>
      <c r="R218" s="233"/>
      <c r="S218" s="233"/>
      <c r="T218" s="234"/>
      <c r="AT218" s="235" t="s">
        <v>246</v>
      </c>
      <c r="AU218" s="235" t="s">
        <v>229</v>
      </c>
      <c r="AV218" s="13" t="s">
        <v>86</v>
      </c>
      <c r="AW218" s="13" t="s">
        <v>33</v>
      </c>
      <c r="AX218" s="13" t="s">
        <v>77</v>
      </c>
      <c r="AY218" s="235" t="s">
        <v>217</v>
      </c>
    </row>
    <row r="219" spans="1:65" s="14" customFormat="1" ht="11.25">
      <c r="B219" s="246"/>
      <c r="C219" s="247"/>
      <c r="D219" s="221" t="s">
        <v>246</v>
      </c>
      <c r="E219" s="248" t="s">
        <v>1</v>
      </c>
      <c r="F219" s="249" t="s">
        <v>298</v>
      </c>
      <c r="G219" s="247"/>
      <c r="H219" s="250">
        <v>2.66</v>
      </c>
      <c r="I219" s="251"/>
      <c r="J219" s="247"/>
      <c r="K219" s="247"/>
      <c r="L219" s="252"/>
      <c r="M219" s="253"/>
      <c r="N219" s="254"/>
      <c r="O219" s="254"/>
      <c r="P219" s="254"/>
      <c r="Q219" s="254"/>
      <c r="R219" s="254"/>
      <c r="S219" s="254"/>
      <c r="T219" s="255"/>
      <c r="AT219" s="256" t="s">
        <v>246</v>
      </c>
      <c r="AU219" s="256" t="s">
        <v>229</v>
      </c>
      <c r="AV219" s="14" t="s">
        <v>224</v>
      </c>
      <c r="AW219" s="14" t="s">
        <v>33</v>
      </c>
      <c r="AX219" s="14" t="s">
        <v>84</v>
      </c>
      <c r="AY219" s="256" t="s">
        <v>217</v>
      </c>
    </row>
    <row r="220" spans="1:65" s="2" customFormat="1" ht="21.75" customHeight="1">
      <c r="A220" s="34"/>
      <c r="B220" s="35"/>
      <c r="C220" s="208" t="s">
        <v>435</v>
      </c>
      <c r="D220" s="208" t="s">
        <v>219</v>
      </c>
      <c r="E220" s="209" t="s">
        <v>436</v>
      </c>
      <c r="F220" s="210" t="s">
        <v>437</v>
      </c>
      <c r="G220" s="211" t="s">
        <v>274</v>
      </c>
      <c r="H220" s="212">
        <v>0.13300000000000001</v>
      </c>
      <c r="I220" s="213"/>
      <c r="J220" s="214">
        <f>ROUND(I220*H220,2)</f>
        <v>0</v>
      </c>
      <c r="K220" s="210" t="s">
        <v>223</v>
      </c>
      <c r="L220" s="39"/>
      <c r="M220" s="215" t="s">
        <v>1</v>
      </c>
      <c r="N220" s="216" t="s">
        <v>42</v>
      </c>
      <c r="O220" s="71"/>
      <c r="P220" s="217">
        <f>O220*H220</f>
        <v>0</v>
      </c>
      <c r="Q220" s="217">
        <v>0</v>
      </c>
      <c r="R220" s="217">
        <f>Q220*H220</f>
        <v>0</v>
      </c>
      <c r="S220" s="217">
        <v>0</v>
      </c>
      <c r="T220" s="218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19" t="s">
        <v>224</v>
      </c>
      <c r="AT220" s="219" t="s">
        <v>219</v>
      </c>
      <c r="AU220" s="219" t="s">
        <v>229</v>
      </c>
      <c r="AY220" s="17" t="s">
        <v>217</v>
      </c>
      <c r="BE220" s="220">
        <f>IF(N220="základní",J220,0)</f>
        <v>0</v>
      </c>
      <c r="BF220" s="220">
        <f>IF(N220="snížená",J220,0)</f>
        <v>0</v>
      </c>
      <c r="BG220" s="220">
        <f>IF(N220="zákl. přenesená",J220,0)</f>
        <v>0</v>
      </c>
      <c r="BH220" s="220">
        <f>IF(N220="sníž. přenesená",J220,0)</f>
        <v>0</v>
      </c>
      <c r="BI220" s="220">
        <f>IF(N220="nulová",J220,0)</f>
        <v>0</v>
      </c>
      <c r="BJ220" s="17" t="s">
        <v>84</v>
      </c>
      <c r="BK220" s="220">
        <f>ROUND(I220*H220,2)</f>
        <v>0</v>
      </c>
      <c r="BL220" s="17" t="s">
        <v>224</v>
      </c>
      <c r="BM220" s="219" t="s">
        <v>1086</v>
      </c>
    </row>
    <row r="221" spans="1:65" s="2" customFormat="1" ht="21.75" customHeight="1">
      <c r="A221" s="34"/>
      <c r="B221" s="35"/>
      <c r="C221" s="208" t="s">
        <v>439</v>
      </c>
      <c r="D221" s="208" t="s">
        <v>219</v>
      </c>
      <c r="E221" s="209" t="s">
        <v>839</v>
      </c>
      <c r="F221" s="210" t="s">
        <v>441</v>
      </c>
      <c r="G221" s="211" t="s">
        <v>274</v>
      </c>
      <c r="H221" s="212">
        <v>0.13300000000000001</v>
      </c>
      <c r="I221" s="213"/>
      <c r="J221" s="214">
        <f>ROUND(I221*H221,2)</f>
        <v>0</v>
      </c>
      <c r="K221" s="210" t="s">
        <v>1014</v>
      </c>
      <c r="L221" s="39"/>
      <c r="M221" s="215" t="s">
        <v>1</v>
      </c>
      <c r="N221" s="216" t="s">
        <v>42</v>
      </c>
      <c r="O221" s="71"/>
      <c r="P221" s="217">
        <f>O221*H221</f>
        <v>0</v>
      </c>
      <c r="Q221" s="217">
        <v>0</v>
      </c>
      <c r="R221" s="217">
        <f>Q221*H221</f>
        <v>0</v>
      </c>
      <c r="S221" s="217">
        <v>0</v>
      </c>
      <c r="T221" s="218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19" t="s">
        <v>224</v>
      </c>
      <c r="AT221" s="219" t="s">
        <v>219</v>
      </c>
      <c r="AU221" s="219" t="s">
        <v>229</v>
      </c>
      <c r="AY221" s="17" t="s">
        <v>217</v>
      </c>
      <c r="BE221" s="220">
        <f>IF(N221="základní",J221,0)</f>
        <v>0</v>
      </c>
      <c r="BF221" s="220">
        <f>IF(N221="snížená",J221,0)</f>
        <v>0</v>
      </c>
      <c r="BG221" s="220">
        <f>IF(N221="zákl. přenesená",J221,0)</f>
        <v>0</v>
      </c>
      <c r="BH221" s="220">
        <f>IF(N221="sníž. přenesená",J221,0)</f>
        <v>0</v>
      </c>
      <c r="BI221" s="220">
        <f>IF(N221="nulová",J221,0)</f>
        <v>0</v>
      </c>
      <c r="BJ221" s="17" t="s">
        <v>84</v>
      </c>
      <c r="BK221" s="220">
        <f>ROUND(I221*H221,2)</f>
        <v>0</v>
      </c>
      <c r="BL221" s="17" t="s">
        <v>224</v>
      </c>
      <c r="BM221" s="219" t="s">
        <v>1087</v>
      </c>
    </row>
    <row r="222" spans="1:65" s="2" customFormat="1" ht="21.75" customHeight="1">
      <c r="A222" s="34"/>
      <c r="B222" s="35"/>
      <c r="C222" s="208" t="s">
        <v>443</v>
      </c>
      <c r="D222" s="208" t="s">
        <v>219</v>
      </c>
      <c r="E222" s="209" t="s">
        <v>448</v>
      </c>
      <c r="F222" s="210" t="s">
        <v>449</v>
      </c>
      <c r="G222" s="211" t="s">
        <v>274</v>
      </c>
      <c r="H222" s="212">
        <v>211.727</v>
      </c>
      <c r="I222" s="213"/>
      <c r="J222" s="214">
        <f>ROUND(I222*H222,2)</f>
        <v>0</v>
      </c>
      <c r="K222" s="210" t="s">
        <v>223</v>
      </c>
      <c r="L222" s="39"/>
      <c r="M222" s="215" t="s">
        <v>1</v>
      </c>
      <c r="N222" s="216" t="s">
        <v>42</v>
      </c>
      <c r="O222" s="71"/>
      <c r="P222" s="217">
        <f>O222*H222</f>
        <v>0</v>
      </c>
      <c r="Q222" s="217">
        <v>0</v>
      </c>
      <c r="R222" s="217">
        <f>Q222*H222</f>
        <v>0</v>
      </c>
      <c r="S222" s="217">
        <v>0</v>
      </c>
      <c r="T222" s="218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19" t="s">
        <v>224</v>
      </c>
      <c r="AT222" s="219" t="s">
        <v>219</v>
      </c>
      <c r="AU222" s="219" t="s">
        <v>229</v>
      </c>
      <c r="AY222" s="17" t="s">
        <v>217</v>
      </c>
      <c r="BE222" s="220">
        <f>IF(N222="základní",J222,0)</f>
        <v>0</v>
      </c>
      <c r="BF222" s="220">
        <f>IF(N222="snížená",J222,0)</f>
        <v>0</v>
      </c>
      <c r="BG222" s="220">
        <f>IF(N222="zákl. přenesená",J222,0)</f>
        <v>0</v>
      </c>
      <c r="BH222" s="220">
        <f>IF(N222="sníž. přenesená",J222,0)</f>
        <v>0</v>
      </c>
      <c r="BI222" s="220">
        <f>IF(N222="nulová",J222,0)</f>
        <v>0</v>
      </c>
      <c r="BJ222" s="17" t="s">
        <v>84</v>
      </c>
      <c r="BK222" s="220">
        <f>ROUND(I222*H222,2)</f>
        <v>0</v>
      </c>
      <c r="BL222" s="17" t="s">
        <v>224</v>
      </c>
      <c r="BM222" s="219" t="s">
        <v>1088</v>
      </c>
    </row>
    <row r="223" spans="1:65" s="2" customFormat="1" ht="21.75" customHeight="1">
      <c r="A223" s="34"/>
      <c r="B223" s="35"/>
      <c r="C223" s="208" t="s">
        <v>447</v>
      </c>
      <c r="D223" s="208" t="s">
        <v>219</v>
      </c>
      <c r="E223" s="209" t="s">
        <v>452</v>
      </c>
      <c r="F223" s="210" t="s">
        <v>453</v>
      </c>
      <c r="G223" s="211" t="s">
        <v>274</v>
      </c>
      <c r="H223" s="212">
        <v>577.65599999999995</v>
      </c>
      <c r="I223" s="213"/>
      <c r="J223" s="214">
        <f>ROUND(I223*H223,2)</f>
        <v>0</v>
      </c>
      <c r="K223" s="210" t="s">
        <v>223</v>
      </c>
      <c r="L223" s="39"/>
      <c r="M223" s="215" t="s">
        <v>1</v>
      </c>
      <c r="N223" s="216" t="s">
        <v>42</v>
      </c>
      <c r="O223" s="71"/>
      <c r="P223" s="217">
        <f>O223*H223</f>
        <v>0</v>
      </c>
      <c r="Q223" s="217">
        <v>0</v>
      </c>
      <c r="R223" s="217">
        <f>Q223*H223</f>
        <v>0</v>
      </c>
      <c r="S223" s="217">
        <v>0</v>
      </c>
      <c r="T223" s="218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19" t="s">
        <v>224</v>
      </c>
      <c r="AT223" s="219" t="s">
        <v>219</v>
      </c>
      <c r="AU223" s="219" t="s">
        <v>229</v>
      </c>
      <c r="AY223" s="17" t="s">
        <v>217</v>
      </c>
      <c r="BE223" s="220">
        <f>IF(N223="základní",J223,0)</f>
        <v>0</v>
      </c>
      <c r="BF223" s="220">
        <f>IF(N223="snížená",J223,0)</f>
        <v>0</v>
      </c>
      <c r="BG223" s="220">
        <f>IF(N223="zákl. přenesená",J223,0)</f>
        <v>0</v>
      </c>
      <c r="BH223" s="220">
        <f>IF(N223="sníž. přenesená",J223,0)</f>
        <v>0</v>
      </c>
      <c r="BI223" s="220">
        <f>IF(N223="nulová",J223,0)</f>
        <v>0</v>
      </c>
      <c r="BJ223" s="17" t="s">
        <v>84</v>
      </c>
      <c r="BK223" s="220">
        <f>ROUND(I223*H223,2)</f>
        <v>0</v>
      </c>
      <c r="BL223" s="17" t="s">
        <v>224</v>
      </c>
      <c r="BM223" s="219" t="s">
        <v>1089</v>
      </c>
    </row>
    <row r="224" spans="1:65" s="13" customFormat="1" ht="11.25">
      <c r="B224" s="225"/>
      <c r="C224" s="226"/>
      <c r="D224" s="221" t="s">
        <v>246</v>
      </c>
      <c r="E224" s="227" t="s">
        <v>1</v>
      </c>
      <c r="F224" s="228" t="s">
        <v>1090</v>
      </c>
      <c r="G224" s="226"/>
      <c r="H224" s="229">
        <v>577.65599999999995</v>
      </c>
      <c r="I224" s="230"/>
      <c r="J224" s="226"/>
      <c r="K224" s="226"/>
      <c r="L224" s="231"/>
      <c r="M224" s="232"/>
      <c r="N224" s="233"/>
      <c r="O224" s="233"/>
      <c r="P224" s="233"/>
      <c r="Q224" s="233"/>
      <c r="R224" s="233"/>
      <c r="S224" s="233"/>
      <c r="T224" s="234"/>
      <c r="AT224" s="235" t="s">
        <v>246</v>
      </c>
      <c r="AU224" s="235" t="s">
        <v>229</v>
      </c>
      <c r="AV224" s="13" t="s">
        <v>86</v>
      </c>
      <c r="AW224" s="13" t="s">
        <v>33</v>
      </c>
      <c r="AX224" s="13" t="s">
        <v>77</v>
      </c>
      <c r="AY224" s="235" t="s">
        <v>217</v>
      </c>
    </row>
    <row r="225" spans="1:51" s="14" customFormat="1" ht="11.25">
      <c r="B225" s="246"/>
      <c r="C225" s="247"/>
      <c r="D225" s="221" t="s">
        <v>246</v>
      </c>
      <c r="E225" s="248" t="s">
        <v>1</v>
      </c>
      <c r="F225" s="249" t="s">
        <v>298</v>
      </c>
      <c r="G225" s="247"/>
      <c r="H225" s="250">
        <v>577.65599999999995</v>
      </c>
      <c r="I225" s="251"/>
      <c r="J225" s="247"/>
      <c r="K225" s="247"/>
      <c r="L225" s="252"/>
      <c r="M225" s="268"/>
      <c r="N225" s="269"/>
      <c r="O225" s="269"/>
      <c r="P225" s="269"/>
      <c r="Q225" s="269"/>
      <c r="R225" s="269"/>
      <c r="S225" s="269"/>
      <c r="T225" s="270"/>
      <c r="AT225" s="256" t="s">
        <v>246</v>
      </c>
      <c r="AU225" s="256" t="s">
        <v>229</v>
      </c>
      <c r="AV225" s="14" t="s">
        <v>224</v>
      </c>
      <c r="AW225" s="14" t="s">
        <v>33</v>
      </c>
      <c r="AX225" s="14" t="s">
        <v>84</v>
      </c>
      <c r="AY225" s="256" t="s">
        <v>217</v>
      </c>
    </row>
    <row r="226" spans="1:51" s="2" customFormat="1" ht="6.95" customHeight="1">
      <c r="A226" s="34"/>
      <c r="B226" s="54"/>
      <c r="C226" s="55"/>
      <c r="D226" s="55"/>
      <c r="E226" s="55"/>
      <c r="F226" s="55"/>
      <c r="G226" s="55"/>
      <c r="H226" s="55"/>
      <c r="I226" s="158"/>
      <c r="J226" s="55"/>
      <c r="K226" s="55"/>
      <c r="L226" s="39"/>
      <c r="M226" s="34"/>
      <c r="O226" s="34"/>
      <c r="P226" s="34"/>
      <c r="Q226" s="34"/>
      <c r="R226" s="34"/>
      <c r="S226" s="34"/>
      <c r="T226" s="34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</row>
  </sheetData>
  <sheetProtection algorithmName="SHA-512" hashValue="+KyheiuWmNxasQDrb+qtgcEWaGYp4TGgAOW8UFXJC+7XVwBW7dJk45qvB8XiU1iqiPmKutSP2nwU6zEVb9JpGg==" saltValue="tlbRNpzz7ebmIcC9coyFe1sSB7KjhJaYrcRltYtQYdNyZnHF/2LAimqH6ek6PDvBsBgBeblXrDmJl9rcwFNP8A==" spinCount="100000" sheet="1" objects="1" scenarios="1" formatColumns="0" formatRows="0" autoFilter="0"/>
  <autoFilter ref="C126:K225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5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7" t="s">
        <v>148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86</v>
      </c>
    </row>
    <row r="4" spans="1:46" s="1" customFormat="1" ht="24.95" customHeight="1">
      <c r="B4" s="20"/>
      <c r="D4" s="119" t="s">
        <v>184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9" t="str">
        <f>'Rekapitulace stavby'!K6</f>
        <v>Oprava mostních objektů na trati Liberec - Černousy</v>
      </c>
      <c r="F7" s="330"/>
      <c r="G7" s="330"/>
      <c r="H7" s="330"/>
      <c r="I7" s="115"/>
      <c r="L7" s="20"/>
    </row>
    <row r="8" spans="1:46" s="1" customFormat="1" ht="12" customHeight="1">
      <c r="B8" s="20"/>
      <c r="D8" s="121" t="s">
        <v>185</v>
      </c>
      <c r="I8" s="115"/>
      <c r="L8" s="20"/>
    </row>
    <row r="9" spans="1:46" s="2" customFormat="1" ht="16.5" customHeight="1">
      <c r="A9" s="34"/>
      <c r="B9" s="39"/>
      <c r="C9" s="34"/>
      <c r="D9" s="34"/>
      <c r="E9" s="329" t="s">
        <v>1010</v>
      </c>
      <c r="F9" s="331"/>
      <c r="G9" s="331"/>
      <c r="H9" s="331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187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32" t="s">
        <v>1091</v>
      </c>
      <c r="F11" s="331"/>
      <c r="G11" s="331"/>
      <c r="H11" s="331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</v>
      </c>
      <c r="G13" s="34"/>
      <c r="H13" s="34"/>
      <c r="I13" s="123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20</v>
      </c>
      <c r="E14" s="34"/>
      <c r="F14" s="110" t="s">
        <v>1012</v>
      </c>
      <c r="G14" s="34"/>
      <c r="H14" s="34"/>
      <c r="I14" s="123" t="s">
        <v>22</v>
      </c>
      <c r="J14" s="124" t="str">
        <f>'Rekapitulace stavby'!AN8</f>
        <v>25. 5. 2020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24</v>
      </c>
      <c r="E16" s="34"/>
      <c r="F16" s="34"/>
      <c r="G16" s="34"/>
      <c r="H16" s="34"/>
      <c r="I16" s="123" t="s">
        <v>25</v>
      </c>
      <c r="J16" s="110" t="s">
        <v>26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27</v>
      </c>
      <c r="F17" s="34"/>
      <c r="G17" s="34"/>
      <c r="H17" s="34"/>
      <c r="I17" s="123" t="s">
        <v>28</v>
      </c>
      <c r="J17" s="110" t="s">
        <v>29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30</v>
      </c>
      <c r="E19" s="34"/>
      <c r="F19" s="34"/>
      <c r="G19" s="34"/>
      <c r="H19" s="34"/>
      <c r="I19" s="123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33" t="str">
        <f>'Rekapitulace stavby'!E14</f>
        <v>Vyplň údaj</v>
      </c>
      <c r="F20" s="334"/>
      <c r="G20" s="334"/>
      <c r="H20" s="334"/>
      <c r="I20" s="123" t="s">
        <v>28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32</v>
      </c>
      <c r="E22" s="34"/>
      <c r="F22" s="34"/>
      <c r="G22" s="34"/>
      <c r="H22" s="34"/>
      <c r="I22" s="123" t="s">
        <v>25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23" t="s">
        <v>28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34</v>
      </c>
      <c r="E25" s="34"/>
      <c r="F25" s="34"/>
      <c r="G25" s="34"/>
      <c r="H25" s="34"/>
      <c r="I25" s="123" t="s">
        <v>25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23" t="s">
        <v>28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35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35" t="s">
        <v>1</v>
      </c>
      <c r="F29" s="335"/>
      <c r="G29" s="335"/>
      <c r="H29" s="335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37</v>
      </c>
      <c r="E32" s="34"/>
      <c r="F32" s="34"/>
      <c r="G32" s="34"/>
      <c r="H32" s="34"/>
      <c r="I32" s="122"/>
      <c r="J32" s="132">
        <f>ROUND(J123,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33" t="s">
        <v>39</v>
      </c>
      <c r="G34" s="34"/>
      <c r="H34" s="34"/>
      <c r="I34" s="134" t="s">
        <v>38</v>
      </c>
      <c r="J34" s="133" t="s">
        <v>40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5" t="s">
        <v>41</v>
      </c>
      <c r="E35" s="121" t="s">
        <v>42</v>
      </c>
      <c r="F35" s="136">
        <f>ROUND((SUM(BE123:BE134)),  2)</f>
        <v>0</v>
      </c>
      <c r="G35" s="34"/>
      <c r="H35" s="34"/>
      <c r="I35" s="137">
        <v>0.21</v>
      </c>
      <c r="J35" s="136">
        <f>ROUND(((SUM(BE123:BE134))*I35),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1" t="s">
        <v>43</v>
      </c>
      <c r="F36" s="136">
        <f>ROUND((SUM(BF123:BF134)),  2)</f>
        <v>0</v>
      </c>
      <c r="G36" s="34"/>
      <c r="H36" s="34"/>
      <c r="I36" s="137">
        <v>0.15</v>
      </c>
      <c r="J36" s="136">
        <f>ROUND(((SUM(BF123:BF134))*I36),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44</v>
      </c>
      <c r="F37" s="136">
        <f>ROUND((SUM(BG123:BG134)),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45</v>
      </c>
      <c r="F38" s="136">
        <f>ROUND((SUM(BH123:BH134)),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46</v>
      </c>
      <c r="F39" s="136">
        <f>ROUND((SUM(BI123:BI134)),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47</v>
      </c>
      <c r="E41" s="140"/>
      <c r="F41" s="140"/>
      <c r="G41" s="141" t="s">
        <v>48</v>
      </c>
      <c r="H41" s="142" t="s">
        <v>49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I43" s="115"/>
      <c r="L43" s="20"/>
    </row>
    <row r="44" spans="1:31" s="1" customFormat="1" ht="14.45" customHeight="1">
      <c r="B44" s="20"/>
      <c r="I44" s="115"/>
      <c r="L44" s="20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50</v>
      </c>
      <c r="E50" s="147"/>
      <c r="F50" s="147"/>
      <c r="G50" s="146" t="s">
        <v>51</v>
      </c>
      <c r="H50" s="147"/>
      <c r="I50" s="148"/>
      <c r="J50" s="147"/>
      <c r="K50" s="147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9" t="s">
        <v>52</v>
      </c>
      <c r="E61" s="150"/>
      <c r="F61" s="151" t="s">
        <v>53</v>
      </c>
      <c r="G61" s="149" t="s">
        <v>52</v>
      </c>
      <c r="H61" s="150"/>
      <c r="I61" s="152"/>
      <c r="J61" s="153" t="s">
        <v>53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6" t="s">
        <v>54</v>
      </c>
      <c r="E65" s="154"/>
      <c r="F65" s="154"/>
      <c r="G65" s="146" t="s">
        <v>55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9" t="s">
        <v>52</v>
      </c>
      <c r="E76" s="150"/>
      <c r="F76" s="151" t="s">
        <v>53</v>
      </c>
      <c r="G76" s="149" t="s">
        <v>52</v>
      </c>
      <c r="H76" s="150"/>
      <c r="I76" s="152"/>
      <c r="J76" s="153" t="s">
        <v>53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190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36" t="str">
        <f>E7</f>
        <v>Oprava mostních objektů na trati Liberec - Černousy</v>
      </c>
      <c r="F85" s="337"/>
      <c r="G85" s="337"/>
      <c r="H85" s="337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185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36" t="s">
        <v>1010</v>
      </c>
      <c r="F87" s="338"/>
      <c r="G87" s="338"/>
      <c r="H87" s="338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187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309" t="str">
        <f>E11</f>
        <v>2020/02/07.2/LIB - SO 07 - VRN1</v>
      </c>
      <c r="F89" s="338"/>
      <c r="G89" s="338"/>
      <c r="H89" s="338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>Mníšek u Liberce</v>
      </c>
      <c r="G91" s="36"/>
      <c r="H91" s="36"/>
      <c r="I91" s="123" t="s">
        <v>22</v>
      </c>
      <c r="J91" s="66" t="str">
        <f>IF(J14="","",J14)</f>
        <v>25. 5. 2020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24</v>
      </c>
      <c r="D93" s="36"/>
      <c r="E93" s="36"/>
      <c r="F93" s="27" t="str">
        <f>E17</f>
        <v>Správa železnic, státní organizace OŘ HK</v>
      </c>
      <c r="G93" s="36"/>
      <c r="H93" s="36"/>
      <c r="I93" s="123" t="s">
        <v>32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30</v>
      </c>
      <c r="D94" s="36"/>
      <c r="E94" s="36"/>
      <c r="F94" s="27" t="str">
        <f>IF(E20="","",E20)</f>
        <v>Vyplň údaj</v>
      </c>
      <c r="G94" s="36"/>
      <c r="H94" s="36"/>
      <c r="I94" s="123" t="s">
        <v>34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62" t="s">
        <v>191</v>
      </c>
      <c r="D96" s="163"/>
      <c r="E96" s="163"/>
      <c r="F96" s="163"/>
      <c r="G96" s="163"/>
      <c r="H96" s="163"/>
      <c r="I96" s="164"/>
      <c r="J96" s="165" t="s">
        <v>192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66" t="s">
        <v>193</v>
      </c>
      <c r="D98" s="36"/>
      <c r="E98" s="36"/>
      <c r="F98" s="36"/>
      <c r="G98" s="36"/>
      <c r="H98" s="36"/>
      <c r="I98" s="122"/>
      <c r="J98" s="84">
        <f>J123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194</v>
      </c>
    </row>
    <row r="99" spans="1:47" s="9" customFormat="1" ht="24.95" customHeight="1">
      <c r="B99" s="167"/>
      <c r="C99" s="168"/>
      <c r="D99" s="169" t="s">
        <v>465</v>
      </c>
      <c r="E99" s="170"/>
      <c r="F99" s="170"/>
      <c r="G99" s="170"/>
      <c r="H99" s="170"/>
      <c r="I99" s="171"/>
      <c r="J99" s="172">
        <f>J124</f>
        <v>0</v>
      </c>
      <c r="K99" s="168"/>
      <c r="L99" s="173"/>
    </row>
    <row r="100" spans="1:47" s="10" customFormat="1" ht="19.899999999999999" customHeight="1">
      <c r="B100" s="174"/>
      <c r="C100" s="104"/>
      <c r="D100" s="175" t="s">
        <v>466</v>
      </c>
      <c r="E100" s="176"/>
      <c r="F100" s="176"/>
      <c r="G100" s="176"/>
      <c r="H100" s="176"/>
      <c r="I100" s="177"/>
      <c r="J100" s="178">
        <f>J125</f>
        <v>0</v>
      </c>
      <c r="K100" s="104"/>
      <c r="L100" s="179"/>
    </row>
    <row r="101" spans="1:47" s="10" customFormat="1" ht="19.899999999999999" customHeight="1">
      <c r="B101" s="174"/>
      <c r="C101" s="104"/>
      <c r="D101" s="175" t="s">
        <v>467</v>
      </c>
      <c r="E101" s="176"/>
      <c r="F101" s="176"/>
      <c r="G101" s="176"/>
      <c r="H101" s="176"/>
      <c r="I101" s="177"/>
      <c r="J101" s="178">
        <f>J132</f>
        <v>0</v>
      </c>
      <c r="K101" s="104"/>
      <c r="L101" s="179"/>
    </row>
    <row r="102" spans="1:47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122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47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158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47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161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24.95" customHeight="1">
      <c r="A108" s="34"/>
      <c r="B108" s="35"/>
      <c r="C108" s="23" t="s">
        <v>202</v>
      </c>
      <c r="D108" s="36"/>
      <c r="E108" s="36"/>
      <c r="F108" s="36"/>
      <c r="G108" s="36"/>
      <c r="H108" s="36"/>
      <c r="I108" s="122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122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122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6.5" customHeight="1">
      <c r="A111" s="34"/>
      <c r="B111" s="35"/>
      <c r="C111" s="36"/>
      <c r="D111" s="36"/>
      <c r="E111" s="336" t="str">
        <f>E7</f>
        <v>Oprava mostních objektů na trati Liberec - Černousy</v>
      </c>
      <c r="F111" s="337"/>
      <c r="G111" s="337"/>
      <c r="H111" s="337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1" customFormat="1" ht="12" customHeight="1">
      <c r="B112" s="21"/>
      <c r="C112" s="29" t="s">
        <v>185</v>
      </c>
      <c r="D112" s="22"/>
      <c r="E112" s="22"/>
      <c r="F112" s="22"/>
      <c r="G112" s="22"/>
      <c r="H112" s="22"/>
      <c r="I112" s="115"/>
      <c r="J112" s="22"/>
      <c r="K112" s="22"/>
      <c r="L112" s="20"/>
    </row>
    <row r="113" spans="1:65" s="2" customFormat="1" ht="16.5" customHeight="1">
      <c r="A113" s="34"/>
      <c r="B113" s="35"/>
      <c r="C113" s="36"/>
      <c r="D113" s="36"/>
      <c r="E113" s="336" t="s">
        <v>1010</v>
      </c>
      <c r="F113" s="338"/>
      <c r="G113" s="338"/>
      <c r="H113" s="338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187</v>
      </c>
      <c r="D114" s="36"/>
      <c r="E114" s="36"/>
      <c r="F114" s="36"/>
      <c r="G114" s="36"/>
      <c r="H114" s="36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309" t="str">
        <f>E11</f>
        <v>2020/02/07.2/LIB - SO 07 - VRN1</v>
      </c>
      <c r="F115" s="338"/>
      <c r="G115" s="338"/>
      <c r="H115" s="338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20</v>
      </c>
      <c r="D117" s="36"/>
      <c r="E117" s="36"/>
      <c r="F117" s="27" t="str">
        <f>F14</f>
        <v>Mníšek u Liberce</v>
      </c>
      <c r="G117" s="36"/>
      <c r="H117" s="36"/>
      <c r="I117" s="123" t="s">
        <v>22</v>
      </c>
      <c r="J117" s="66" t="str">
        <f>IF(J14="","",J14)</f>
        <v>25. 5. 2020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24</v>
      </c>
      <c r="D119" s="36"/>
      <c r="E119" s="36"/>
      <c r="F119" s="27" t="str">
        <f>E17</f>
        <v>Správa železnic, státní organizace OŘ HK</v>
      </c>
      <c r="G119" s="36"/>
      <c r="H119" s="36"/>
      <c r="I119" s="123" t="s">
        <v>32</v>
      </c>
      <c r="J119" s="32" t="str">
        <f>E23</f>
        <v xml:space="preserve"> 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30</v>
      </c>
      <c r="D120" s="36"/>
      <c r="E120" s="36"/>
      <c r="F120" s="27" t="str">
        <f>IF(E20="","",E20)</f>
        <v>Vyplň údaj</v>
      </c>
      <c r="G120" s="36"/>
      <c r="H120" s="36"/>
      <c r="I120" s="123" t="s">
        <v>34</v>
      </c>
      <c r="J120" s="32" t="str">
        <f>E26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122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80"/>
      <c r="B122" s="181"/>
      <c r="C122" s="182" t="s">
        <v>203</v>
      </c>
      <c r="D122" s="183" t="s">
        <v>62</v>
      </c>
      <c r="E122" s="183" t="s">
        <v>58</v>
      </c>
      <c r="F122" s="183" t="s">
        <v>59</v>
      </c>
      <c r="G122" s="183" t="s">
        <v>204</v>
      </c>
      <c r="H122" s="183" t="s">
        <v>205</v>
      </c>
      <c r="I122" s="184" t="s">
        <v>206</v>
      </c>
      <c r="J122" s="183" t="s">
        <v>192</v>
      </c>
      <c r="K122" s="185" t="s">
        <v>207</v>
      </c>
      <c r="L122" s="186"/>
      <c r="M122" s="75" t="s">
        <v>1</v>
      </c>
      <c r="N122" s="76" t="s">
        <v>41</v>
      </c>
      <c r="O122" s="76" t="s">
        <v>208</v>
      </c>
      <c r="P122" s="76" t="s">
        <v>209</v>
      </c>
      <c r="Q122" s="76" t="s">
        <v>210</v>
      </c>
      <c r="R122" s="76" t="s">
        <v>211</v>
      </c>
      <c r="S122" s="76" t="s">
        <v>212</v>
      </c>
      <c r="T122" s="77" t="s">
        <v>213</v>
      </c>
      <c r="U122" s="180"/>
      <c r="V122" s="180"/>
      <c r="W122" s="180"/>
      <c r="X122" s="180"/>
      <c r="Y122" s="180"/>
      <c r="Z122" s="180"/>
      <c r="AA122" s="180"/>
      <c r="AB122" s="180"/>
      <c r="AC122" s="180"/>
      <c r="AD122" s="180"/>
      <c r="AE122" s="180"/>
    </row>
    <row r="123" spans="1:65" s="2" customFormat="1" ht="22.9" customHeight="1">
      <c r="A123" s="34"/>
      <c r="B123" s="35"/>
      <c r="C123" s="82" t="s">
        <v>214</v>
      </c>
      <c r="D123" s="36"/>
      <c r="E123" s="36"/>
      <c r="F123" s="36"/>
      <c r="G123" s="36"/>
      <c r="H123" s="36"/>
      <c r="I123" s="122"/>
      <c r="J123" s="187">
        <f>BK123</f>
        <v>0</v>
      </c>
      <c r="K123" s="36"/>
      <c r="L123" s="39"/>
      <c r="M123" s="78"/>
      <c r="N123" s="188"/>
      <c r="O123" s="79"/>
      <c r="P123" s="189">
        <f>P124</f>
        <v>0</v>
      </c>
      <c r="Q123" s="79"/>
      <c r="R123" s="189">
        <f>R124</f>
        <v>0</v>
      </c>
      <c r="S123" s="79"/>
      <c r="T123" s="190">
        <f>T124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76</v>
      </c>
      <c r="AU123" s="17" t="s">
        <v>194</v>
      </c>
      <c r="BK123" s="191">
        <f>BK124</f>
        <v>0</v>
      </c>
    </row>
    <row r="124" spans="1:65" s="12" customFormat="1" ht="25.9" customHeight="1">
      <c r="B124" s="192"/>
      <c r="C124" s="193"/>
      <c r="D124" s="194" t="s">
        <v>76</v>
      </c>
      <c r="E124" s="195" t="s">
        <v>468</v>
      </c>
      <c r="F124" s="195" t="s">
        <v>469</v>
      </c>
      <c r="G124" s="193"/>
      <c r="H124" s="193"/>
      <c r="I124" s="196"/>
      <c r="J124" s="197">
        <f>BK124</f>
        <v>0</v>
      </c>
      <c r="K124" s="193"/>
      <c r="L124" s="198"/>
      <c r="M124" s="199"/>
      <c r="N124" s="200"/>
      <c r="O124" s="200"/>
      <c r="P124" s="201">
        <f>P125+P132</f>
        <v>0</v>
      </c>
      <c r="Q124" s="200"/>
      <c r="R124" s="201">
        <f>R125+R132</f>
        <v>0</v>
      </c>
      <c r="S124" s="200"/>
      <c r="T124" s="202">
        <f>T125+T132</f>
        <v>0</v>
      </c>
      <c r="AR124" s="203" t="s">
        <v>241</v>
      </c>
      <c r="AT124" s="204" t="s">
        <v>76</v>
      </c>
      <c r="AU124" s="204" t="s">
        <v>77</v>
      </c>
      <c r="AY124" s="203" t="s">
        <v>217</v>
      </c>
      <c r="BK124" s="205">
        <f>BK125+BK132</f>
        <v>0</v>
      </c>
    </row>
    <row r="125" spans="1:65" s="12" customFormat="1" ht="22.9" customHeight="1">
      <c r="B125" s="192"/>
      <c r="C125" s="193"/>
      <c r="D125" s="194" t="s">
        <v>76</v>
      </c>
      <c r="E125" s="206" t="s">
        <v>470</v>
      </c>
      <c r="F125" s="206" t="s">
        <v>471</v>
      </c>
      <c r="G125" s="193"/>
      <c r="H125" s="193"/>
      <c r="I125" s="196"/>
      <c r="J125" s="207">
        <f>BK125</f>
        <v>0</v>
      </c>
      <c r="K125" s="193"/>
      <c r="L125" s="198"/>
      <c r="M125" s="199"/>
      <c r="N125" s="200"/>
      <c r="O125" s="200"/>
      <c r="P125" s="201">
        <f>SUM(P126:P131)</f>
        <v>0</v>
      </c>
      <c r="Q125" s="200"/>
      <c r="R125" s="201">
        <f>SUM(R126:R131)</f>
        <v>0</v>
      </c>
      <c r="S125" s="200"/>
      <c r="T125" s="202">
        <f>SUM(T126:T131)</f>
        <v>0</v>
      </c>
      <c r="AR125" s="203" t="s">
        <v>241</v>
      </c>
      <c r="AT125" s="204" t="s">
        <v>76</v>
      </c>
      <c r="AU125" s="204" t="s">
        <v>84</v>
      </c>
      <c r="AY125" s="203" t="s">
        <v>217</v>
      </c>
      <c r="BK125" s="205">
        <f>SUM(BK126:BK131)</f>
        <v>0</v>
      </c>
    </row>
    <row r="126" spans="1:65" s="2" customFormat="1" ht="16.5" customHeight="1">
      <c r="A126" s="34"/>
      <c r="B126" s="35"/>
      <c r="C126" s="208" t="s">
        <v>84</v>
      </c>
      <c r="D126" s="208" t="s">
        <v>219</v>
      </c>
      <c r="E126" s="209" t="s">
        <v>472</v>
      </c>
      <c r="F126" s="210" t="s">
        <v>471</v>
      </c>
      <c r="G126" s="211" t="s">
        <v>473</v>
      </c>
      <c r="H126" s="212">
        <v>1</v>
      </c>
      <c r="I126" s="213"/>
      <c r="J126" s="214">
        <f t="shared" ref="J126:J131" si="0">ROUND(I126*H126,2)</f>
        <v>0</v>
      </c>
      <c r="K126" s="210" t="s">
        <v>223</v>
      </c>
      <c r="L126" s="39"/>
      <c r="M126" s="215" t="s">
        <v>1</v>
      </c>
      <c r="N126" s="216" t="s">
        <v>42</v>
      </c>
      <c r="O126" s="71"/>
      <c r="P126" s="217">
        <f t="shared" ref="P126:P131" si="1">O126*H126</f>
        <v>0</v>
      </c>
      <c r="Q126" s="217">
        <v>0</v>
      </c>
      <c r="R126" s="217">
        <f t="shared" ref="R126:R131" si="2">Q126*H126</f>
        <v>0</v>
      </c>
      <c r="S126" s="217">
        <v>0</v>
      </c>
      <c r="T126" s="218">
        <f t="shared" ref="T126:T131" si="3"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9" t="s">
        <v>474</v>
      </c>
      <c r="AT126" s="219" t="s">
        <v>219</v>
      </c>
      <c r="AU126" s="219" t="s">
        <v>86</v>
      </c>
      <c r="AY126" s="17" t="s">
        <v>217</v>
      </c>
      <c r="BE126" s="220">
        <f t="shared" ref="BE126:BE131" si="4">IF(N126="základní",J126,0)</f>
        <v>0</v>
      </c>
      <c r="BF126" s="220">
        <f t="shared" ref="BF126:BF131" si="5">IF(N126="snížená",J126,0)</f>
        <v>0</v>
      </c>
      <c r="BG126" s="220">
        <f t="shared" ref="BG126:BG131" si="6">IF(N126="zákl. přenesená",J126,0)</f>
        <v>0</v>
      </c>
      <c r="BH126" s="220">
        <f t="shared" ref="BH126:BH131" si="7">IF(N126="sníž. přenesená",J126,0)</f>
        <v>0</v>
      </c>
      <c r="BI126" s="220">
        <f t="shared" ref="BI126:BI131" si="8">IF(N126="nulová",J126,0)</f>
        <v>0</v>
      </c>
      <c r="BJ126" s="17" t="s">
        <v>84</v>
      </c>
      <c r="BK126" s="220">
        <f t="shared" ref="BK126:BK131" si="9">ROUND(I126*H126,2)</f>
        <v>0</v>
      </c>
      <c r="BL126" s="17" t="s">
        <v>474</v>
      </c>
      <c r="BM126" s="219" t="s">
        <v>1092</v>
      </c>
    </row>
    <row r="127" spans="1:65" s="2" customFormat="1" ht="16.5" customHeight="1">
      <c r="A127" s="34"/>
      <c r="B127" s="35"/>
      <c r="C127" s="208" t="s">
        <v>86</v>
      </c>
      <c r="D127" s="208" t="s">
        <v>219</v>
      </c>
      <c r="E127" s="209" t="s">
        <v>476</v>
      </c>
      <c r="F127" s="210" t="s">
        <v>477</v>
      </c>
      <c r="G127" s="211" t="s">
        <v>473</v>
      </c>
      <c r="H127" s="212">
        <v>1</v>
      </c>
      <c r="I127" s="213"/>
      <c r="J127" s="214">
        <f t="shared" si="0"/>
        <v>0</v>
      </c>
      <c r="K127" s="210" t="s">
        <v>223</v>
      </c>
      <c r="L127" s="39"/>
      <c r="M127" s="215" t="s">
        <v>1</v>
      </c>
      <c r="N127" s="216" t="s">
        <v>42</v>
      </c>
      <c r="O127" s="71"/>
      <c r="P127" s="217">
        <f t="shared" si="1"/>
        <v>0</v>
      </c>
      <c r="Q127" s="217">
        <v>0</v>
      </c>
      <c r="R127" s="217">
        <f t="shared" si="2"/>
        <v>0</v>
      </c>
      <c r="S127" s="217">
        <v>0</v>
      </c>
      <c r="T127" s="218">
        <f t="shared" si="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9" t="s">
        <v>474</v>
      </c>
      <c r="AT127" s="219" t="s">
        <v>219</v>
      </c>
      <c r="AU127" s="219" t="s">
        <v>86</v>
      </c>
      <c r="AY127" s="17" t="s">
        <v>217</v>
      </c>
      <c r="BE127" s="220">
        <f t="shared" si="4"/>
        <v>0</v>
      </c>
      <c r="BF127" s="220">
        <f t="shared" si="5"/>
        <v>0</v>
      </c>
      <c r="BG127" s="220">
        <f t="shared" si="6"/>
        <v>0</v>
      </c>
      <c r="BH127" s="220">
        <f t="shared" si="7"/>
        <v>0</v>
      </c>
      <c r="BI127" s="220">
        <f t="shared" si="8"/>
        <v>0</v>
      </c>
      <c r="BJ127" s="17" t="s">
        <v>84</v>
      </c>
      <c r="BK127" s="220">
        <f t="shared" si="9"/>
        <v>0</v>
      </c>
      <c r="BL127" s="17" t="s">
        <v>474</v>
      </c>
      <c r="BM127" s="219" t="s">
        <v>1093</v>
      </c>
    </row>
    <row r="128" spans="1:65" s="2" customFormat="1" ht="16.5" customHeight="1">
      <c r="A128" s="34"/>
      <c r="B128" s="35"/>
      <c r="C128" s="208" t="s">
        <v>229</v>
      </c>
      <c r="D128" s="208" t="s">
        <v>219</v>
      </c>
      <c r="E128" s="209" t="s">
        <v>479</v>
      </c>
      <c r="F128" s="210" t="s">
        <v>480</v>
      </c>
      <c r="G128" s="211" t="s">
        <v>473</v>
      </c>
      <c r="H128" s="212">
        <v>1</v>
      </c>
      <c r="I128" s="213"/>
      <c r="J128" s="214">
        <f t="shared" si="0"/>
        <v>0</v>
      </c>
      <c r="K128" s="210" t="s">
        <v>223</v>
      </c>
      <c r="L128" s="39"/>
      <c r="M128" s="215" t="s">
        <v>1</v>
      </c>
      <c r="N128" s="216" t="s">
        <v>42</v>
      </c>
      <c r="O128" s="71"/>
      <c r="P128" s="217">
        <f t="shared" si="1"/>
        <v>0</v>
      </c>
      <c r="Q128" s="217">
        <v>0</v>
      </c>
      <c r="R128" s="217">
        <f t="shared" si="2"/>
        <v>0</v>
      </c>
      <c r="S128" s="217">
        <v>0</v>
      </c>
      <c r="T128" s="218">
        <f t="shared" si="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9" t="s">
        <v>474</v>
      </c>
      <c r="AT128" s="219" t="s">
        <v>219</v>
      </c>
      <c r="AU128" s="219" t="s">
        <v>86</v>
      </c>
      <c r="AY128" s="17" t="s">
        <v>217</v>
      </c>
      <c r="BE128" s="220">
        <f t="shared" si="4"/>
        <v>0</v>
      </c>
      <c r="BF128" s="220">
        <f t="shared" si="5"/>
        <v>0</v>
      </c>
      <c r="BG128" s="220">
        <f t="shared" si="6"/>
        <v>0</v>
      </c>
      <c r="BH128" s="220">
        <f t="shared" si="7"/>
        <v>0</v>
      </c>
      <c r="BI128" s="220">
        <f t="shared" si="8"/>
        <v>0</v>
      </c>
      <c r="BJ128" s="17" t="s">
        <v>84</v>
      </c>
      <c r="BK128" s="220">
        <f t="shared" si="9"/>
        <v>0</v>
      </c>
      <c r="BL128" s="17" t="s">
        <v>474</v>
      </c>
      <c r="BM128" s="219" t="s">
        <v>1094</v>
      </c>
    </row>
    <row r="129" spans="1:65" s="2" customFormat="1" ht="16.5" customHeight="1">
      <c r="A129" s="34"/>
      <c r="B129" s="35"/>
      <c r="C129" s="208" t="s">
        <v>224</v>
      </c>
      <c r="D129" s="208" t="s">
        <v>219</v>
      </c>
      <c r="E129" s="209" t="s">
        <v>482</v>
      </c>
      <c r="F129" s="210" t="s">
        <v>483</v>
      </c>
      <c r="G129" s="211" t="s">
        <v>473</v>
      </c>
      <c r="H129" s="212">
        <v>1</v>
      </c>
      <c r="I129" s="213"/>
      <c r="J129" s="214">
        <f t="shared" si="0"/>
        <v>0</v>
      </c>
      <c r="K129" s="210" t="s">
        <v>223</v>
      </c>
      <c r="L129" s="39"/>
      <c r="M129" s="215" t="s">
        <v>1</v>
      </c>
      <c r="N129" s="216" t="s">
        <v>42</v>
      </c>
      <c r="O129" s="71"/>
      <c r="P129" s="217">
        <f t="shared" si="1"/>
        <v>0</v>
      </c>
      <c r="Q129" s="217">
        <v>0</v>
      </c>
      <c r="R129" s="217">
        <f t="shared" si="2"/>
        <v>0</v>
      </c>
      <c r="S129" s="217">
        <v>0</v>
      </c>
      <c r="T129" s="218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9" t="s">
        <v>474</v>
      </c>
      <c r="AT129" s="219" t="s">
        <v>219</v>
      </c>
      <c r="AU129" s="219" t="s">
        <v>86</v>
      </c>
      <c r="AY129" s="17" t="s">
        <v>217</v>
      </c>
      <c r="BE129" s="220">
        <f t="shared" si="4"/>
        <v>0</v>
      </c>
      <c r="BF129" s="220">
        <f t="shared" si="5"/>
        <v>0</v>
      </c>
      <c r="BG129" s="220">
        <f t="shared" si="6"/>
        <v>0</v>
      </c>
      <c r="BH129" s="220">
        <f t="shared" si="7"/>
        <v>0</v>
      </c>
      <c r="BI129" s="220">
        <f t="shared" si="8"/>
        <v>0</v>
      </c>
      <c r="BJ129" s="17" t="s">
        <v>84</v>
      </c>
      <c r="BK129" s="220">
        <f t="shared" si="9"/>
        <v>0</v>
      </c>
      <c r="BL129" s="17" t="s">
        <v>474</v>
      </c>
      <c r="BM129" s="219" t="s">
        <v>1095</v>
      </c>
    </row>
    <row r="130" spans="1:65" s="2" customFormat="1" ht="16.5" customHeight="1">
      <c r="A130" s="34"/>
      <c r="B130" s="35"/>
      <c r="C130" s="208" t="s">
        <v>241</v>
      </c>
      <c r="D130" s="208" t="s">
        <v>219</v>
      </c>
      <c r="E130" s="209" t="s">
        <v>485</v>
      </c>
      <c r="F130" s="210" t="s">
        <v>486</v>
      </c>
      <c r="G130" s="211" t="s">
        <v>473</v>
      </c>
      <c r="H130" s="212">
        <v>1</v>
      </c>
      <c r="I130" s="213"/>
      <c r="J130" s="214">
        <f t="shared" si="0"/>
        <v>0</v>
      </c>
      <c r="K130" s="210" t="s">
        <v>223</v>
      </c>
      <c r="L130" s="39"/>
      <c r="M130" s="215" t="s">
        <v>1</v>
      </c>
      <c r="N130" s="216" t="s">
        <v>42</v>
      </c>
      <c r="O130" s="71"/>
      <c r="P130" s="217">
        <f t="shared" si="1"/>
        <v>0</v>
      </c>
      <c r="Q130" s="217">
        <v>0</v>
      </c>
      <c r="R130" s="217">
        <f t="shared" si="2"/>
        <v>0</v>
      </c>
      <c r="S130" s="217">
        <v>0</v>
      </c>
      <c r="T130" s="218">
        <f t="shared" si="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9" t="s">
        <v>474</v>
      </c>
      <c r="AT130" s="219" t="s">
        <v>219</v>
      </c>
      <c r="AU130" s="219" t="s">
        <v>86</v>
      </c>
      <c r="AY130" s="17" t="s">
        <v>217</v>
      </c>
      <c r="BE130" s="220">
        <f t="shared" si="4"/>
        <v>0</v>
      </c>
      <c r="BF130" s="220">
        <f t="shared" si="5"/>
        <v>0</v>
      </c>
      <c r="BG130" s="220">
        <f t="shared" si="6"/>
        <v>0</v>
      </c>
      <c r="BH130" s="220">
        <f t="shared" si="7"/>
        <v>0</v>
      </c>
      <c r="BI130" s="220">
        <f t="shared" si="8"/>
        <v>0</v>
      </c>
      <c r="BJ130" s="17" t="s">
        <v>84</v>
      </c>
      <c r="BK130" s="220">
        <f t="shared" si="9"/>
        <v>0</v>
      </c>
      <c r="BL130" s="17" t="s">
        <v>474</v>
      </c>
      <c r="BM130" s="219" t="s">
        <v>1096</v>
      </c>
    </row>
    <row r="131" spans="1:65" s="2" customFormat="1" ht="16.5" customHeight="1">
      <c r="A131" s="34"/>
      <c r="B131" s="35"/>
      <c r="C131" s="208" t="s">
        <v>248</v>
      </c>
      <c r="D131" s="208" t="s">
        <v>219</v>
      </c>
      <c r="E131" s="209" t="s">
        <v>488</v>
      </c>
      <c r="F131" s="210" t="s">
        <v>489</v>
      </c>
      <c r="G131" s="211" t="s">
        <v>473</v>
      </c>
      <c r="H131" s="212">
        <v>1</v>
      </c>
      <c r="I131" s="213"/>
      <c r="J131" s="214">
        <f t="shared" si="0"/>
        <v>0</v>
      </c>
      <c r="K131" s="210" t="s">
        <v>223</v>
      </c>
      <c r="L131" s="39"/>
      <c r="M131" s="215" t="s">
        <v>1</v>
      </c>
      <c r="N131" s="216" t="s">
        <v>42</v>
      </c>
      <c r="O131" s="71"/>
      <c r="P131" s="217">
        <f t="shared" si="1"/>
        <v>0</v>
      </c>
      <c r="Q131" s="217">
        <v>0</v>
      </c>
      <c r="R131" s="217">
        <f t="shared" si="2"/>
        <v>0</v>
      </c>
      <c r="S131" s="217">
        <v>0</v>
      </c>
      <c r="T131" s="218">
        <f t="shared" si="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9" t="s">
        <v>474</v>
      </c>
      <c r="AT131" s="219" t="s">
        <v>219</v>
      </c>
      <c r="AU131" s="219" t="s">
        <v>86</v>
      </c>
      <c r="AY131" s="17" t="s">
        <v>217</v>
      </c>
      <c r="BE131" s="220">
        <f t="shared" si="4"/>
        <v>0</v>
      </c>
      <c r="BF131" s="220">
        <f t="shared" si="5"/>
        <v>0</v>
      </c>
      <c r="BG131" s="220">
        <f t="shared" si="6"/>
        <v>0</v>
      </c>
      <c r="BH131" s="220">
        <f t="shared" si="7"/>
        <v>0</v>
      </c>
      <c r="BI131" s="220">
        <f t="shared" si="8"/>
        <v>0</v>
      </c>
      <c r="BJ131" s="17" t="s">
        <v>84</v>
      </c>
      <c r="BK131" s="220">
        <f t="shared" si="9"/>
        <v>0</v>
      </c>
      <c r="BL131" s="17" t="s">
        <v>474</v>
      </c>
      <c r="BM131" s="219" t="s">
        <v>1097</v>
      </c>
    </row>
    <row r="132" spans="1:65" s="12" customFormat="1" ht="22.9" customHeight="1">
      <c r="B132" s="192"/>
      <c r="C132" s="193"/>
      <c r="D132" s="194" t="s">
        <v>76</v>
      </c>
      <c r="E132" s="206" t="s">
        <v>491</v>
      </c>
      <c r="F132" s="206" t="s">
        <v>492</v>
      </c>
      <c r="G132" s="193"/>
      <c r="H132" s="193"/>
      <c r="I132" s="196"/>
      <c r="J132" s="207">
        <f>BK132</f>
        <v>0</v>
      </c>
      <c r="K132" s="193"/>
      <c r="L132" s="198"/>
      <c r="M132" s="199"/>
      <c r="N132" s="200"/>
      <c r="O132" s="200"/>
      <c r="P132" s="201">
        <f>SUM(P133:P134)</f>
        <v>0</v>
      </c>
      <c r="Q132" s="200"/>
      <c r="R132" s="201">
        <f>SUM(R133:R134)</f>
        <v>0</v>
      </c>
      <c r="S132" s="200"/>
      <c r="T132" s="202">
        <f>SUM(T133:T134)</f>
        <v>0</v>
      </c>
      <c r="AR132" s="203" t="s">
        <v>241</v>
      </c>
      <c r="AT132" s="204" t="s">
        <v>76</v>
      </c>
      <c r="AU132" s="204" t="s">
        <v>84</v>
      </c>
      <c r="AY132" s="203" t="s">
        <v>217</v>
      </c>
      <c r="BK132" s="205">
        <f>SUM(BK133:BK134)</f>
        <v>0</v>
      </c>
    </row>
    <row r="133" spans="1:65" s="2" customFormat="1" ht="16.5" customHeight="1">
      <c r="A133" s="34"/>
      <c r="B133" s="35"/>
      <c r="C133" s="208" t="s">
        <v>254</v>
      </c>
      <c r="D133" s="208" t="s">
        <v>219</v>
      </c>
      <c r="E133" s="209" t="s">
        <v>493</v>
      </c>
      <c r="F133" s="210" t="s">
        <v>494</v>
      </c>
      <c r="G133" s="211" t="s">
        <v>473</v>
      </c>
      <c r="H133" s="212">
        <v>1</v>
      </c>
      <c r="I133" s="213"/>
      <c r="J133" s="214">
        <f>ROUND(I133*H133,2)</f>
        <v>0</v>
      </c>
      <c r="K133" s="210" t="s">
        <v>223</v>
      </c>
      <c r="L133" s="39"/>
      <c r="M133" s="215" t="s">
        <v>1</v>
      </c>
      <c r="N133" s="216" t="s">
        <v>42</v>
      </c>
      <c r="O133" s="71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9" t="s">
        <v>474</v>
      </c>
      <c r="AT133" s="219" t="s">
        <v>219</v>
      </c>
      <c r="AU133" s="219" t="s">
        <v>86</v>
      </c>
      <c r="AY133" s="17" t="s">
        <v>217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7" t="s">
        <v>84</v>
      </c>
      <c r="BK133" s="220">
        <f>ROUND(I133*H133,2)</f>
        <v>0</v>
      </c>
      <c r="BL133" s="17" t="s">
        <v>474</v>
      </c>
      <c r="BM133" s="219" t="s">
        <v>1098</v>
      </c>
    </row>
    <row r="134" spans="1:65" s="2" customFormat="1" ht="16.5" customHeight="1">
      <c r="A134" s="34"/>
      <c r="B134" s="35"/>
      <c r="C134" s="208" t="s">
        <v>262</v>
      </c>
      <c r="D134" s="208" t="s">
        <v>219</v>
      </c>
      <c r="E134" s="209" t="s">
        <v>496</v>
      </c>
      <c r="F134" s="210" t="s">
        <v>497</v>
      </c>
      <c r="G134" s="211" t="s">
        <v>473</v>
      </c>
      <c r="H134" s="212">
        <v>1</v>
      </c>
      <c r="I134" s="213"/>
      <c r="J134" s="214">
        <f>ROUND(I134*H134,2)</f>
        <v>0</v>
      </c>
      <c r="K134" s="210" t="s">
        <v>223</v>
      </c>
      <c r="L134" s="39"/>
      <c r="M134" s="260" t="s">
        <v>1</v>
      </c>
      <c r="N134" s="261" t="s">
        <v>42</v>
      </c>
      <c r="O134" s="262"/>
      <c r="P134" s="263">
        <f>O134*H134</f>
        <v>0</v>
      </c>
      <c r="Q134" s="263">
        <v>0</v>
      </c>
      <c r="R134" s="263">
        <f>Q134*H134</f>
        <v>0</v>
      </c>
      <c r="S134" s="263">
        <v>0</v>
      </c>
      <c r="T134" s="264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9" t="s">
        <v>474</v>
      </c>
      <c r="AT134" s="219" t="s">
        <v>219</v>
      </c>
      <c r="AU134" s="219" t="s">
        <v>86</v>
      </c>
      <c r="AY134" s="17" t="s">
        <v>217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7" t="s">
        <v>84</v>
      </c>
      <c r="BK134" s="220">
        <f>ROUND(I134*H134,2)</f>
        <v>0</v>
      </c>
      <c r="BL134" s="17" t="s">
        <v>474</v>
      </c>
      <c r="BM134" s="219" t="s">
        <v>1099</v>
      </c>
    </row>
    <row r="135" spans="1:65" s="2" customFormat="1" ht="6.95" customHeight="1">
      <c r="A135" s="34"/>
      <c r="B135" s="54"/>
      <c r="C135" s="55"/>
      <c r="D135" s="55"/>
      <c r="E135" s="55"/>
      <c r="F135" s="55"/>
      <c r="G135" s="55"/>
      <c r="H135" s="55"/>
      <c r="I135" s="158"/>
      <c r="J135" s="55"/>
      <c r="K135" s="55"/>
      <c r="L135" s="39"/>
      <c r="M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</sheetData>
  <sheetProtection algorithmName="SHA-512" hashValue="D4P0W4p4i3vCv05Dh+3srd0Edf/BTnlsjLO1oX996CPsWQH2UQgUhgHVq2K1N0yD5ZRPwf/Ygm4UvRo2kwAjGQ==" saltValue="6Q0DJYHYdYW4SfkZuxVuTwzSt/1ylDI22wV1cGVq33ycPyySUlGmIod8BEWr6mSvOu2EsKNdchIt0loDUs0azA==" spinCount="100000" sheet="1" objects="1" scenarios="1" formatColumns="0" formatRows="0" autoFilter="0"/>
  <autoFilter ref="C122:K134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1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7" t="s">
        <v>154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86</v>
      </c>
    </row>
    <row r="4" spans="1:46" s="1" customFormat="1" ht="24.95" customHeight="1">
      <c r="B4" s="20"/>
      <c r="D4" s="119" t="s">
        <v>184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9" t="str">
        <f>'Rekapitulace stavby'!K6</f>
        <v>Oprava mostních objektů na trati Liberec - Černousy</v>
      </c>
      <c r="F7" s="330"/>
      <c r="G7" s="330"/>
      <c r="H7" s="330"/>
      <c r="I7" s="115"/>
      <c r="L7" s="20"/>
    </row>
    <row r="8" spans="1:46" s="1" customFormat="1" ht="12" customHeight="1">
      <c r="B8" s="20"/>
      <c r="D8" s="121" t="s">
        <v>185</v>
      </c>
      <c r="I8" s="115"/>
      <c r="L8" s="20"/>
    </row>
    <row r="9" spans="1:46" s="2" customFormat="1" ht="16.5" customHeight="1">
      <c r="A9" s="34"/>
      <c r="B9" s="39"/>
      <c r="C9" s="34"/>
      <c r="D9" s="34"/>
      <c r="E9" s="329" t="s">
        <v>1100</v>
      </c>
      <c r="F9" s="331"/>
      <c r="G9" s="331"/>
      <c r="H9" s="331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187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32" t="s">
        <v>1101</v>
      </c>
      <c r="F11" s="331"/>
      <c r="G11" s="331"/>
      <c r="H11" s="331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</v>
      </c>
      <c r="G13" s="34"/>
      <c r="H13" s="34"/>
      <c r="I13" s="123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20</v>
      </c>
      <c r="E14" s="34"/>
      <c r="F14" s="110" t="s">
        <v>1102</v>
      </c>
      <c r="G14" s="34"/>
      <c r="H14" s="34"/>
      <c r="I14" s="123" t="s">
        <v>22</v>
      </c>
      <c r="J14" s="124" t="str">
        <f>'Rekapitulace stavby'!AN8</f>
        <v>25. 5. 2020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24</v>
      </c>
      <c r="E16" s="34"/>
      <c r="F16" s="34"/>
      <c r="G16" s="34"/>
      <c r="H16" s="34"/>
      <c r="I16" s="123" t="s">
        <v>25</v>
      </c>
      <c r="J16" s="110" t="s">
        <v>26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27</v>
      </c>
      <c r="F17" s="34"/>
      <c r="G17" s="34"/>
      <c r="H17" s="34"/>
      <c r="I17" s="123" t="s">
        <v>28</v>
      </c>
      <c r="J17" s="110" t="s">
        <v>29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30</v>
      </c>
      <c r="E19" s="34"/>
      <c r="F19" s="34"/>
      <c r="G19" s="34"/>
      <c r="H19" s="34"/>
      <c r="I19" s="123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33" t="str">
        <f>'Rekapitulace stavby'!E14</f>
        <v>Vyplň údaj</v>
      </c>
      <c r="F20" s="334"/>
      <c r="G20" s="334"/>
      <c r="H20" s="334"/>
      <c r="I20" s="123" t="s">
        <v>28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32</v>
      </c>
      <c r="E22" s="34"/>
      <c r="F22" s="34"/>
      <c r="G22" s="34"/>
      <c r="H22" s="34"/>
      <c r="I22" s="123" t="s">
        <v>25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23" t="s">
        <v>28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34</v>
      </c>
      <c r="E25" s="34"/>
      <c r="F25" s="34"/>
      <c r="G25" s="34"/>
      <c r="H25" s="34"/>
      <c r="I25" s="123" t="s">
        <v>25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23" t="s">
        <v>28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35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35" t="s">
        <v>1</v>
      </c>
      <c r="F29" s="335"/>
      <c r="G29" s="335"/>
      <c r="H29" s="335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37</v>
      </c>
      <c r="E32" s="34"/>
      <c r="F32" s="34"/>
      <c r="G32" s="34"/>
      <c r="H32" s="34"/>
      <c r="I32" s="122"/>
      <c r="J32" s="132">
        <f>ROUND(J127,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33" t="s">
        <v>39</v>
      </c>
      <c r="G34" s="34"/>
      <c r="H34" s="34"/>
      <c r="I34" s="134" t="s">
        <v>38</v>
      </c>
      <c r="J34" s="133" t="s">
        <v>40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5" t="s">
        <v>41</v>
      </c>
      <c r="E35" s="121" t="s">
        <v>42</v>
      </c>
      <c r="F35" s="136">
        <f>ROUND((SUM(BE127:BE260)),  2)</f>
        <v>0</v>
      </c>
      <c r="G35" s="34"/>
      <c r="H35" s="34"/>
      <c r="I35" s="137">
        <v>0.21</v>
      </c>
      <c r="J35" s="136">
        <f>ROUND(((SUM(BE127:BE260))*I35),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1" t="s">
        <v>43</v>
      </c>
      <c r="F36" s="136">
        <f>ROUND((SUM(BF127:BF260)),  2)</f>
        <v>0</v>
      </c>
      <c r="G36" s="34"/>
      <c r="H36" s="34"/>
      <c r="I36" s="137">
        <v>0.15</v>
      </c>
      <c r="J36" s="136">
        <f>ROUND(((SUM(BF127:BF260))*I36),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44</v>
      </c>
      <c r="F37" s="136">
        <f>ROUND((SUM(BG127:BG260)),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45</v>
      </c>
      <c r="F38" s="136">
        <f>ROUND((SUM(BH127:BH260)),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46</v>
      </c>
      <c r="F39" s="136">
        <f>ROUND((SUM(BI127:BI260)),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47</v>
      </c>
      <c r="E41" s="140"/>
      <c r="F41" s="140"/>
      <c r="G41" s="141" t="s">
        <v>48</v>
      </c>
      <c r="H41" s="142" t="s">
        <v>49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I43" s="115"/>
      <c r="L43" s="20"/>
    </row>
    <row r="44" spans="1:31" s="1" customFormat="1" ht="14.45" customHeight="1">
      <c r="B44" s="20"/>
      <c r="I44" s="115"/>
      <c r="L44" s="20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50</v>
      </c>
      <c r="E50" s="147"/>
      <c r="F50" s="147"/>
      <c r="G50" s="146" t="s">
        <v>51</v>
      </c>
      <c r="H50" s="147"/>
      <c r="I50" s="148"/>
      <c r="J50" s="147"/>
      <c r="K50" s="147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9" t="s">
        <v>52</v>
      </c>
      <c r="E61" s="150"/>
      <c r="F61" s="151" t="s">
        <v>53</v>
      </c>
      <c r="G61" s="149" t="s">
        <v>52</v>
      </c>
      <c r="H61" s="150"/>
      <c r="I61" s="152"/>
      <c r="J61" s="153" t="s">
        <v>53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6" t="s">
        <v>54</v>
      </c>
      <c r="E65" s="154"/>
      <c r="F65" s="154"/>
      <c r="G65" s="146" t="s">
        <v>55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9" t="s">
        <v>52</v>
      </c>
      <c r="E76" s="150"/>
      <c r="F76" s="151" t="s">
        <v>53</v>
      </c>
      <c r="G76" s="149" t="s">
        <v>52</v>
      </c>
      <c r="H76" s="150"/>
      <c r="I76" s="152"/>
      <c r="J76" s="153" t="s">
        <v>53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190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36" t="str">
        <f>E7</f>
        <v>Oprava mostních objektů na trati Liberec - Černousy</v>
      </c>
      <c r="F85" s="337"/>
      <c r="G85" s="337"/>
      <c r="H85" s="337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185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36" t="s">
        <v>1100</v>
      </c>
      <c r="F87" s="338"/>
      <c r="G87" s="338"/>
      <c r="H87" s="338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187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309" t="str">
        <f>E11</f>
        <v>2020/02/08.1/LIB - SO 08 - M 171,374</v>
      </c>
      <c r="F89" s="338"/>
      <c r="G89" s="338"/>
      <c r="H89" s="338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>Oldřichov v Hájích</v>
      </c>
      <c r="G91" s="36"/>
      <c r="H91" s="36"/>
      <c r="I91" s="123" t="s">
        <v>22</v>
      </c>
      <c r="J91" s="66" t="str">
        <f>IF(J14="","",J14)</f>
        <v>25. 5. 2020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24</v>
      </c>
      <c r="D93" s="36"/>
      <c r="E93" s="36"/>
      <c r="F93" s="27" t="str">
        <f>E17</f>
        <v>Správa železnic, státní organizace OŘ HK</v>
      </c>
      <c r="G93" s="36"/>
      <c r="H93" s="36"/>
      <c r="I93" s="123" t="s">
        <v>32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30</v>
      </c>
      <c r="D94" s="36"/>
      <c r="E94" s="36"/>
      <c r="F94" s="27" t="str">
        <f>IF(E20="","",E20)</f>
        <v>Vyplň údaj</v>
      </c>
      <c r="G94" s="36"/>
      <c r="H94" s="36"/>
      <c r="I94" s="123" t="s">
        <v>34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62" t="s">
        <v>191</v>
      </c>
      <c r="D96" s="163"/>
      <c r="E96" s="163"/>
      <c r="F96" s="163"/>
      <c r="G96" s="163"/>
      <c r="H96" s="163"/>
      <c r="I96" s="164"/>
      <c r="J96" s="165" t="s">
        <v>192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66" t="s">
        <v>193</v>
      </c>
      <c r="D98" s="36"/>
      <c r="E98" s="36"/>
      <c r="F98" s="36"/>
      <c r="G98" s="36"/>
      <c r="H98" s="36"/>
      <c r="I98" s="122"/>
      <c r="J98" s="84">
        <f>J127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194</v>
      </c>
    </row>
    <row r="99" spans="1:47" s="9" customFormat="1" ht="24.95" customHeight="1">
      <c r="B99" s="167"/>
      <c r="C99" s="168"/>
      <c r="D99" s="169" t="s">
        <v>195</v>
      </c>
      <c r="E99" s="170"/>
      <c r="F99" s="170"/>
      <c r="G99" s="170"/>
      <c r="H99" s="170"/>
      <c r="I99" s="171"/>
      <c r="J99" s="172">
        <f>J128</f>
        <v>0</v>
      </c>
      <c r="K99" s="168"/>
      <c r="L99" s="173"/>
    </row>
    <row r="100" spans="1:47" s="10" customFormat="1" ht="19.899999999999999" customHeight="1">
      <c r="B100" s="174"/>
      <c r="C100" s="104"/>
      <c r="D100" s="175" t="s">
        <v>196</v>
      </c>
      <c r="E100" s="176"/>
      <c r="F100" s="176"/>
      <c r="G100" s="176"/>
      <c r="H100" s="176"/>
      <c r="I100" s="177"/>
      <c r="J100" s="178">
        <f>J129</f>
        <v>0</v>
      </c>
      <c r="K100" s="104"/>
      <c r="L100" s="179"/>
    </row>
    <row r="101" spans="1:47" s="10" customFormat="1" ht="19.899999999999999" customHeight="1">
      <c r="B101" s="174"/>
      <c r="C101" s="104"/>
      <c r="D101" s="175" t="s">
        <v>583</v>
      </c>
      <c r="E101" s="176"/>
      <c r="F101" s="176"/>
      <c r="G101" s="176"/>
      <c r="H101" s="176"/>
      <c r="I101" s="177"/>
      <c r="J101" s="178">
        <f>J146</f>
        <v>0</v>
      </c>
      <c r="K101" s="104"/>
      <c r="L101" s="179"/>
    </row>
    <row r="102" spans="1:47" s="10" customFormat="1" ht="19.899999999999999" customHeight="1">
      <c r="B102" s="174"/>
      <c r="C102" s="104"/>
      <c r="D102" s="175" t="s">
        <v>197</v>
      </c>
      <c r="E102" s="176"/>
      <c r="F102" s="176"/>
      <c r="G102" s="176"/>
      <c r="H102" s="176"/>
      <c r="I102" s="177"/>
      <c r="J102" s="178">
        <f>J157</f>
        <v>0</v>
      </c>
      <c r="K102" s="104"/>
      <c r="L102" s="179"/>
    </row>
    <row r="103" spans="1:47" s="10" customFormat="1" ht="19.899999999999999" customHeight="1">
      <c r="B103" s="174"/>
      <c r="C103" s="104"/>
      <c r="D103" s="175" t="s">
        <v>198</v>
      </c>
      <c r="E103" s="176"/>
      <c r="F103" s="176"/>
      <c r="G103" s="176"/>
      <c r="H103" s="176"/>
      <c r="I103" s="177"/>
      <c r="J103" s="178">
        <f>J162</f>
        <v>0</v>
      </c>
      <c r="K103" s="104"/>
      <c r="L103" s="179"/>
    </row>
    <row r="104" spans="1:47" s="10" customFormat="1" ht="19.899999999999999" customHeight="1">
      <c r="B104" s="174"/>
      <c r="C104" s="104"/>
      <c r="D104" s="175" t="s">
        <v>199</v>
      </c>
      <c r="E104" s="176"/>
      <c r="F104" s="176"/>
      <c r="G104" s="176"/>
      <c r="H104" s="176"/>
      <c r="I104" s="177"/>
      <c r="J104" s="178">
        <f>J168</f>
        <v>0</v>
      </c>
      <c r="K104" s="104"/>
      <c r="L104" s="179"/>
    </row>
    <row r="105" spans="1:47" s="10" customFormat="1" ht="14.85" customHeight="1">
      <c r="B105" s="174"/>
      <c r="C105" s="104"/>
      <c r="D105" s="175" t="s">
        <v>200</v>
      </c>
      <c r="E105" s="176"/>
      <c r="F105" s="176"/>
      <c r="G105" s="176"/>
      <c r="H105" s="176"/>
      <c r="I105" s="177"/>
      <c r="J105" s="178">
        <f>J250</f>
        <v>0</v>
      </c>
      <c r="K105" s="104"/>
      <c r="L105" s="179"/>
    </row>
    <row r="106" spans="1:47" s="2" customFormat="1" ht="21.75" customHeight="1">
      <c r="A106" s="34"/>
      <c r="B106" s="35"/>
      <c r="C106" s="36"/>
      <c r="D106" s="36"/>
      <c r="E106" s="36"/>
      <c r="F106" s="36"/>
      <c r="G106" s="36"/>
      <c r="H106" s="36"/>
      <c r="I106" s="122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47" s="2" customFormat="1" ht="6.95" customHeight="1">
      <c r="A107" s="34"/>
      <c r="B107" s="54"/>
      <c r="C107" s="55"/>
      <c r="D107" s="55"/>
      <c r="E107" s="55"/>
      <c r="F107" s="55"/>
      <c r="G107" s="55"/>
      <c r="H107" s="55"/>
      <c r="I107" s="158"/>
      <c r="J107" s="55"/>
      <c r="K107" s="55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pans="1:47" s="2" customFormat="1" ht="6.95" customHeight="1">
      <c r="A111" s="34"/>
      <c r="B111" s="56"/>
      <c r="C111" s="57"/>
      <c r="D111" s="57"/>
      <c r="E111" s="57"/>
      <c r="F111" s="57"/>
      <c r="G111" s="57"/>
      <c r="H111" s="57"/>
      <c r="I111" s="161"/>
      <c r="J111" s="57"/>
      <c r="K111" s="57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24.95" customHeight="1">
      <c r="A112" s="34"/>
      <c r="B112" s="35"/>
      <c r="C112" s="23" t="s">
        <v>202</v>
      </c>
      <c r="D112" s="36"/>
      <c r="E112" s="36"/>
      <c r="F112" s="36"/>
      <c r="G112" s="36"/>
      <c r="H112" s="36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12" customHeight="1">
      <c r="A114" s="34"/>
      <c r="B114" s="35"/>
      <c r="C114" s="29" t="s">
        <v>16</v>
      </c>
      <c r="D114" s="36"/>
      <c r="E114" s="36"/>
      <c r="F114" s="36"/>
      <c r="G114" s="36"/>
      <c r="H114" s="36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16.5" customHeight="1">
      <c r="A115" s="34"/>
      <c r="B115" s="35"/>
      <c r="C115" s="36"/>
      <c r="D115" s="36"/>
      <c r="E115" s="336" t="str">
        <f>E7</f>
        <v>Oprava mostních objektů na trati Liberec - Černousy</v>
      </c>
      <c r="F115" s="337"/>
      <c r="G115" s="337"/>
      <c r="H115" s="337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1" customFormat="1" ht="12" customHeight="1">
      <c r="B116" s="21"/>
      <c r="C116" s="29" t="s">
        <v>185</v>
      </c>
      <c r="D116" s="22"/>
      <c r="E116" s="22"/>
      <c r="F116" s="22"/>
      <c r="G116" s="22"/>
      <c r="H116" s="22"/>
      <c r="I116" s="115"/>
      <c r="J116" s="22"/>
      <c r="K116" s="22"/>
      <c r="L116" s="20"/>
    </row>
    <row r="117" spans="1:63" s="2" customFormat="1" ht="16.5" customHeight="1">
      <c r="A117" s="34"/>
      <c r="B117" s="35"/>
      <c r="C117" s="36"/>
      <c r="D117" s="36"/>
      <c r="E117" s="336" t="s">
        <v>1100</v>
      </c>
      <c r="F117" s="338"/>
      <c r="G117" s="338"/>
      <c r="H117" s="338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2" customHeight="1">
      <c r="A118" s="34"/>
      <c r="B118" s="35"/>
      <c r="C118" s="29" t="s">
        <v>187</v>
      </c>
      <c r="D118" s="36"/>
      <c r="E118" s="36"/>
      <c r="F118" s="36"/>
      <c r="G118" s="36"/>
      <c r="H118" s="36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6.5" customHeight="1">
      <c r="A119" s="34"/>
      <c r="B119" s="35"/>
      <c r="C119" s="36"/>
      <c r="D119" s="36"/>
      <c r="E119" s="309" t="str">
        <f>E11</f>
        <v>2020/02/08.1/LIB - SO 08 - M 171,374</v>
      </c>
      <c r="F119" s="338"/>
      <c r="G119" s="338"/>
      <c r="H119" s="338"/>
      <c r="I119" s="122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122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12" customHeight="1">
      <c r="A121" s="34"/>
      <c r="B121" s="35"/>
      <c r="C121" s="29" t="s">
        <v>20</v>
      </c>
      <c r="D121" s="36"/>
      <c r="E121" s="36"/>
      <c r="F121" s="27" t="str">
        <f>F14</f>
        <v>Oldřichov v Hájích</v>
      </c>
      <c r="G121" s="36"/>
      <c r="H121" s="36"/>
      <c r="I121" s="123" t="s">
        <v>22</v>
      </c>
      <c r="J121" s="66" t="str">
        <f>IF(J14="","",J14)</f>
        <v>25. 5. 2020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6.95" customHeight="1">
      <c r="A122" s="34"/>
      <c r="B122" s="35"/>
      <c r="C122" s="36"/>
      <c r="D122" s="36"/>
      <c r="E122" s="36"/>
      <c r="F122" s="36"/>
      <c r="G122" s="36"/>
      <c r="H122" s="36"/>
      <c r="I122" s="122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24</v>
      </c>
      <c r="D123" s="36"/>
      <c r="E123" s="36"/>
      <c r="F123" s="27" t="str">
        <f>E17</f>
        <v>Správa železnic, státní organizace OŘ HK</v>
      </c>
      <c r="G123" s="36"/>
      <c r="H123" s="36"/>
      <c r="I123" s="123" t="s">
        <v>32</v>
      </c>
      <c r="J123" s="32" t="str">
        <f>E23</f>
        <v xml:space="preserve"> 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30</v>
      </c>
      <c r="D124" s="36"/>
      <c r="E124" s="36"/>
      <c r="F124" s="27" t="str">
        <f>IF(E20="","",E20)</f>
        <v>Vyplň údaj</v>
      </c>
      <c r="G124" s="36"/>
      <c r="H124" s="36"/>
      <c r="I124" s="123" t="s">
        <v>34</v>
      </c>
      <c r="J124" s="32" t="str">
        <f>E26</f>
        <v xml:space="preserve"> 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0.35" customHeight="1">
      <c r="A125" s="34"/>
      <c r="B125" s="35"/>
      <c r="C125" s="36"/>
      <c r="D125" s="36"/>
      <c r="E125" s="36"/>
      <c r="F125" s="36"/>
      <c r="G125" s="36"/>
      <c r="H125" s="36"/>
      <c r="I125" s="122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11" customFormat="1" ht="29.25" customHeight="1">
      <c r="A126" s="180"/>
      <c r="B126" s="181"/>
      <c r="C126" s="182" t="s">
        <v>203</v>
      </c>
      <c r="D126" s="183" t="s">
        <v>62</v>
      </c>
      <c r="E126" s="183" t="s">
        <v>58</v>
      </c>
      <c r="F126" s="183" t="s">
        <v>59</v>
      </c>
      <c r="G126" s="183" t="s">
        <v>204</v>
      </c>
      <c r="H126" s="183" t="s">
        <v>205</v>
      </c>
      <c r="I126" s="184" t="s">
        <v>206</v>
      </c>
      <c r="J126" s="183" t="s">
        <v>192</v>
      </c>
      <c r="K126" s="185" t="s">
        <v>207</v>
      </c>
      <c r="L126" s="186"/>
      <c r="M126" s="75" t="s">
        <v>1</v>
      </c>
      <c r="N126" s="76" t="s">
        <v>41</v>
      </c>
      <c r="O126" s="76" t="s">
        <v>208</v>
      </c>
      <c r="P126" s="76" t="s">
        <v>209</v>
      </c>
      <c r="Q126" s="76" t="s">
        <v>210</v>
      </c>
      <c r="R126" s="76" t="s">
        <v>211</v>
      </c>
      <c r="S126" s="76" t="s">
        <v>212</v>
      </c>
      <c r="T126" s="77" t="s">
        <v>213</v>
      </c>
      <c r="U126" s="180"/>
      <c r="V126" s="180"/>
      <c r="W126" s="180"/>
      <c r="X126" s="180"/>
      <c r="Y126" s="180"/>
      <c r="Z126" s="180"/>
      <c r="AA126" s="180"/>
      <c r="AB126" s="180"/>
      <c r="AC126" s="180"/>
      <c r="AD126" s="180"/>
      <c r="AE126" s="180"/>
    </row>
    <row r="127" spans="1:63" s="2" customFormat="1" ht="22.9" customHeight="1">
      <c r="A127" s="34"/>
      <c r="B127" s="35"/>
      <c r="C127" s="82" t="s">
        <v>214</v>
      </c>
      <c r="D127" s="36"/>
      <c r="E127" s="36"/>
      <c r="F127" s="36"/>
      <c r="G127" s="36"/>
      <c r="H127" s="36"/>
      <c r="I127" s="122"/>
      <c r="J127" s="187">
        <f>BK127</f>
        <v>0</v>
      </c>
      <c r="K127" s="36"/>
      <c r="L127" s="39"/>
      <c r="M127" s="78"/>
      <c r="N127" s="188"/>
      <c r="O127" s="79"/>
      <c r="P127" s="189">
        <f>P128</f>
        <v>0</v>
      </c>
      <c r="Q127" s="79"/>
      <c r="R127" s="189">
        <f>R128</f>
        <v>102.97076620160001</v>
      </c>
      <c r="S127" s="79"/>
      <c r="T127" s="190">
        <f>T128</f>
        <v>29.038684400000001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76</v>
      </c>
      <c r="AU127" s="17" t="s">
        <v>194</v>
      </c>
      <c r="BK127" s="191">
        <f>BK128</f>
        <v>0</v>
      </c>
    </row>
    <row r="128" spans="1:63" s="12" customFormat="1" ht="25.9" customHeight="1">
      <c r="B128" s="192"/>
      <c r="C128" s="193"/>
      <c r="D128" s="194" t="s">
        <v>76</v>
      </c>
      <c r="E128" s="195" t="s">
        <v>215</v>
      </c>
      <c r="F128" s="195" t="s">
        <v>216</v>
      </c>
      <c r="G128" s="193"/>
      <c r="H128" s="193"/>
      <c r="I128" s="196"/>
      <c r="J128" s="197">
        <f>BK128</f>
        <v>0</v>
      </c>
      <c r="K128" s="193"/>
      <c r="L128" s="198"/>
      <c r="M128" s="199"/>
      <c r="N128" s="200"/>
      <c r="O128" s="200"/>
      <c r="P128" s="201">
        <f>P129+P146+P157+P162+P168</f>
        <v>0</v>
      </c>
      <c r="Q128" s="200"/>
      <c r="R128" s="201">
        <f>R129+R146+R157+R162+R168</f>
        <v>102.97076620160001</v>
      </c>
      <c r="S128" s="200"/>
      <c r="T128" s="202">
        <f>T129+T146+T157+T162+T168</f>
        <v>29.038684400000001</v>
      </c>
      <c r="AR128" s="203" t="s">
        <v>84</v>
      </c>
      <c r="AT128" s="204" t="s">
        <v>76</v>
      </c>
      <c r="AU128" s="204" t="s">
        <v>77</v>
      </c>
      <c r="AY128" s="203" t="s">
        <v>217</v>
      </c>
      <c r="BK128" s="205">
        <f>BK129+BK146+BK157+BK162+BK168</f>
        <v>0</v>
      </c>
    </row>
    <row r="129" spans="1:65" s="12" customFormat="1" ht="22.9" customHeight="1">
      <c r="B129" s="192"/>
      <c r="C129" s="193"/>
      <c r="D129" s="194" t="s">
        <v>76</v>
      </c>
      <c r="E129" s="206" t="s">
        <v>84</v>
      </c>
      <c r="F129" s="206" t="s">
        <v>218</v>
      </c>
      <c r="G129" s="193"/>
      <c r="H129" s="193"/>
      <c r="I129" s="196"/>
      <c r="J129" s="207">
        <f>BK129</f>
        <v>0</v>
      </c>
      <c r="K129" s="193"/>
      <c r="L129" s="198"/>
      <c r="M129" s="199"/>
      <c r="N129" s="200"/>
      <c r="O129" s="200"/>
      <c r="P129" s="201">
        <f>SUM(P130:P145)</f>
        <v>0</v>
      </c>
      <c r="Q129" s="200"/>
      <c r="R129" s="201">
        <f>SUM(R130:R145)</f>
        <v>0.84621599999999997</v>
      </c>
      <c r="S129" s="200"/>
      <c r="T129" s="202">
        <f>SUM(T130:T145)</f>
        <v>0</v>
      </c>
      <c r="AR129" s="203" t="s">
        <v>84</v>
      </c>
      <c r="AT129" s="204" t="s">
        <v>76</v>
      </c>
      <c r="AU129" s="204" t="s">
        <v>84</v>
      </c>
      <c r="AY129" s="203" t="s">
        <v>217</v>
      </c>
      <c r="BK129" s="205">
        <f>SUM(BK130:BK145)</f>
        <v>0</v>
      </c>
    </row>
    <row r="130" spans="1:65" s="2" customFormat="1" ht="21.75" customHeight="1">
      <c r="A130" s="34"/>
      <c r="B130" s="35"/>
      <c r="C130" s="208" t="s">
        <v>84</v>
      </c>
      <c r="D130" s="208" t="s">
        <v>219</v>
      </c>
      <c r="E130" s="209" t="s">
        <v>773</v>
      </c>
      <c r="F130" s="210" t="s">
        <v>774</v>
      </c>
      <c r="G130" s="211" t="s">
        <v>222</v>
      </c>
      <c r="H130" s="212">
        <v>479.2</v>
      </c>
      <c r="I130" s="213"/>
      <c r="J130" s="214">
        <f>ROUND(I130*H130,2)</f>
        <v>0</v>
      </c>
      <c r="K130" s="210" t="s">
        <v>514</v>
      </c>
      <c r="L130" s="39"/>
      <c r="M130" s="215" t="s">
        <v>1</v>
      </c>
      <c r="N130" s="216" t="s">
        <v>42</v>
      </c>
      <c r="O130" s="71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9" t="s">
        <v>224</v>
      </c>
      <c r="AT130" s="219" t="s">
        <v>219</v>
      </c>
      <c r="AU130" s="219" t="s">
        <v>86</v>
      </c>
      <c r="AY130" s="17" t="s">
        <v>217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7" t="s">
        <v>84</v>
      </c>
      <c r="BK130" s="220">
        <f>ROUND(I130*H130,2)</f>
        <v>0</v>
      </c>
      <c r="BL130" s="17" t="s">
        <v>224</v>
      </c>
      <c r="BM130" s="219" t="s">
        <v>1103</v>
      </c>
    </row>
    <row r="131" spans="1:65" s="2" customFormat="1" ht="19.5">
      <c r="A131" s="34"/>
      <c r="B131" s="35"/>
      <c r="C131" s="36"/>
      <c r="D131" s="221" t="s">
        <v>234</v>
      </c>
      <c r="E131" s="36"/>
      <c r="F131" s="222" t="s">
        <v>1104</v>
      </c>
      <c r="G131" s="36"/>
      <c r="H131" s="36"/>
      <c r="I131" s="122"/>
      <c r="J131" s="36"/>
      <c r="K131" s="36"/>
      <c r="L131" s="39"/>
      <c r="M131" s="223"/>
      <c r="N131" s="224"/>
      <c r="O131" s="71"/>
      <c r="P131" s="71"/>
      <c r="Q131" s="71"/>
      <c r="R131" s="71"/>
      <c r="S131" s="71"/>
      <c r="T131" s="72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234</v>
      </c>
      <c r="AU131" s="17" t="s">
        <v>86</v>
      </c>
    </row>
    <row r="132" spans="1:65" s="13" customFormat="1" ht="11.25">
      <c r="B132" s="225"/>
      <c r="C132" s="226"/>
      <c r="D132" s="221" t="s">
        <v>246</v>
      </c>
      <c r="E132" s="227" t="s">
        <v>1</v>
      </c>
      <c r="F132" s="228" t="s">
        <v>1105</v>
      </c>
      <c r="G132" s="226"/>
      <c r="H132" s="229">
        <v>479.2</v>
      </c>
      <c r="I132" s="230"/>
      <c r="J132" s="226"/>
      <c r="K132" s="226"/>
      <c r="L132" s="231"/>
      <c r="M132" s="232"/>
      <c r="N132" s="233"/>
      <c r="O132" s="233"/>
      <c r="P132" s="233"/>
      <c r="Q132" s="233"/>
      <c r="R132" s="233"/>
      <c r="S132" s="233"/>
      <c r="T132" s="234"/>
      <c r="AT132" s="235" t="s">
        <v>246</v>
      </c>
      <c r="AU132" s="235" t="s">
        <v>86</v>
      </c>
      <c r="AV132" s="13" t="s">
        <v>86</v>
      </c>
      <c r="AW132" s="13" t="s">
        <v>33</v>
      </c>
      <c r="AX132" s="13" t="s">
        <v>77</v>
      </c>
      <c r="AY132" s="235" t="s">
        <v>217</v>
      </c>
    </row>
    <row r="133" spans="1:65" s="14" customFormat="1" ht="11.25">
      <c r="B133" s="246"/>
      <c r="C133" s="247"/>
      <c r="D133" s="221" t="s">
        <v>246</v>
      </c>
      <c r="E133" s="248" t="s">
        <v>1</v>
      </c>
      <c r="F133" s="249" t="s">
        <v>298</v>
      </c>
      <c r="G133" s="247"/>
      <c r="H133" s="250">
        <v>479.2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AT133" s="256" t="s">
        <v>246</v>
      </c>
      <c r="AU133" s="256" t="s">
        <v>86</v>
      </c>
      <c r="AV133" s="14" t="s">
        <v>224</v>
      </c>
      <c r="AW133" s="14" t="s">
        <v>33</v>
      </c>
      <c r="AX133" s="14" t="s">
        <v>84</v>
      </c>
      <c r="AY133" s="256" t="s">
        <v>217</v>
      </c>
    </row>
    <row r="134" spans="1:65" s="2" customFormat="1" ht="16.5" customHeight="1">
      <c r="A134" s="34"/>
      <c r="B134" s="35"/>
      <c r="C134" s="208" t="s">
        <v>86</v>
      </c>
      <c r="D134" s="208" t="s">
        <v>219</v>
      </c>
      <c r="E134" s="209" t="s">
        <v>777</v>
      </c>
      <c r="F134" s="210" t="s">
        <v>778</v>
      </c>
      <c r="G134" s="211" t="s">
        <v>222</v>
      </c>
      <c r="H134" s="212">
        <v>479.2</v>
      </c>
      <c r="I134" s="213"/>
      <c r="J134" s="214">
        <f>ROUND(I134*H134,2)</f>
        <v>0</v>
      </c>
      <c r="K134" s="210" t="s">
        <v>514</v>
      </c>
      <c r="L134" s="39"/>
      <c r="M134" s="215" t="s">
        <v>1</v>
      </c>
      <c r="N134" s="216" t="s">
        <v>42</v>
      </c>
      <c r="O134" s="71"/>
      <c r="P134" s="217">
        <f>O134*H134</f>
        <v>0</v>
      </c>
      <c r="Q134" s="217">
        <v>1.8000000000000001E-4</v>
      </c>
      <c r="R134" s="217">
        <f>Q134*H134</f>
        <v>8.6255999999999999E-2</v>
      </c>
      <c r="S134" s="217">
        <v>0</v>
      </c>
      <c r="T134" s="21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9" t="s">
        <v>224</v>
      </c>
      <c r="AT134" s="219" t="s">
        <v>219</v>
      </c>
      <c r="AU134" s="219" t="s">
        <v>86</v>
      </c>
      <c r="AY134" s="17" t="s">
        <v>217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7" t="s">
        <v>84</v>
      </c>
      <c r="BK134" s="220">
        <f>ROUND(I134*H134,2)</f>
        <v>0</v>
      </c>
      <c r="BL134" s="17" t="s">
        <v>224</v>
      </c>
      <c r="BM134" s="219" t="s">
        <v>1106</v>
      </c>
    </row>
    <row r="135" spans="1:65" s="2" customFormat="1" ht="21.75" customHeight="1">
      <c r="A135" s="34"/>
      <c r="B135" s="35"/>
      <c r="C135" s="208" t="s">
        <v>229</v>
      </c>
      <c r="D135" s="208" t="s">
        <v>219</v>
      </c>
      <c r="E135" s="209" t="s">
        <v>505</v>
      </c>
      <c r="F135" s="210" t="s">
        <v>506</v>
      </c>
      <c r="G135" s="211" t="s">
        <v>232</v>
      </c>
      <c r="H135" s="212">
        <v>5</v>
      </c>
      <c r="I135" s="213"/>
      <c r="J135" s="214">
        <f>ROUND(I135*H135,2)</f>
        <v>0</v>
      </c>
      <c r="K135" s="210" t="s">
        <v>223</v>
      </c>
      <c r="L135" s="39"/>
      <c r="M135" s="215" t="s">
        <v>1</v>
      </c>
      <c r="N135" s="216" t="s">
        <v>42</v>
      </c>
      <c r="O135" s="71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9" t="s">
        <v>224</v>
      </c>
      <c r="AT135" s="219" t="s">
        <v>219</v>
      </c>
      <c r="AU135" s="219" t="s">
        <v>86</v>
      </c>
      <c r="AY135" s="17" t="s">
        <v>217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7" t="s">
        <v>84</v>
      </c>
      <c r="BK135" s="220">
        <f>ROUND(I135*H135,2)</f>
        <v>0</v>
      </c>
      <c r="BL135" s="17" t="s">
        <v>224</v>
      </c>
      <c r="BM135" s="219" t="s">
        <v>1107</v>
      </c>
    </row>
    <row r="136" spans="1:65" s="2" customFormat="1" ht="21.75" customHeight="1">
      <c r="A136" s="34"/>
      <c r="B136" s="35"/>
      <c r="C136" s="208" t="s">
        <v>224</v>
      </c>
      <c r="D136" s="208" t="s">
        <v>219</v>
      </c>
      <c r="E136" s="209" t="s">
        <v>1020</v>
      </c>
      <c r="F136" s="210" t="s">
        <v>1108</v>
      </c>
      <c r="G136" s="211" t="s">
        <v>290</v>
      </c>
      <c r="H136" s="212">
        <v>32.256</v>
      </c>
      <c r="I136" s="213"/>
      <c r="J136" s="214">
        <f>ROUND(I136*H136,2)</f>
        <v>0</v>
      </c>
      <c r="K136" s="210" t="s">
        <v>514</v>
      </c>
      <c r="L136" s="39"/>
      <c r="M136" s="215" t="s">
        <v>1</v>
      </c>
      <c r="N136" s="216" t="s">
        <v>42</v>
      </c>
      <c r="O136" s="71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9" t="s">
        <v>224</v>
      </c>
      <c r="AT136" s="219" t="s">
        <v>219</v>
      </c>
      <c r="AU136" s="219" t="s">
        <v>86</v>
      </c>
      <c r="AY136" s="17" t="s">
        <v>217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7" t="s">
        <v>84</v>
      </c>
      <c r="BK136" s="220">
        <f>ROUND(I136*H136,2)</f>
        <v>0</v>
      </c>
      <c r="BL136" s="17" t="s">
        <v>224</v>
      </c>
      <c r="BM136" s="219" t="s">
        <v>1109</v>
      </c>
    </row>
    <row r="137" spans="1:65" s="2" customFormat="1" ht="19.5">
      <c r="A137" s="34"/>
      <c r="B137" s="35"/>
      <c r="C137" s="36"/>
      <c r="D137" s="221" t="s">
        <v>234</v>
      </c>
      <c r="E137" s="36"/>
      <c r="F137" s="222" t="s">
        <v>1110</v>
      </c>
      <c r="G137" s="36"/>
      <c r="H137" s="36"/>
      <c r="I137" s="122"/>
      <c r="J137" s="36"/>
      <c r="K137" s="36"/>
      <c r="L137" s="39"/>
      <c r="M137" s="223"/>
      <c r="N137" s="224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234</v>
      </c>
      <c r="AU137" s="17" t="s">
        <v>86</v>
      </c>
    </row>
    <row r="138" spans="1:65" s="13" customFormat="1" ht="11.25">
      <c r="B138" s="225"/>
      <c r="C138" s="226"/>
      <c r="D138" s="221" t="s">
        <v>246</v>
      </c>
      <c r="E138" s="227" t="s">
        <v>1</v>
      </c>
      <c r="F138" s="228" t="s">
        <v>1111</v>
      </c>
      <c r="G138" s="226"/>
      <c r="H138" s="229">
        <v>32.256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AT138" s="235" t="s">
        <v>246</v>
      </c>
      <c r="AU138" s="235" t="s">
        <v>86</v>
      </c>
      <c r="AV138" s="13" t="s">
        <v>86</v>
      </c>
      <c r="AW138" s="13" t="s">
        <v>33</v>
      </c>
      <c r="AX138" s="13" t="s">
        <v>77</v>
      </c>
      <c r="AY138" s="235" t="s">
        <v>217</v>
      </c>
    </row>
    <row r="139" spans="1:65" s="14" customFormat="1" ht="11.25">
      <c r="B139" s="246"/>
      <c r="C139" s="247"/>
      <c r="D139" s="221" t="s">
        <v>246</v>
      </c>
      <c r="E139" s="248" t="s">
        <v>1</v>
      </c>
      <c r="F139" s="249" t="s">
        <v>298</v>
      </c>
      <c r="G139" s="247"/>
      <c r="H139" s="250">
        <v>32.256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AT139" s="256" t="s">
        <v>246</v>
      </c>
      <c r="AU139" s="256" t="s">
        <v>86</v>
      </c>
      <c r="AV139" s="14" t="s">
        <v>224</v>
      </c>
      <c r="AW139" s="14" t="s">
        <v>33</v>
      </c>
      <c r="AX139" s="14" t="s">
        <v>84</v>
      </c>
      <c r="AY139" s="256" t="s">
        <v>217</v>
      </c>
    </row>
    <row r="140" spans="1:65" s="2" customFormat="1" ht="21.75" customHeight="1">
      <c r="A140" s="34"/>
      <c r="B140" s="35"/>
      <c r="C140" s="208" t="s">
        <v>241</v>
      </c>
      <c r="D140" s="208" t="s">
        <v>219</v>
      </c>
      <c r="E140" s="209" t="s">
        <v>1112</v>
      </c>
      <c r="F140" s="210" t="s">
        <v>1113</v>
      </c>
      <c r="G140" s="211" t="s">
        <v>222</v>
      </c>
      <c r="H140" s="212">
        <v>36</v>
      </c>
      <c r="I140" s="213"/>
      <c r="J140" s="214">
        <f>ROUND(I140*H140,2)</f>
        <v>0</v>
      </c>
      <c r="K140" s="210" t="s">
        <v>223</v>
      </c>
      <c r="L140" s="39"/>
      <c r="M140" s="215" t="s">
        <v>1</v>
      </c>
      <c r="N140" s="216" t="s">
        <v>42</v>
      </c>
      <c r="O140" s="71"/>
      <c r="P140" s="217">
        <f>O140*H140</f>
        <v>0</v>
      </c>
      <c r="Q140" s="217">
        <v>2.111E-2</v>
      </c>
      <c r="R140" s="217">
        <f>Q140*H140</f>
        <v>0.75995999999999997</v>
      </c>
      <c r="S140" s="217">
        <v>0</v>
      </c>
      <c r="T140" s="21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9" t="s">
        <v>224</v>
      </c>
      <c r="AT140" s="219" t="s">
        <v>219</v>
      </c>
      <c r="AU140" s="219" t="s">
        <v>86</v>
      </c>
      <c r="AY140" s="17" t="s">
        <v>217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7" t="s">
        <v>84</v>
      </c>
      <c r="BK140" s="220">
        <f>ROUND(I140*H140,2)</f>
        <v>0</v>
      </c>
      <c r="BL140" s="17" t="s">
        <v>224</v>
      </c>
      <c r="BM140" s="219" t="s">
        <v>1114</v>
      </c>
    </row>
    <row r="141" spans="1:65" s="13" customFormat="1" ht="11.25">
      <c r="B141" s="225"/>
      <c r="C141" s="226"/>
      <c r="D141" s="221" t="s">
        <v>246</v>
      </c>
      <c r="E141" s="227" t="s">
        <v>1</v>
      </c>
      <c r="F141" s="228" t="s">
        <v>1115</v>
      </c>
      <c r="G141" s="226"/>
      <c r="H141" s="229">
        <v>36</v>
      </c>
      <c r="I141" s="230"/>
      <c r="J141" s="226"/>
      <c r="K141" s="226"/>
      <c r="L141" s="231"/>
      <c r="M141" s="232"/>
      <c r="N141" s="233"/>
      <c r="O141" s="233"/>
      <c r="P141" s="233"/>
      <c r="Q141" s="233"/>
      <c r="R141" s="233"/>
      <c r="S141" s="233"/>
      <c r="T141" s="234"/>
      <c r="AT141" s="235" t="s">
        <v>246</v>
      </c>
      <c r="AU141" s="235" t="s">
        <v>86</v>
      </c>
      <c r="AV141" s="13" t="s">
        <v>86</v>
      </c>
      <c r="AW141" s="13" t="s">
        <v>33</v>
      </c>
      <c r="AX141" s="13" t="s">
        <v>77</v>
      </c>
      <c r="AY141" s="235" t="s">
        <v>217</v>
      </c>
    </row>
    <row r="142" spans="1:65" s="14" customFormat="1" ht="11.25">
      <c r="B142" s="246"/>
      <c r="C142" s="247"/>
      <c r="D142" s="221" t="s">
        <v>246</v>
      </c>
      <c r="E142" s="248" t="s">
        <v>1</v>
      </c>
      <c r="F142" s="249" t="s">
        <v>298</v>
      </c>
      <c r="G142" s="247"/>
      <c r="H142" s="250">
        <v>36</v>
      </c>
      <c r="I142" s="251"/>
      <c r="J142" s="247"/>
      <c r="K142" s="247"/>
      <c r="L142" s="252"/>
      <c r="M142" s="253"/>
      <c r="N142" s="254"/>
      <c r="O142" s="254"/>
      <c r="P142" s="254"/>
      <c r="Q142" s="254"/>
      <c r="R142" s="254"/>
      <c r="S142" s="254"/>
      <c r="T142" s="255"/>
      <c r="AT142" s="256" t="s">
        <v>246</v>
      </c>
      <c r="AU142" s="256" t="s">
        <v>86</v>
      </c>
      <c r="AV142" s="14" t="s">
        <v>224</v>
      </c>
      <c r="AW142" s="14" t="s">
        <v>33</v>
      </c>
      <c r="AX142" s="14" t="s">
        <v>84</v>
      </c>
      <c r="AY142" s="256" t="s">
        <v>217</v>
      </c>
    </row>
    <row r="143" spans="1:65" s="2" customFormat="1" ht="16.5" customHeight="1">
      <c r="A143" s="34"/>
      <c r="B143" s="35"/>
      <c r="C143" s="208" t="s">
        <v>248</v>
      </c>
      <c r="D143" s="208" t="s">
        <v>219</v>
      </c>
      <c r="E143" s="209" t="s">
        <v>509</v>
      </c>
      <c r="F143" s="210" t="s">
        <v>510</v>
      </c>
      <c r="G143" s="211" t="s">
        <v>222</v>
      </c>
      <c r="H143" s="212">
        <v>120</v>
      </c>
      <c r="I143" s="213"/>
      <c r="J143" s="214">
        <f>ROUND(I143*H143,2)</f>
        <v>0</v>
      </c>
      <c r="K143" s="210" t="s">
        <v>223</v>
      </c>
      <c r="L143" s="39"/>
      <c r="M143" s="215" t="s">
        <v>1</v>
      </c>
      <c r="N143" s="216" t="s">
        <v>42</v>
      </c>
      <c r="O143" s="71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9" t="s">
        <v>224</v>
      </c>
      <c r="AT143" s="219" t="s">
        <v>219</v>
      </c>
      <c r="AU143" s="219" t="s">
        <v>86</v>
      </c>
      <c r="AY143" s="17" t="s">
        <v>217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7" t="s">
        <v>84</v>
      </c>
      <c r="BK143" s="220">
        <f>ROUND(I143*H143,2)</f>
        <v>0</v>
      </c>
      <c r="BL143" s="17" t="s">
        <v>224</v>
      </c>
      <c r="BM143" s="219" t="s">
        <v>1116</v>
      </c>
    </row>
    <row r="144" spans="1:65" s="2" customFormat="1" ht="21.75" customHeight="1">
      <c r="A144" s="34"/>
      <c r="B144" s="35"/>
      <c r="C144" s="208" t="s">
        <v>254</v>
      </c>
      <c r="D144" s="208" t="s">
        <v>219</v>
      </c>
      <c r="E144" s="209" t="s">
        <v>798</v>
      </c>
      <c r="F144" s="210" t="s">
        <v>799</v>
      </c>
      <c r="G144" s="211" t="s">
        <v>222</v>
      </c>
      <c r="H144" s="212">
        <v>120</v>
      </c>
      <c r="I144" s="213"/>
      <c r="J144" s="214">
        <f>ROUND(I144*H144,2)</f>
        <v>0</v>
      </c>
      <c r="K144" s="210" t="s">
        <v>223</v>
      </c>
      <c r="L144" s="39"/>
      <c r="M144" s="215" t="s">
        <v>1</v>
      </c>
      <c r="N144" s="216" t="s">
        <v>42</v>
      </c>
      <c r="O144" s="71"/>
      <c r="P144" s="217">
        <f>O144*H144</f>
        <v>0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9" t="s">
        <v>224</v>
      </c>
      <c r="AT144" s="219" t="s">
        <v>219</v>
      </c>
      <c r="AU144" s="219" t="s">
        <v>86</v>
      </c>
      <c r="AY144" s="17" t="s">
        <v>217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17" t="s">
        <v>84</v>
      </c>
      <c r="BK144" s="220">
        <f>ROUND(I144*H144,2)</f>
        <v>0</v>
      </c>
      <c r="BL144" s="17" t="s">
        <v>224</v>
      </c>
      <c r="BM144" s="219" t="s">
        <v>1117</v>
      </c>
    </row>
    <row r="145" spans="1:65" s="13" customFormat="1" ht="11.25">
      <c r="B145" s="225"/>
      <c r="C145" s="226"/>
      <c r="D145" s="221" t="s">
        <v>246</v>
      </c>
      <c r="E145" s="227" t="s">
        <v>1</v>
      </c>
      <c r="F145" s="228" t="s">
        <v>1118</v>
      </c>
      <c r="G145" s="226"/>
      <c r="H145" s="229">
        <v>120</v>
      </c>
      <c r="I145" s="230"/>
      <c r="J145" s="226"/>
      <c r="K145" s="226"/>
      <c r="L145" s="231"/>
      <c r="M145" s="232"/>
      <c r="N145" s="233"/>
      <c r="O145" s="233"/>
      <c r="P145" s="233"/>
      <c r="Q145" s="233"/>
      <c r="R145" s="233"/>
      <c r="S145" s="233"/>
      <c r="T145" s="234"/>
      <c r="AT145" s="235" t="s">
        <v>246</v>
      </c>
      <c r="AU145" s="235" t="s">
        <v>86</v>
      </c>
      <c r="AV145" s="13" t="s">
        <v>86</v>
      </c>
      <c r="AW145" s="13" t="s">
        <v>33</v>
      </c>
      <c r="AX145" s="13" t="s">
        <v>84</v>
      </c>
      <c r="AY145" s="235" t="s">
        <v>217</v>
      </c>
    </row>
    <row r="146" spans="1:65" s="12" customFormat="1" ht="22.9" customHeight="1">
      <c r="B146" s="192"/>
      <c r="C146" s="193"/>
      <c r="D146" s="194" t="s">
        <v>76</v>
      </c>
      <c r="E146" s="206" t="s">
        <v>229</v>
      </c>
      <c r="F146" s="206" t="s">
        <v>623</v>
      </c>
      <c r="G146" s="193"/>
      <c r="H146" s="193"/>
      <c r="I146" s="196"/>
      <c r="J146" s="207">
        <f>BK146</f>
        <v>0</v>
      </c>
      <c r="K146" s="193"/>
      <c r="L146" s="198"/>
      <c r="M146" s="199"/>
      <c r="N146" s="200"/>
      <c r="O146" s="200"/>
      <c r="P146" s="201">
        <f>SUM(P147:P156)</f>
        <v>0</v>
      </c>
      <c r="Q146" s="200"/>
      <c r="R146" s="201">
        <f>SUM(R147:R156)</f>
        <v>75.702380000000005</v>
      </c>
      <c r="S146" s="200"/>
      <c r="T146" s="202">
        <f>SUM(T147:T156)</f>
        <v>0</v>
      </c>
      <c r="AR146" s="203" t="s">
        <v>84</v>
      </c>
      <c r="AT146" s="204" t="s">
        <v>76</v>
      </c>
      <c r="AU146" s="204" t="s">
        <v>84</v>
      </c>
      <c r="AY146" s="203" t="s">
        <v>217</v>
      </c>
      <c r="BK146" s="205">
        <f>SUM(BK147:BK156)</f>
        <v>0</v>
      </c>
    </row>
    <row r="147" spans="1:65" s="2" customFormat="1" ht="16.5" customHeight="1">
      <c r="A147" s="34"/>
      <c r="B147" s="35"/>
      <c r="C147" s="208" t="s">
        <v>262</v>
      </c>
      <c r="D147" s="208" t="s">
        <v>219</v>
      </c>
      <c r="E147" s="209" t="s">
        <v>616</v>
      </c>
      <c r="F147" s="210" t="s">
        <v>617</v>
      </c>
      <c r="G147" s="211" t="s">
        <v>290</v>
      </c>
      <c r="H147" s="212">
        <v>12</v>
      </c>
      <c r="I147" s="213"/>
      <c r="J147" s="214">
        <f>ROUND(I147*H147,2)</f>
        <v>0</v>
      </c>
      <c r="K147" s="210" t="s">
        <v>223</v>
      </c>
      <c r="L147" s="39"/>
      <c r="M147" s="215" t="s">
        <v>1</v>
      </c>
      <c r="N147" s="216" t="s">
        <v>42</v>
      </c>
      <c r="O147" s="71"/>
      <c r="P147" s="217">
        <f>O147*H147</f>
        <v>0</v>
      </c>
      <c r="Q147" s="217">
        <v>2.2563399999999998</v>
      </c>
      <c r="R147" s="217">
        <f>Q147*H147</f>
        <v>27.076079999999997</v>
      </c>
      <c r="S147" s="217">
        <v>0</v>
      </c>
      <c r="T147" s="21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9" t="s">
        <v>224</v>
      </c>
      <c r="AT147" s="219" t="s">
        <v>219</v>
      </c>
      <c r="AU147" s="219" t="s">
        <v>86</v>
      </c>
      <c r="AY147" s="17" t="s">
        <v>217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7" t="s">
        <v>84</v>
      </c>
      <c r="BK147" s="220">
        <f>ROUND(I147*H147,2)</f>
        <v>0</v>
      </c>
      <c r="BL147" s="17" t="s">
        <v>224</v>
      </c>
      <c r="BM147" s="219" t="s">
        <v>1119</v>
      </c>
    </row>
    <row r="148" spans="1:65" s="13" customFormat="1" ht="11.25">
      <c r="B148" s="225"/>
      <c r="C148" s="226"/>
      <c r="D148" s="221" t="s">
        <v>246</v>
      </c>
      <c r="E148" s="227" t="s">
        <v>1</v>
      </c>
      <c r="F148" s="228" t="s">
        <v>1120</v>
      </c>
      <c r="G148" s="226"/>
      <c r="H148" s="229">
        <v>12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AT148" s="235" t="s">
        <v>246</v>
      </c>
      <c r="AU148" s="235" t="s">
        <v>86</v>
      </c>
      <c r="AV148" s="13" t="s">
        <v>86</v>
      </c>
      <c r="AW148" s="13" t="s">
        <v>33</v>
      </c>
      <c r="AX148" s="13" t="s">
        <v>84</v>
      </c>
      <c r="AY148" s="235" t="s">
        <v>217</v>
      </c>
    </row>
    <row r="149" spans="1:65" s="2" customFormat="1" ht="21.75" customHeight="1">
      <c r="A149" s="34"/>
      <c r="B149" s="35"/>
      <c r="C149" s="236" t="s">
        <v>260</v>
      </c>
      <c r="D149" s="236" t="s">
        <v>271</v>
      </c>
      <c r="E149" s="237" t="s">
        <v>1121</v>
      </c>
      <c r="F149" s="238" t="s">
        <v>1122</v>
      </c>
      <c r="G149" s="239" t="s">
        <v>238</v>
      </c>
      <c r="H149" s="240">
        <v>6</v>
      </c>
      <c r="I149" s="241"/>
      <c r="J149" s="242">
        <f>ROUND(I149*H149,2)</f>
        <v>0</v>
      </c>
      <c r="K149" s="238" t="s">
        <v>223</v>
      </c>
      <c r="L149" s="243"/>
      <c r="M149" s="244" t="s">
        <v>1</v>
      </c>
      <c r="N149" s="245" t="s">
        <v>42</v>
      </c>
      <c r="O149" s="71"/>
      <c r="P149" s="217">
        <f>O149*H149</f>
        <v>0</v>
      </c>
      <c r="Q149" s="217">
        <v>3.2750000000000001E-2</v>
      </c>
      <c r="R149" s="217">
        <f>Q149*H149</f>
        <v>0.19650000000000001</v>
      </c>
      <c r="S149" s="217">
        <v>0</v>
      </c>
      <c r="T149" s="21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9" t="s">
        <v>262</v>
      </c>
      <c r="AT149" s="219" t="s">
        <v>271</v>
      </c>
      <c r="AU149" s="219" t="s">
        <v>86</v>
      </c>
      <c r="AY149" s="17" t="s">
        <v>217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7" t="s">
        <v>84</v>
      </c>
      <c r="BK149" s="220">
        <f>ROUND(I149*H149,2)</f>
        <v>0</v>
      </c>
      <c r="BL149" s="17" t="s">
        <v>224</v>
      </c>
      <c r="BM149" s="219" t="s">
        <v>1123</v>
      </c>
    </row>
    <row r="150" spans="1:65" s="2" customFormat="1" ht="19.5">
      <c r="A150" s="34"/>
      <c r="B150" s="35"/>
      <c r="C150" s="36"/>
      <c r="D150" s="221" t="s">
        <v>234</v>
      </c>
      <c r="E150" s="36"/>
      <c r="F150" s="222" t="s">
        <v>1124</v>
      </c>
      <c r="G150" s="36"/>
      <c r="H150" s="36"/>
      <c r="I150" s="122"/>
      <c r="J150" s="36"/>
      <c r="K150" s="36"/>
      <c r="L150" s="39"/>
      <c r="M150" s="223"/>
      <c r="N150" s="224"/>
      <c r="O150" s="71"/>
      <c r="P150" s="71"/>
      <c r="Q150" s="71"/>
      <c r="R150" s="71"/>
      <c r="S150" s="71"/>
      <c r="T150" s="72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234</v>
      </c>
      <c r="AU150" s="17" t="s">
        <v>86</v>
      </c>
    </row>
    <row r="151" spans="1:65" s="13" customFormat="1" ht="11.25">
      <c r="B151" s="225"/>
      <c r="C151" s="226"/>
      <c r="D151" s="221" t="s">
        <v>246</v>
      </c>
      <c r="E151" s="227" t="s">
        <v>1</v>
      </c>
      <c r="F151" s="228" t="s">
        <v>1125</v>
      </c>
      <c r="G151" s="226"/>
      <c r="H151" s="229">
        <v>6</v>
      </c>
      <c r="I151" s="230"/>
      <c r="J151" s="226"/>
      <c r="K151" s="226"/>
      <c r="L151" s="231"/>
      <c r="M151" s="232"/>
      <c r="N151" s="233"/>
      <c r="O151" s="233"/>
      <c r="P151" s="233"/>
      <c r="Q151" s="233"/>
      <c r="R151" s="233"/>
      <c r="S151" s="233"/>
      <c r="T151" s="234"/>
      <c r="AT151" s="235" t="s">
        <v>246</v>
      </c>
      <c r="AU151" s="235" t="s">
        <v>86</v>
      </c>
      <c r="AV151" s="13" t="s">
        <v>86</v>
      </c>
      <c r="AW151" s="13" t="s">
        <v>33</v>
      </c>
      <c r="AX151" s="13" t="s">
        <v>77</v>
      </c>
      <c r="AY151" s="235" t="s">
        <v>217</v>
      </c>
    </row>
    <row r="152" spans="1:65" s="14" customFormat="1" ht="11.25">
      <c r="B152" s="246"/>
      <c r="C152" s="247"/>
      <c r="D152" s="221" t="s">
        <v>246</v>
      </c>
      <c r="E152" s="248" t="s">
        <v>1</v>
      </c>
      <c r="F152" s="249" t="s">
        <v>298</v>
      </c>
      <c r="G152" s="247"/>
      <c r="H152" s="250">
        <v>6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AT152" s="256" t="s">
        <v>246</v>
      </c>
      <c r="AU152" s="256" t="s">
        <v>86</v>
      </c>
      <c r="AV152" s="14" t="s">
        <v>224</v>
      </c>
      <c r="AW152" s="14" t="s">
        <v>33</v>
      </c>
      <c r="AX152" s="14" t="s">
        <v>84</v>
      </c>
      <c r="AY152" s="256" t="s">
        <v>217</v>
      </c>
    </row>
    <row r="153" spans="1:65" s="2" customFormat="1" ht="21.75" customHeight="1">
      <c r="A153" s="34"/>
      <c r="B153" s="35"/>
      <c r="C153" s="208" t="s">
        <v>270</v>
      </c>
      <c r="D153" s="208" t="s">
        <v>219</v>
      </c>
      <c r="E153" s="209" t="s">
        <v>624</v>
      </c>
      <c r="F153" s="210" t="s">
        <v>625</v>
      </c>
      <c r="G153" s="211" t="s">
        <v>290</v>
      </c>
      <c r="H153" s="212">
        <v>20</v>
      </c>
      <c r="I153" s="213"/>
      <c r="J153" s="214">
        <f>ROUND(I153*H153,2)</f>
        <v>0</v>
      </c>
      <c r="K153" s="210" t="s">
        <v>223</v>
      </c>
      <c r="L153" s="39"/>
      <c r="M153" s="215" t="s">
        <v>1</v>
      </c>
      <c r="N153" s="216" t="s">
        <v>42</v>
      </c>
      <c r="O153" s="71"/>
      <c r="P153" s="217">
        <f>O153*H153</f>
        <v>0</v>
      </c>
      <c r="Q153" s="217">
        <v>2.1489999999999999E-2</v>
      </c>
      <c r="R153" s="217">
        <f>Q153*H153</f>
        <v>0.42979999999999996</v>
      </c>
      <c r="S153" s="217">
        <v>0</v>
      </c>
      <c r="T153" s="21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9" t="s">
        <v>224</v>
      </c>
      <c r="AT153" s="219" t="s">
        <v>219</v>
      </c>
      <c r="AU153" s="219" t="s">
        <v>86</v>
      </c>
      <c r="AY153" s="17" t="s">
        <v>217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7" t="s">
        <v>84</v>
      </c>
      <c r="BK153" s="220">
        <f>ROUND(I153*H153,2)</f>
        <v>0</v>
      </c>
      <c r="BL153" s="17" t="s">
        <v>224</v>
      </c>
      <c r="BM153" s="219" t="s">
        <v>1126</v>
      </c>
    </row>
    <row r="154" spans="1:65" s="13" customFormat="1" ht="11.25">
      <c r="B154" s="225"/>
      <c r="C154" s="226"/>
      <c r="D154" s="221" t="s">
        <v>246</v>
      </c>
      <c r="E154" s="227" t="s">
        <v>1</v>
      </c>
      <c r="F154" s="228" t="s">
        <v>1127</v>
      </c>
      <c r="G154" s="226"/>
      <c r="H154" s="229">
        <v>20</v>
      </c>
      <c r="I154" s="230"/>
      <c r="J154" s="226"/>
      <c r="K154" s="226"/>
      <c r="L154" s="231"/>
      <c r="M154" s="232"/>
      <c r="N154" s="233"/>
      <c r="O154" s="233"/>
      <c r="P154" s="233"/>
      <c r="Q154" s="233"/>
      <c r="R154" s="233"/>
      <c r="S154" s="233"/>
      <c r="T154" s="234"/>
      <c r="AT154" s="235" t="s">
        <v>246</v>
      </c>
      <c r="AU154" s="235" t="s">
        <v>86</v>
      </c>
      <c r="AV154" s="13" t="s">
        <v>86</v>
      </c>
      <c r="AW154" s="13" t="s">
        <v>33</v>
      </c>
      <c r="AX154" s="13" t="s">
        <v>77</v>
      </c>
      <c r="AY154" s="235" t="s">
        <v>217</v>
      </c>
    </row>
    <row r="155" spans="1:65" s="14" customFormat="1" ht="11.25">
      <c r="B155" s="246"/>
      <c r="C155" s="247"/>
      <c r="D155" s="221" t="s">
        <v>246</v>
      </c>
      <c r="E155" s="248" t="s">
        <v>1</v>
      </c>
      <c r="F155" s="249" t="s">
        <v>298</v>
      </c>
      <c r="G155" s="247"/>
      <c r="H155" s="250">
        <v>20</v>
      </c>
      <c r="I155" s="251"/>
      <c r="J155" s="247"/>
      <c r="K155" s="247"/>
      <c r="L155" s="252"/>
      <c r="M155" s="253"/>
      <c r="N155" s="254"/>
      <c r="O155" s="254"/>
      <c r="P155" s="254"/>
      <c r="Q155" s="254"/>
      <c r="R155" s="254"/>
      <c r="S155" s="254"/>
      <c r="T155" s="255"/>
      <c r="AT155" s="256" t="s">
        <v>246</v>
      </c>
      <c r="AU155" s="256" t="s">
        <v>86</v>
      </c>
      <c r="AV155" s="14" t="s">
        <v>224</v>
      </c>
      <c r="AW155" s="14" t="s">
        <v>33</v>
      </c>
      <c r="AX155" s="14" t="s">
        <v>84</v>
      </c>
      <c r="AY155" s="256" t="s">
        <v>217</v>
      </c>
    </row>
    <row r="156" spans="1:65" s="2" customFormat="1" ht="16.5" customHeight="1">
      <c r="A156" s="34"/>
      <c r="B156" s="35"/>
      <c r="C156" s="236" t="s">
        <v>277</v>
      </c>
      <c r="D156" s="236" t="s">
        <v>271</v>
      </c>
      <c r="E156" s="237" t="s">
        <v>401</v>
      </c>
      <c r="F156" s="238" t="s">
        <v>402</v>
      </c>
      <c r="G156" s="239" t="s">
        <v>274</v>
      </c>
      <c r="H156" s="240">
        <v>48</v>
      </c>
      <c r="I156" s="241"/>
      <c r="J156" s="242">
        <f>ROUND(I156*H156,2)</f>
        <v>0</v>
      </c>
      <c r="K156" s="238" t="s">
        <v>223</v>
      </c>
      <c r="L156" s="243"/>
      <c r="M156" s="244" t="s">
        <v>1</v>
      </c>
      <c r="N156" s="245" t="s">
        <v>42</v>
      </c>
      <c r="O156" s="71"/>
      <c r="P156" s="217">
        <f>O156*H156</f>
        <v>0</v>
      </c>
      <c r="Q156" s="217">
        <v>1</v>
      </c>
      <c r="R156" s="217">
        <f>Q156*H156</f>
        <v>48</v>
      </c>
      <c r="S156" s="217">
        <v>0</v>
      </c>
      <c r="T156" s="21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9" t="s">
        <v>262</v>
      </c>
      <c r="AT156" s="219" t="s">
        <v>271</v>
      </c>
      <c r="AU156" s="219" t="s">
        <v>86</v>
      </c>
      <c r="AY156" s="17" t="s">
        <v>217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7" t="s">
        <v>84</v>
      </c>
      <c r="BK156" s="220">
        <f>ROUND(I156*H156,2)</f>
        <v>0</v>
      </c>
      <c r="BL156" s="17" t="s">
        <v>224</v>
      </c>
      <c r="BM156" s="219" t="s">
        <v>1128</v>
      </c>
    </row>
    <row r="157" spans="1:65" s="12" customFormat="1" ht="22.9" customHeight="1">
      <c r="B157" s="192"/>
      <c r="C157" s="193"/>
      <c r="D157" s="194" t="s">
        <v>76</v>
      </c>
      <c r="E157" s="206" t="s">
        <v>224</v>
      </c>
      <c r="F157" s="206" t="s">
        <v>240</v>
      </c>
      <c r="G157" s="193"/>
      <c r="H157" s="193"/>
      <c r="I157" s="196"/>
      <c r="J157" s="207">
        <f>BK157</f>
        <v>0</v>
      </c>
      <c r="K157" s="193"/>
      <c r="L157" s="198"/>
      <c r="M157" s="199"/>
      <c r="N157" s="200"/>
      <c r="O157" s="200"/>
      <c r="P157" s="201">
        <f>SUM(P158:P161)</f>
        <v>0</v>
      </c>
      <c r="Q157" s="200"/>
      <c r="R157" s="201">
        <f>SUM(R158:R161)</f>
        <v>4.1205340000000001</v>
      </c>
      <c r="S157" s="200"/>
      <c r="T157" s="202">
        <f>SUM(T158:T161)</f>
        <v>0</v>
      </c>
      <c r="AR157" s="203" t="s">
        <v>84</v>
      </c>
      <c r="AT157" s="204" t="s">
        <v>76</v>
      </c>
      <c r="AU157" s="204" t="s">
        <v>84</v>
      </c>
      <c r="AY157" s="203" t="s">
        <v>217</v>
      </c>
      <c r="BK157" s="205">
        <f>SUM(BK158:BK161)</f>
        <v>0</v>
      </c>
    </row>
    <row r="158" spans="1:65" s="2" customFormat="1" ht="21.75" customHeight="1">
      <c r="A158" s="34"/>
      <c r="B158" s="35"/>
      <c r="C158" s="208" t="s">
        <v>282</v>
      </c>
      <c r="D158" s="208" t="s">
        <v>219</v>
      </c>
      <c r="E158" s="209" t="s">
        <v>645</v>
      </c>
      <c r="F158" s="210" t="s">
        <v>646</v>
      </c>
      <c r="G158" s="211" t="s">
        <v>222</v>
      </c>
      <c r="H158" s="212">
        <v>22</v>
      </c>
      <c r="I158" s="213"/>
      <c r="J158" s="214">
        <f>ROUND(I158*H158,2)</f>
        <v>0</v>
      </c>
      <c r="K158" s="210" t="s">
        <v>223</v>
      </c>
      <c r="L158" s="39"/>
      <c r="M158" s="215" t="s">
        <v>1</v>
      </c>
      <c r="N158" s="216" t="s">
        <v>42</v>
      </c>
      <c r="O158" s="71"/>
      <c r="P158" s="217">
        <f>O158*H158</f>
        <v>0</v>
      </c>
      <c r="Q158" s="217">
        <v>0.18729699999999999</v>
      </c>
      <c r="R158" s="217">
        <f>Q158*H158</f>
        <v>4.1205340000000001</v>
      </c>
      <c r="S158" s="217">
        <v>0</v>
      </c>
      <c r="T158" s="21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19" t="s">
        <v>224</v>
      </c>
      <c r="AT158" s="219" t="s">
        <v>219</v>
      </c>
      <c r="AU158" s="219" t="s">
        <v>86</v>
      </c>
      <c r="AY158" s="17" t="s">
        <v>217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17" t="s">
        <v>84</v>
      </c>
      <c r="BK158" s="220">
        <f>ROUND(I158*H158,2)</f>
        <v>0</v>
      </c>
      <c r="BL158" s="17" t="s">
        <v>224</v>
      </c>
      <c r="BM158" s="219" t="s">
        <v>1129</v>
      </c>
    </row>
    <row r="159" spans="1:65" s="2" customFormat="1" ht="19.5">
      <c r="A159" s="34"/>
      <c r="B159" s="35"/>
      <c r="C159" s="36"/>
      <c r="D159" s="221" t="s">
        <v>234</v>
      </c>
      <c r="E159" s="36"/>
      <c r="F159" s="222" t="s">
        <v>1110</v>
      </c>
      <c r="G159" s="36"/>
      <c r="H159" s="36"/>
      <c r="I159" s="122"/>
      <c r="J159" s="36"/>
      <c r="K159" s="36"/>
      <c r="L159" s="39"/>
      <c r="M159" s="223"/>
      <c r="N159" s="224"/>
      <c r="O159" s="71"/>
      <c r="P159" s="71"/>
      <c r="Q159" s="71"/>
      <c r="R159" s="71"/>
      <c r="S159" s="71"/>
      <c r="T159" s="72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234</v>
      </c>
      <c r="AU159" s="17" t="s">
        <v>86</v>
      </c>
    </row>
    <row r="160" spans="1:65" s="13" customFormat="1" ht="11.25">
      <c r="B160" s="225"/>
      <c r="C160" s="226"/>
      <c r="D160" s="221" t="s">
        <v>246</v>
      </c>
      <c r="E160" s="227" t="s">
        <v>1</v>
      </c>
      <c r="F160" s="228" t="s">
        <v>1130</v>
      </c>
      <c r="G160" s="226"/>
      <c r="H160" s="229">
        <v>22</v>
      </c>
      <c r="I160" s="230"/>
      <c r="J160" s="226"/>
      <c r="K160" s="226"/>
      <c r="L160" s="231"/>
      <c r="M160" s="232"/>
      <c r="N160" s="233"/>
      <c r="O160" s="233"/>
      <c r="P160" s="233"/>
      <c r="Q160" s="233"/>
      <c r="R160" s="233"/>
      <c r="S160" s="233"/>
      <c r="T160" s="234"/>
      <c r="AT160" s="235" t="s">
        <v>246</v>
      </c>
      <c r="AU160" s="235" t="s">
        <v>86</v>
      </c>
      <c r="AV160" s="13" t="s">
        <v>86</v>
      </c>
      <c r="AW160" s="13" t="s">
        <v>33</v>
      </c>
      <c r="AX160" s="13" t="s">
        <v>77</v>
      </c>
      <c r="AY160" s="235" t="s">
        <v>217</v>
      </c>
    </row>
    <row r="161" spans="1:65" s="14" customFormat="1" ht="11.25">
      <c r="B161" s="246"/>
      <c r="C161" s="247"/>
      <c r="D161" s="221" t="s">
        <v>246</v>
      </c>
      <c r="E161" s="248" t="s">
        <v>1</v>
      </c>
      <c r="F161" s="249" t="s">
        <v>298</v>
      </c>
      <c r="G161" s="247"/>
      <c r="H161" s="250">
        <v>22</v>
      </c>
      <c r="I161" s="251"/>
      <c r="J161" s="247"/>
      <c r="K161" s="247"/>
      <c r="L161" s="252"/>
      <c r="M161" s="253"/>
      <c r="N161" s="254"/>
      <c r="O161" s="254"/>
      <c r="P161" s="254"/>
      <c r="Q161" s="254"/>
      <c r="R161" s="254"/>
      <c r="S161" s="254"/>
      <c r="T161" s="255"/>
      <c r="AT161" s="256" t="s">
        <v>246</v>
      </c>
      <c r="AU161" s="256" t="s">
        <v>86</v>
      </c>
      <c r="AV161" s="14" t="s">
        <v>224</v>
      </c>
      <c r="AW161" s="14" t="s">
        <v>33</v>
      </c>
      <c r="AX161" s="14" t="s">
        <v>84</v>
      </c>
      <c r="AY161" s="256" t="s">
        <v>217</v>
      </c>
    </row>
    <row r="162" spans="1:65" s="12" customFormat="1" ht="22.9" customHeight="1">
      <c r="B162" s="192"/>
      <c r="C162" s="193"/>
      <c r="D162" s="194" t="s">
        <v>76</v>
      </c>
      <c r="E162" s="206" t="s">
        <v>248</v>
      </c>
      <c r="F162" s="206" t="s">
        <v>253</v>
      </c>
      <c r="G162" s="193"/>
      <c r="H162" s="193"/>
      <c r="I162" s="196"/>
      <c r="J162" s="207">
        <f>BK162</f>
        <v>0</v>
      </c>
      <c r="K162" s="193"/>
      <c r="L162" s="198"/>
      <c r="M162" s="199"/>
      <c r="N162" s="200"/>
      <c r="O162" s="200"/>
      <c r="P162" s="201">
        <f>SUM(P163:P167)</f>
        <v>0</v>
      </c>
      <c r="Q162" s="200"/>
      <c r="R162" s="201">
        <f>SUM(R163:R167)</f>
        <v>2.1358094256000002</v>
      </c>
      <c r="S162" s="200"/>
      <c r="T162" s="202">
        <f>SUM(T163:T167)</f>
        <v>2.3639039999999998</v>
      </c>
      <c r="AR162" s="203" t="s">
        <v>84</v>
      </c>
      <c r="AT162" s="204" t="s">
        <v>76</v>
      </c>
      <c r="AU162" s="204" t="s">
        <v>84</v>
      </c>
      <c r="AY162" s="203" t="s">
        <v>217</v>
      </c>
      <c r="BK162" s="205">
        <f>SUM(BK163:BK167)</f>
        <v>0</v>
      </c>
    </row>
    <row r="163" spans="1:65" s="2" customFormat="1" ht="21.75" customHeight="1">
      <c r="A163" s="34"/>
      <c r="B163" s="35"/>
      <c r="C163" s="208" t="s">
        <v>287</v>
      </c>
      <c r="D163" s="208" t="s">
        <v>219</v>
      </c>
      <c r="E163" s="209" t="s">
        <v>255</v>
      </c>
      <c r="F163" s="210" t="s">
        <v>256</v>
      </c>
      <c r="G163" s="211" t="s">
        <v>222</v>
      </c>
      <c r="H163" s="212">
        <v>24.623999999999999</v>
      </c>
      <c r="I163" s="213"/>
      <c r="J163" s="214">
        <f>ROUND(I163*H163,2)</f>
        <v>0</v>
      </c>
      <c r="K163" s="210" t="s">
        <v>223</v>
      </c>
      <c r="L163" s="39"/>
      <c r="M163" s="215" t="s">
        <v>1</v>
      </c>
      <c r="N163" s="216" t="s">
        <v>42</v>
      </c>
      <c r="O163" s="71"/>
      <c r="P163" s="217">
        <f>O163*H163</f>
        <v>0</v>
      </c>
      <c r="Q163" s="217">
        <v>8.6736900000000006E-2</v>
      </c>
      <c r="R163" s="217">
        <f>Q163*H163</f>
        <v>2.1358094256000002</v>
      </c>
      <c r="S163" s="217">
        <v>9.6000000000000002E-2</v>
      </c>
      <c r="T163" s="218">
        <f>S163*H163</f>
        <v>2.3639039999999998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9" t="s">
        <v>224</v>
      </c>
      <c r="AT163" s="219" t="s">
        <v>219</v>
      </c>
      <c r="AU163" s="219" t="s">
        <v>86</v>
      </c>
      <c r="AY163" s="17" t="s">
        <v>217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17" t="s">
        <v>84</v>
      </c>
      <c r="BK163" s="220">
        <f>ROUND(I163*H163,2)</f>
        <v>0</v>
      </c>
      <c r="BL163" s="17" t="s">
        <v>224</v>
      </c>
      <c r="BM163" s="219" t="s">
        <v>1131</v>
      </c>
    </row>
    <row r="164" spans="1:65" s="2" customFormat="1" ht="19.5">
      <c r="A164" s="34"/>
      <c r="B164" s="35"/>
      <c r="C164" s="36"/>
      <c r="D164" s="221" t="s">
        <v>234</v>
      </c>
      <c r="E164" s="36"/>
      <c r="F164" s="222" t="s">
        <v>1132</v>
      </c>
      <c r="G164" s="36"/>
      <c r="H164" s="36"/>
      <c r="I164" s="122"/>
      <c r="J164" s="36"/>
      <c r="K164" s="36"/>
      <c r="L164" s="39"/>
      <c r="M164" s="223"/>
      <c r="N164" s="224"/>
      <c r="O164" s="71"/>
      <c r="P164" s="71"/>
      <c r="Q164" s="71"/>
      <c r="R164" s="71"/>
      <c r="S164" s="71"/>
      <c r="T164" s="72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234</v>
      </c>
      <c r="AU164" s="17" t="s">
        <v>86</v>
      </c>
    </row>
    <row r="165" spans="1:65" s="13" customFormat="1" ht="11.25">
      <c r="B165" s="225"/>
      <c r="C165" s="226"/>
      <c r="D165" s="221" t="s">
        <v>246</v>
      </c>
      <c r="E165" s="227" t="s">
        <v>1</v>
      </c>
      <c r="F165" s="228" t="s">
        <v>1133</v>
      </c>
      <c r="G165" s="226"/>
      <c r="H165" s="229">
        <v>18.48</v>
      </c>
      <c r="I165" s="230"/>
      <c r="J165" s="226"/>
      <c r="K165" s="226"/>
      <c r="L165" s="231"/>
      <c r="M165" s="232"/>
      <c r="N165" s="233"/>
      <c r="O165" s="233"/>
      <c r="P165" s="233"/>
      <c r="Q165" s="233"/>
      <c r="R165" s="233"/>
      <c r="S165" s="233"/>
      <c r="T165" s="234"/>
      <c r="AT165" s="235" t="s">
        <v>246</v>
      </c>
      <c r="AU165" s="235" t="s">
        <v>86</v>
      </c>
      <c r="AV165" s="13" t="s">
        <v>86</v>
      </c>
      <c r="AW165" s="13" t="s">
        <v>33</v>
      </c>
      <c r="AX165" s="13" t="s">
        <v>77</v>
      </c>
      <c r="AY165" s="235" t="s">
        <v>217</v>
      </c>
    </row>
    <row r="166" spans="1:65" s="13" customFormat="1" ht="11.25">
      <c r="B166" s="225"/>
      <c r="C166" s="226"/>
      <c r="D166" s="221" t="s">
        <v>246</v>
      </c>
      <c r="E166" s="227" t="s">
        <v>1</v>
      </c>
      <c r="F166" s="228" t="s">
        <v>1134</v>
      </c>
      <c r="G166" s="226"/>
      <c r="H166" s="229">
        <v>6.1440000000000001</v>
      </c>
      <c r="I166" s="230"/>
      <c r="J166" s="226"/>
      <c r="K166" s="226"/>
      <c r="L166" s="231"/>
      <c r="M166" s="232"/>
      <c r="N166" s="233"/>
      <c r="O166" s="233"/>
      <c r="P166" s="233"/>
      <c r="Q166" s="233"/>
      <c r="R166" s="233"/>
      <c r="S166" s="233"/>
      <c r="T166" s="234"/>
      <c r="AT166" s="235" t="s">
        <v>246</v>
      </c>
      <c r="AU166" s="235" t="s">
        <v>86</v>
      </c>
      <c r="AV166" s="13" t="s">
        <v>86</v>
      </c>
      <c r="AW166" s="13" t="s">
        <v>33</v>
      </c>
      <c r="AX166" s="13" t="s">
        <v>77</v>
      </c>
      <c r="AY166" s="235" t="s">
        <v>217</v>
      </c>
    </row>
    <row r="167" spans="1:65" s="14" customFormat="1" ht="11.25">
      <c r="B167" s="246"/>
      <c r="C167" s="247"/>
      <c r="D167" s="221" t="s">
        <v>246</v>
      </c>
      <c r="E167" s="248" t="s">
        <v>1</v>
      </c>
      <c r="F167" s="249" t="s">
        <v>298</v>
      </c>
      <c r="G167" s="247"/>
      <c r="H167" s="250">
        <v>24.624000000000002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AT167" s="256" t="s">
        <v>246</v>
      </c>
      <c r="AU167" s="256" t="s">
        <v>86</v>
      </c>
      <c r="AV167" s="14" t="s">
        <v>224</v>
      </c>
      <c r="AW167" s="14" t="s">
        <v>33</v>
      </c>
      <c r="AX167" s="14" t="s">
        <v>84</v>
      </c>
      <c r="AY167" s="256" t="s">
        <v>217</v>
      </c>
    </row>
    <row r="168" spans="1:65" s="12" customFormat="1" ht="22.9" customHeight="1">
      <c r="B168" s="192"/>
      <c r="C168" s="193"/>
      <c r="D168" s="194" t="s">
        <v>76</v>
      </c>
      <c r="E168" s="206" t="s">
        <v>260</v>
      </c>
      <c r="F168" s="206" t="s">
        <v>261</v>
      </c>
      <c r="G168" s="193"/>
      <c r="H168" s="193"/>
      <c r="I168" s="196"/>
      <c r="J168" s="207">
        <f>BK168</f>
        <v>0</v>
      </c>
      <c r="K168" s="193"/>
      <c r="L168" s="198"/>
      <c r="M168" s="199"/>
      <c r="N168" s="200"/>
      <c r="O168" s="200"/>
      <c r="P168" s="201">
        <f>P169+SUM(P170:P250)</f>
        <v>0</v>
      </c>
      <c r="Q168" s="200"/>
      <c r="R168" s="201">
        <f>R169+SUM(R170:R250)</f>
        <v>20.165826775999999</v>
      </c>
      <c r="S168" s="200"/>
      <c r="T168" s="202">
        <f>T169+SUM(T170:T250)</f>
        <v>26.674780400000003</v>
      </c>
      <c r="AR168" s="203" t="s">
        <v>84</v>
      </c>
      <c r="AT168" s="204" t="s">
        <v>76</v>
      </c>
      <c r="AU168" s="204" t="s">
        <v>84</v>
      </c>
      <c r="AY168" s="203" t="s">
        <v>217</v>
      </c>
      <c r="BK168" s="205">
        <f>BK169+SUM(BK170:BK250)</f>
        <v>0</v>
      </c>
    </row>
    <row r="169" spans="1:65" s="2" customFormat="1" ht="21.75" customHeight="1">
      <c r="A169" s="34"/>
      <c r="B169" s="35"/>
      <c r="C169" s="208" t="s">
        <v>299</v>
      </c>
      <c r="D169" s="208" t="s">
        <v>219</v>
      </c>
      <c r="E169" s="209" t="s">
        <v>664</v>
      </c>
      <c r="F169" s="210" t="s">
        <v>665</v>
      </c>
      <c r="G169" s="211" t="s">
        <v>232</v>
      </c>
      <c r="H169" s="212">
        <v>12</v>
      </c>
      <c r="I169" s="213"/>
      <c r="J169" s="214">
        <f>ROUND(I169*H169,2)</f>
        <v>0</v>
      </c>
      <c r="K169" s="210" t="s">
        <v>223</v>
      </c>
      <c r="L169" s="39"/>
      <c r="M169" s="215" t="s">
        <v>1</v>
      </c>
      <c r="N169" s="216" t="s">
        <v>42</v>
      </c>
      <c r="O169" s="71"/>
      <c r="P169" s="217">
        <f>O169*H169</f>
        <v>0</v>
      </c>
      <c r="Q169" s="217">
        <v>0.36435000000000001</v>
      </c>
      <c r="R169" s="217">
        <f>Q169*H169</f>
        <v>4.3722000000000003</v>
      </c>
      <c r="S169" s="217">
        <v>0</v>
      </c>
      <c r="T169" s="21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19" t="s">
        <v>224</v>
      </c>
      <c r="AT169" s="219" t="s">
        <v>219</v>
      </c>
      <c r="AU169" s="219" t="s">
        <v>86</v>
      </c>
      <c r="AY169" s="17" t="s">
        <v>217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17" t="s">
        <v>84</v>
      </c>
      <c r="BK169" s="220">
        <f>ROUND(I169*H169,2)</f>
        <v>0</v>
      </c>
      <c r="BL169" s="17" t="s">
        <v>224</v>
      </c>
      <c r="BM169" s="219" t="s">
        <v>1135</v>
      </c>
    </row>
    <row r="170" spans="1:65" s="2" customFormat="1" ht="19.5">
      <c r="A170" s="34"/>
      <c r="B170" s="35"/>
      <c r="C170" s="36"/>
      <c r="D170" s="221" t="s">
        <v>234</v>
      </c>
      <c r="E170" s="36"/>
      <c r="F170" s="222" t="s">
        <v>667</v>
      </c>
      <c r="G170" s="36"/>
      <c r="H170" s="36"/>
      <c r="I170" s="122"/>
      <c r="J170" s="36"/>
      <c r="K170" s="36"/>
      <c r="L170" s="39"/>
      <c r="M170" s="223"/>
      <c r="N170" s="224"/>
      <c r="O170" s="71"/>
      <c r="P170" s="71"/>
      <c r="Q170" s="71"/>
      <c r="R170" s="71"/>
      <c r="S170" s="71"/>
      <c r="T170" s="72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234</v>
      </c>
      <c r="AU170" s="17" t="s">
        <v>86</v>
      </c>
    </row>
    <row r="171" spans="1:65" s="2" customFormat="1" ht="16.5" customHeight="1">
      <c r="A171" s="34"/>
      <c r="B171" s="35"/>
      <c r="C171" s="208" t="s">
        <v>8</v>
      </c>
      <c r="D171" s="208" t="s">
        <v>219</v>
      </c>
      <c r="E171" s="209" t="s">
        <v>263</v>
      </c>
      <c r="F171" s="210" t="s">
        <v>264</v>
      </c>
      <c r="G171" s="211" t="s">
        <v>238</v>
      </c>
      <c r="H171" s="212">
        <v>22</v>
      </c>
      <c r="I171" s="213"/>
      <c r="J171" s="214">
        <f>ROUND(I171*H171,2)</f>
        <v>0</v>
      </c>
      <c r="K171" s="210" t="s">
        <v>223</v>
      </c>
      <c r="L171" s="39"/>
      <c r="M171" s="215" t="s">
        <v>1</v>
      </c>
      <c r="N171" s="216" t="s">
        <v>42</v>
      </c>
      <c r="O171" s="71"/>
      <c r="P171" s="217">
        <f>O171*H171</f>
        <v>0</v>
      </c>
      <c r="Q171" s="217">
        <v>1.17E-3</v>
      </c>
      <c r="R171" s="217">
        <f>Q171*H171</f>
        <v>2.5739999999999999E-2</v>
      </c>
      <c r="S171" s="217">
        <v>0</v>
      </c>
      <c r="T171" s="21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19" t="s">
        <v>224</v>
      </c>
      <c r="AT171" s="219" t="s">
        <v>219</v>
      </c>
      <c r="AU171" s="219" t="s">
        <v>86</v>
      </c>
      <c r="AY171" s="17" t="s">
        <v>217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17" t="s">
        <v>84</v>
      </c>
      <c r="BK171" s="220">
        <f>ROUND(I171*H171,2)</f>
        <v>0</v>
      </c>
      <c r="BL171" s="17" t="s">
        <v>224</v>
      </c>
      <c r="BM171" s="219" t="s">
        <v>1136</v>
      </c>
    </row>
    <row r="172" spans="1:65" s="2" customFormat="1" ht="19.5">
      <c r="A172" s="34"/>
      <c r="B172" s="35"/>
      <c r="C172" s="36"/>
      <c r="D172" s="221" t="s">
        <v>234</v>
      </c>
      <c r="E172" s="36"/>
      <c r="F172" s="222" t="s">
        <v>1137</v>
      </c>
      <c r="G172" s="36"/>
      <c r="H172" s="36"/>
      <c r="I172" s="122"/>
      <c r="J172" s="36"/>
      <c r="K172" s="36"/>
      <c r="L172" s="39"/>
      <c r="M172" s="223"/>
      <c r="N172" s="224"/>
      <c r="O172" s="71"/>
      <c r="P172" s="71"/>
      <c r="Q172" s="71"/>
      <c r="R172" s="71"/>
      <c r="S172" s="71"/>
      <c r="T172" s="72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234</v>
      </c>
      <c r="AU172" s="17" t="s">
        <v>86</v>
      </c>
    </row>
    <row r="173" spans="1:65" s="13" customFormat="1" ht="11.25">
      <c r="B173" s="225"/>
      <c r="C173" s="226"/>
      <c r="D173" s="221" t="s">
        <v>246</v>
      </c>
      <c r="E173" s="227" t="s">
        <v>1</v>
      </c>
      <c r="F173" s="228" t="s">
        <v>1138</v>
      </c>
      <c r="G173" s="226"/>
      <c r="H173" s="229">
        <v>22</v>
      </c>
      <c r="I173" s="230"/>
      <c r="J173" s="226"/>
      <c r="K173" s="226"/>
      <c r="L173" s="231"/>
      <c r="M173" s="232"/>
      <c r="N173" s="233"/>
      <c r="O173" s="233"/>
      <c r="P173" s="233"/>
      <c r="Q173" s="233"/>
      <c r="R173" s="233"/>
      <c r="S173" s="233"/>
      <c r="T173" s="234"/>
      <c r="AT173" s="235" t="s">
        <v>246</v>
      </c>
      <c r="AU173" s="235" t="s">
        <v>86</v>
      </c>
      <c r="AV173" s="13" t="s">
        <v>86</v>
      </c>
      <c r="AW173" s="13" t="s">
        <v>33</v>
      </c>
      <c r="AX173" s="13" t="s">
        <v>77</v>
      </c>
      <c r="AY173" s="235" t="s">
        <v>217</v>
      </c>
    </row>
    <row r="174" spans="1:65" s="14" customFormat="1" ht="11.25">
      <c r="B174" s="246"/>
      <c r="C174" s="247"/>
      <c r="D174" s="221" t="s">
        <v>246</v>
      </c>
      <c r="E174" s="248" t="s">
        <v>1</v>
      </c>
      <c r="F174" s="249" t="s">
        <v>298</v>
      </c>
      <c r="G174" s="247"/>
      <c r="H174" s="250">
        <v>22</v>
      </c>
      <c r="I174" s="251"/>
      <c r="J174" s="247"/>
      <c r="K174" s="247"/>
      <c r="L174" s="252"/>
      <c r="M174" s="253"/>
      <c r="N174" s="254"/>
      <c r="O174" s="254"/>
      <c r="P174" s="254"/>
      <c r="Q174" s="254"/>
      <c r="R174" s="254"/>
      <c r="S174" s="254"/>
      <c r="T174" s="255"/>
      <c r="AT174" s="256" t="s">
        <v>246</v>
      </c>
      <c r="AU174" s="256" t="s">
        <v>86</v>
      </c>
      <c r="AV174" s="14" t="s">
        <v>224</v>
      </c>
      <c r="AW174" s="14" t="s">
        <v>33</v>
      </c>
      <c r="AX174" s="14" t="s">
        <v>84</v>
      </c>
      <c r="AY174" s="256" t="s">
        <v>217</v>
      </c>
    </row>
    <row r="175" spans="1:65" s="2" customFormat="1" ht="16.5" customHeight="1">
      <c r="A175" s="34"/>
      <c r="B175" s="35"/>
      <c r="C175" s="208" t="s">
        <v>310</v>
      </c>
      <c r="D175" s="208" t="s">
        <v>219</v>
      </c>
      <c r="E175" s="209" t="s">
        <v>267</v>
      </c>
      <c r="F175" s="210" t="s">
        <v>268</v>
      </c>
      <c r="G175" s="211" t="s">
        <v>238</v>
      </c>
      <c r="H175" s="212">
        <v>22</v>
      </c>
      <c r="I175" s="213"/>
      <c r="J175" s="214">
        <f>ROUND(I175*H175,2)</f>
        <v>0</v>
      </c>
      <c r="K175" s="210" t="s">
        <v>223</v>
      </c>
      <c r="L175" s="39"/>
      <c r="M175" s="215" t="s">
        <v>1</v>
      </c>
      <c r="N175" s="216" t="s">
        <v>42</v>
      </c>
      <c r="O175" s="71"/>
      <c r="P175" s="217">
        <f>O175*H175</f>
        <v>0</v>
      </c>
      <c r="Q175" s="217">
        <v>5.8049999999999996E-4</v>
      </c>
      <c r="R175" s="217">
        <f>Q175*H175</f>
        <v>1.2770999999999999E-2</v>
      </c>
      <c r="S175" s="217">
        <v>0</v>
      </c>
      <c r="T175" s="21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19" t="s">
        <v>224</v>
      </c>
      <c r="AT175" s="219" t="s">
        <v>219</v>
      </c>
      <c r="AU175" s="219" t="s">
        <v>86</v>
      </c>
      <c r="AY175" s="17" t="s">
        <v>217</v>
      </c>
      <c r="BE175" s="220">
        <f>IF(N175="základní",J175,0)</f>
        <v>0</v>
      </c>
      <c r="BF175" s="220">
        <f>IF(N175="snížená",J175,0)</f>
        <v>0</v>
      </c>
      <c r="BG175" s="220">
        <f>IF(N175="zákl. přenesená",J175,0)</f>
        <v>0</v>
      </c>
      <c r="BH175" s="220">
        <f>IF(N175="sníž. přenesená",J175,0)</f>
        <v>0</v>
      </c>
      <c r="BI175" s="220">
        <f>IF(N175="nulová",J175,0)</f>
        <v>0</v>
      </c>
      <c r="BJ175" s="17" t="s">
        <v>84</v>
      </c>
      <c r="BK175" s="220">
        <f>ROUND(I175*H175,2)</f>
        <v>0</v>
      </c>
      <c r="BL175" s="17" t="s">
        <v>224</v>
      </c>
      <c r="BM175" s="219" t="s">
        <v>1139</v>
      </c>
    </row>
    <row r="176" spans="1:65" s="2" customFormat="1" ht="19.5">
      <c r="A176" s="34"/>
      <c r="B176" s="35"/>
      <c r="C176" s="36"/>
      <c r="D176" s="221" t="s">
        <v>234</v>
      </c>
      <c r="E176" s="36"/>
      <c r="F176" s="222" t="s">
        <v>1140</v>
      </c>
      <c r="G176" s="36"/>
      <c r="H176" s="36"/>
      <c r="I176" s="122"/>
      <c r="J176" s="36"/>
      <c r="K176" s="36"/>
      <c r="L176" s="39"/>
      <c r="M176" s="223"/>
      <c r="N176" s="224"/>
      <c r="O176" s="71"/>
      <c r="P176" s="71"/>
      <c r="Q176" s="71"/>
      <c r="R176" s="71"/>
      <c r="S176" s="71"/>
      <c r="T176" s="72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234</v>
      </c>
      <c r="AU176" s="17" t="s">
        <v>86</v>
      </c>
    </row>
    <row r="177" spans="1:65" s="2" customFormat="1" ht="21.75" customHeight="1">
      <c r="A177" s="34"/>
      <c r="B177" s="35"/>
      <c r="C177" s="236" t="s">
        <v>314</v>
      </c>
      <c r="D177" s="236" t="s">
        <v>271</v>
      </c>
      <c r="E177" s="237" t="s">
        <v>1141</v>
      </c>
      <c r="F177" s="238" t="s">
        <v>1142</v>
      </c>
      <c r="G177" s="239" t="s">
        <v>274</v>
      </c>
      <c r="H177" s="240">
        <v>0.21099999999999999</v>
      </c>
      <c r="I177" s="241"/>
      <c r="J177" s="242">
        <f>ROUND(I177*H177,2)</f>
        <v>0</v>
      </c>
      <c r="K177" s="238" t="s">
        <v>223</v>
      </c>
      <c r="L177" s="243"/>
      <c r="M177" s="244" t="s">
        <v>1</v>
      </c>
      <c r="N177" s="245" t="s">
        <v>42</v>
      </c>
      <c r="O177" s="71"/>
      <c r="P177" s="217">
        <f>O177*H177</f>
        <v>0</v>
      </c>
      <c r="Q177" s="217">
        <v>1</v>
      </c>
      <c r="R177" s="217">
        <f>Q177*H177</f>
        <v>0.21099999999999999</v>
      </c>
      <c r="S177" s="217">
        <v>0</v>
      </c>
      <c r="T177" s="21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19" t="s">
        <v>262</v>
      </c>
      <c r="AT177" s="219" t="s">
        <v>271</v>
      </c>
      <c r="AU177" s="219" t="s">
        <v>86</v>
      </c>
      <c r="AY177" s="17" t="s">
        <v>217</v>
      </c>
      <c r="BE177" s="220">
        <f>IF(N177="základní",J177,0)</f>
        <v>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17" t="s">
        <v>84</v>
      </c>
      <c r="BK177" s="220">
        <f>ROUND(I177*H177,2)</f>
        <v>0</v>
      </c>
      <c r="BL177" s="17" t="s">
        <v>224</v>
      </c>
      <c r="BM177" s="219" t="s">
        <v>1143</v>
      </c>
    </row>
    <row r="178" spans="1:65" s="2" customFormat="1" ht="19.5">
      <c r="A178" s="34"/>
      <c r="B178" s="35"/>
      <c r="C178" s="36"/>
      <c r="D178" s="221" t="s">
        <v>234</v>
      </c>
      <c r="E178" s="36"/>
      <c r="F178" s="222" t="s">
        <v>1144</v>
      </c>
      <c r="G178" s="36"/>
      <c r="H178" s="36"/>
      <c r="I178" s="122"/>
      <c r="J178" s="36"/>
      <c r="K178" s="36"/>
      <c r="L178" s="39"/>
      <c r="M178" s="223"/>
      <c r="N178" s="224"/>
      <c r="O178" s="71"/>
      <c r="P178" s="71"/>
      <c r="Q178" s="71"/>
      <c r="R178" s="71"/>
      <c r="S178" s="71"/>
      <c r="T178" s="72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234</v>
      </c>
      <c r="AU178" s="17" t="s">
        <v>86</v>
      </c>
    </row>
    <row r="179" spans="1:65" s="13" customFormat="1" ht="11.25">
      <c r="B179" s="225"/>
      <c r="C179" s="226"/>
      <c r="D179" s="221" t="s">
        <v>246</v>
      </c>
      <c r="E179" s="227" t="s">
        <v>1</v>
      </c>
      <c r="F179" s="228" t="s">
        <v>1145</v>
      </c>
      <c r="G179" s="226"/>
      <c r="H179" s="229">
        <v>0.21099999999999999</v>
      </c>
      <c r="I179" s="230"/>
      <c r="J179" s="226"/>
      <c r="K179" s="226"/>
      <c r="L179" s="231"/>
      <c r="M179" s="232"/>
      <c r="N179" s="233"/>
      <c r="O179" s="233"/>
      <c r="P179" s="233"/>
      <c r="Q179" s="233"/>
      <c r="R179" s="233"/>
      <c r="S179" s="233"/>
      <c r="T179" s="234"/>
      <c r="AT179" s="235" t="s">
        <v>246</v>
      </c>
      <c r="AU179" s="235" t="s">
        <v>86</v>
      </c>
      <c r="AV179" s="13" t="s">
        <v>86</v>
      </c>
      <c r="AW179" s="13" t="s">
        <v>33</v>
      </c>
      <c r="AX179" s="13" t="s">
        <v>77</v>
      </c>
      <c r="AY179" s="235" t="s">
        <v>217</v>
      </c>
    </row>
    <row r="180" spans="1:65" s="14" customFormat="1" ht="11.25">
      <c r="B180" s="246"/>
      <c r="C180" s="247"/>
      <c r="D180" s="221" t="s">
        <v>246</v>
      </c>
      <c r="E180" s="248" t="s">
        <v>1</v>
      </c>
      <c r="F180" s="249" t="s">
        <v>298</v>
      </c>
      <c r="G180" s="247"/>
      <c r="H180" s="250">
        <v>0.21099999999999999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5"/>
      <c r="AT180" s="256" t="s">
        <v>246</v>
      </c>
      <c r="AU180" s="256" t="s">
        <v>86</v>
      </c>
      <c r="AV180" s="14" t="s">
        <v>224</v>
      </c>
      <c r="AW180" s="14" t="s">
        <v>33</v>
      </c>
      <c r="AX180" s="14" t="s">
        <v>84</v>
      </c>
      <c r="AY180" s="256" t="s">
        <v>217</v>
      </c>
    </row>
    <row r="181" spans="1:65" s="2" customFormat="1" ht="21.75" customHeight="1">
      <c r="A181" s="34"/>
      <c r="B181" s="35"/>
      <c r="C181" s="236" t="s">
        <v>321</v>
      </c>
      <c r="D181" s="236" t="s">
        <v>271</v>
      </c>
      <c r="E181" s="237" t="s">
        <v>1146</v>
      </c>
      <c r="F181" s="238" t="s">
        <v>1147</v>
      </c>
      <c r="G181" s="239" t="s">
        <v>274</v>
      </c>
      <c r="H181" s="240">
        <v>0.22800000000000001</v>
      </c>
      <c r="I181" s="241"/>
      <c r="J181" s="242">
        <f>ROUND(I181*H181,2)</f>
        <v>0</v>
      </c>
      <c r="K181" s="238" t="s">
        <v>223</v>
      </c>
      <c r="L181" s="243"/>
      <c r="M181" s="244" t="s">
        <v>1</v>
      </c>
      <c r="N181" s="245" t="s">
        <v>42</v>
      </c>
      <c r="O181" s="71"/>
      <c r="P181" s="217">
        <f>O181*H181</f>
        <v>0</v>
      </c>
      <c r="Q181" s="217">
        <v>1</v>
      </c>
      <c r="R181" s="217">
        <f>Q181*H181</f>
        <v>0.22800000000000001</v>
      </c>
      <c r="S181" s="217">
        <v>0</v>
      </c>
      <c r="T181" s="21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19" t="s">
        <v>262</v>
      </c>
      <c r="AT181" s="219" t="s">
        <v>271</v>
      </c>
      <c r="AU181" s="219" t="s">
        <v>86</v>
      </c>
      <c r="AY181" s="17" t="s">
        <v>217</v>
      </c>
      <c r="BE181" s="220">
        <f>IF(N181="základní",J181,0)</f>
        <v>0</v>
      </c>
      <c r="BF181" s="220">
        <f>IF(N181="snížená",J181,0)</f>
        <v>0</v>
      </c>
      <c r="BG181" s="220">
        <f>IF(N181="zákl. přenesená",J181,0)</f>
        <v>0</v>
      </c>
      <c r="BH181" s="220">
        <f>IF(N181="sníž. přenesená",J181,0)</f>
        <v>0</v>
      </c>
      <c r="BI181" s="220">
        <f>IF(N181="nulová",J181,0)</f>
        <v>0</v>
      </c>
      <c r="BJ181" s="17" t="s">
        <v>84</v>
      </c>
      <c r="BK181" s="220">
        <f>ROUND(I181*H181,2)</f>
        <v>0</v>
      </c>
      <c r="BL181" s="17" t="s">
        <v>224</v>
      </c>
      <c r="BM181" s="219" t="s">
        <v>1148</v>
      </c>
    </row>
    <row r="182" spans="1:65" s="2" customFormat="1" ht="19.5">
      <c r="A182" s="34"/>
      <c r="B182" s="35"/>
      <c r="C182" s="36"/>
      <c r="D182" s="221" t="s">
        <v>234</v>
      </c>
      <c r="E182" s="36"/>
      <c r="F182" s="222" t="s">
        <v>1149</v>
      </c>
      <c r="G182" s="36"/>
      <c r="H182" s="36"/>
      <c r="I182" s="122"/>
      <c r="J182" s="36"/>
      <c r="K182" s="36"/>
      <c r="L182" s="39"/>
      <c r="M182" s="223"/>
      <c r="N182" s="224"/>
      <c r="O182" s="71"/>
      <c r="P182" s="71"/>
      <c r="Q182" s="71"/>
      <c r="R182" s="71"/>
      <c r="S182" s="71"/>
      <c r="T182" s="72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234</v>
      </c>
      <c r="AU182" s="17" t="s">
        <v>86</v>
      </c>
    </row>
    <row r="183" spans="1:65" s="13" customFormat="1" ht="11.25">
      <c r="B183" s="225"/>
      <c r="C183" s="226"/>
      <c r="D183" s="221" t="s">
        <v>246</v>
      </c>
      <c r="E183" s="227" t="s">
        <v>1</v>
      </c>
      <c r="F183" s="228" t="s">
        <v>1150</v>
      </c>
      <c r="G183" s="226"/>
      <c r="H183" s="229">
        <v>0.22800000000000001</v>
      </c>
      <c r="I183" s="230"/>
      <c r="J183" s="226"/>
      <c r="K183" s="226"/>
      <c r="L183" s="231"/>
      <c r="M183" s="232"/>
      <c r="N183" s="233"/>
      <c r="O183" s="233"/>
      <c r="P183" s="233"/>
      <c r="Q183" s="233"/>
      <c r="R183" s="233"/>
      <c r="S183" s="233"/>
      <c r="T183" s="234"/>
      <c r="AT183" s="235" t="s">
        <v>246</v>
      </c>
      <c r="AU183" s="235" t="s">
        <v>86</v>
      </c>
      <c r="AV183" s="13" t="s">
        <v>86</v>
      </c>
      <c r="AW183" s="13" t="s">
        <v>33</v>
      </c>
      <c r="AX183" s="13" t="s">
        <v>77</v>
      </c>
      <c r="AY183" s="235" t="s">
        <v>217</v>
      </c>
    </row>
    <row r="184" spans="1:65" s="14" customFormat="1" ht="11.25">
      <c r="B184" s="246"/>
      <c r="C184" s="247"/>
      <c r="D184" s="221" t="s">
        <v>246</v>
      </c>
      <c r="E184" s="248" t="s">
        <v>1</v>
      </c>
      <c r="F184" s="249" t="s">
        <v>298</v>
      </c>
      <c r="G184" s="247"/>
      <c r="H184" s="250">
        <v>0.22800000000000001</v>
      </c>
      <c r="I184" s="251"/>
      <c r="J184" s="247"/>
      <c r="K184" s="247"/>
      <c r="L184" s="252"/>
      <c r="M184" s="253"/>
      <c r="N184" s="254"/>
      <c r="O184" s="254"/>
      <c r="P184" s="254"/>
      <c r="Q184" s="254"/>
      <c r="R184" s="254"/>
      <c r="S184" s="254"/>
      <c r="T184" s="255"/>
      <c r="AT184" s="256" t="s">
        <v>246</v>
      </c>
      <c r="AU184" s="256" t="s">
        <v>86</v>
      </c>
      <c r="AV184" s="14" t="s">
        <v>224</v>
      </c>
      <c r="AW184" s="14" t="s">
        <v>33</v>
      </c>
      <c r="AX184" s="14" t="s">
        <v>84</v>
      </c>
      <c r="AY184" s="256" t="s">
        <v>217</v>
      </c>
    </row>
    <row r="185" spans="1:65" s="2" customFormat="1" ht="21.75" customHeight="1">
      <c r="A185" s="34"/>
      <c r="B185" s="35"/>
      <c r="C185" s="208" t="s">
        <v>326</v>
      </c>
      <c r="D185" s="208" t="s">
        <v>219</v>
      </c>
      <c r="E185" s="209" t="s">
        <v>525</v>
      </c>
      <c r="F185" s="210" t="s">
        <v>526</v>
      </c>
      <c r="G185" s="211" t="s">
        <v>222</v>
      </c>
      <c r="H185" s="212">
        <v>53.76</v>
      </c>
      <c r="I185" s="213"/>
      <c r="J185" s="214">
        <f>ROUND(I185*H185,2)</f>
        <v>0</v>
      </c>
      <c r="K185" s="210" t="s">
        <v>223</v>
      </c>
      <c r="L185" s="39"/>
      <c r="M185" s="215" t="s">
        <v>1</v>
      </c>
      <c r="N185" s="216" t="s">
        <v>42</v>
      </c>
      <c r="O185" s="71"/>
      <c r="P185" s="217">
        <f>O185*H185</f>
        <v>0</v>
      </c>
      <c r="Q185" s="217">
        <v>0</v>
      </c>
      <c r="R185" s="217">
        <f>Q185*H185</f>
        <v>0</v>
      </c>
      <c r="S185" s="217">
        <v>2.9999999999999997E-4</v>
      </c>
      <c r="T185" s="218">
        <f>S185*H185</f>
        <v>1.6127999999999997E-2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19" t="s">
        <v>224</v>
      </c>
      <c r="AT185" s="219" t="s">
        <v>219</v>
      </c>
      <c r="AU185" s="219" t="s">
        <v>86</v>
      </c>
      <c r="AY185" s="17" t="s">
        <v>217</v>
      </c>
      <c r="BE185" s="220">
        <f>IF(N185="základní",J185,0)</f>
        <v>0</v>
      </c>
      <c r="BF185" s="220">
        <f>IF(N185="snížená",J185,0)</f>
        <v>0</v>
      </c>
      <c r="BG185" s="220">
        <f>IF(N185="zákl. přenesená",J185,0)</f>
        <v>0</v>
      </c>
      <c r="BH185" s="220">
        <f>IF(N185="sníž. přenesená",J185,0)</f>
        <v>0</v>
      </c>
      <c r="BI185" s="220">
        <f>IF(N185="nulová",J185,0)</f>
        <v>0</v>
      </c>
      <c r="BJ185" s="17" t="s">
        <v>84</v>
      </c>
      <c r="BK185" s="220">
        <f>ROUND(I185*H185,2)</f>
        <v>0</v>
      </c>
      <c r="BL185" s="17" t="s">
        <v>224</v>
      </c>
      <c r="BM185" s="219" t="s">
        <v>1151</v>
      </c>
    </row>
    <row r="186" spans="1:65" s="2" customFormat="1" ht="19.5">
      <c r="A186" s="34"/>
      <c r="B186" s="35"/>
      <c r="C186" s="36"/>
      <c r="D186" s="221" t="s">
        <v>234</v>
      </c>
      <c r="E186" s="36"/>
      <c r="F186" s="222" t="s">
        <v>1152</v>
      </c>
      <c r="G186" s="36"/>
      <c r="H186" s="36"/>
      <c r="I186" s="122"/>
      <c r="J186" s="36"/>
      <c r="K186" s="36"/>
      <c r="L186" s="39"/>
      <c r="M186" s="223"/>
      <c r="N186" s="224"/>
      <c r="O186" s="71"/>
      <c r="P186" s="71"/>
      <c r="Q186" s="71"/>
      <c r="R186" s="71"/>
      <c r="S186" s="71"/>
      <c r="T186" s="72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234</v>
      </c>
      <c r="AU186" s="17" t="s">
        <v>86</v>
      </c>
    </row>
    <row r="187" spans="1:65" s="13" customFormat="1" ht="11.25">
      <c r="B187" s="225"/>
      <c r="C187" s="226"/>
      <c r="D187" s="221" t="s">
        <v>246</v>
      </c>
      <c r="E187" s="227" t="s">
        <v>1</v>
      </c>
      <c r="F187" s="228" t="s">
        <v>1153</v>
      </c>
      <c r="G187" s="226"/>
      <c r="H187" s="229">
        <v>45.6</v>
      </c>
      <c r="I187" s="230"/>
      <c r="J187" s="226"/>
      <c r="K187" s="226"/>
      <c r="L187" s="231"/>
      <c r="M187" s="232"/>
      <c r="N187" s="233"/>
      <c r="O187" s="233"/>
      <c r="P187" s="233"/>
      <c r="Q187" s="233"/>
      <c r="R187" s="233"/>
      <c r="S187" s="233"/>
      <c r="T187" s="234"/>
      <c r="AT187" s="235" t="s">
        <v>246</v>
      </c>
      <c r="AU187" s="235" t="s">
        <v>86</v>
      </c>
      <c r="AV187" s="13" t="s">
        <v>86</v>
      </c>
      <c r="AW187" s="13" t="s">
        <v>33</v>
      </c>
      <c r="AX187" s="13" t="s">
        <v>77</v>
      </c>
      <c r="AY187" s="235" t="s">
        <v>217</v>
      </c>
    </row>
    <row r="188" spans="1:65" s="13" customFormat="1" ht="11.25">
      <c r="B188" s="225"/>
      <c r="C188" s="226"/>
      <c r="D188" s="221" t="s">
        <v>246</v>
      </c>
      <c r="E188" s="227" t="s">
        <v>1</v>
      </c>
      <c r="F188" s="228" t="s">
        <v>1154</v>
      </c>
      <c r="G188" s="226"/>
      <c r="H188" s="229">
        <v>8.16</v>
      </c>
      <c r="I188" s="230"/>
      <c r="J188" s="226"/>
      <c r="K188" s="226"/>
      <c r="L188" s="231"/>
      <c r="M188" s="232"/>
      <c r="N188" s="233"/>
      <c r="O188" s="233"/>
      <c r="P188" s="233"/>
      <c r="Q188" s="233"/>
      <c r="R188" s="233"/>
      <c r="S188" s="233"/>
      <c r="T188" s="234"/>
      <c r="AT188" s="235" t="s">
        <v>246</v>
      </c>
      <c r="AU188" s="235" t="s">
        <v>86</v>
      </c>
      <c r="AV188" s="13" t="s">
        <v>86</v>
      </c>
      <c r="AW188" s="13" t="s">
        <v>33</v>
      </c>
      <c r="AX188" s="13" t="s">
        <v>77</v>
      </c>
      <c r="AY188" s="235" t="s">
        <v>217</v>
      </c>
    </row>
    <row r="189" spans="1:65" s="14" customFormat="1" ht="11.25">
      <c r="B189" s="246"/>
      <c r="C189" s="247"/>
      <c r="D189" s="221" t="s">
        <v>246</v>
      </c>
      <c r="E189" s="248" t="s">
        <v>1</v>
      </c>
      <c r="F189" s="249" t="s">
        <v>298</v>
      </c>
      <c r="G189" s="247"/>
      <c r="H189" s="250">
        <v>53.760000000000005</v>
      </c>
      <c r="I189" s="251"/>
      <c r="J189" s="247"/>
      <c r="K189" s="247"/>
      <c r="L189" s="252"/>
      <c r="M189" s="253"/>
      <c r="N189" s="254"/>
      <c r="O189" s="254"/>
      <c r="P189" s="254"/>
      <c r="Q189" s="254"/>
      <c r="R189" s="254"/>
      <c r="S189" s="254"/>
      <c r="T189" s="255"/>
      <c r="AT189" s="256" t="s">
        <v>246</v>
      </c>
      <c r="AU189" s="256" t="s">
        <v>86</v>
      </c>
      <c r="AV189" s="14" t="s">
        <v>224</v>
      </c>
      <c r="AW189" s="14" t="s">
        <v>33</v>
      </c>
      <c r="AX189" s="14" t="s">
        <v>84</v>
      </c>
      <c r="AY189" s="256" t="s">
        <v>217</v>
      </c>
    </row>
    <row r="190" spans="1:65" s="2" customFormat="1" ht="21.75" customHeight="1">
      <c r="A190" s="34"/>
      <c r="B190" s="35"/>
      <c r="C190" s="208" t="s">
        <v>330</v>
      </c>
      <c r="D190" s="208" t="s">
        <v>219</v>
      </c>
      <c r="E190" s="209" t="s">
        <v>288</v>
      </c>
      <c r="F190" s="210" t="s">
        <v>289</v>
      </c>
      <c r="G190" s="211" t="s">
        <v>290</v>
      </c>
      <c r="H190" s="212">
        <v>6.8</v>
      </c>
      <c r="I190" s="213"/>
      <c r="J190" s="214">
        <f>ROUND(I190*H190,2)</f>
        <v>0</v>
      </c>
      <c r="K190" s="210" t="s">
        <v>223</v>
      </c>
      <c r="L190" s="39"/>
      <c r="M190" s="215" t="s">
        <v>1</v>
      </c>
      <c r="N190" s="216" t="s">
        <v>42</v>
      </c>
      <c r="O190" s="71"/>
      <c r="P190" s="217">
        <f>O190*H190</f>
        <v>0</v>
      </c>
      <c r="Q190" s="217">
        <v>0</v>
      </c>
      <c r="R190" s="217">
        <f>Q190*H190</f>
        <v>0</v>
      </c>
      <c r="S190" s="217">
        <v>1.8</v>
      </c>
      <c r="T190" s="218">
        <f>S190*H190</f>
        <v>12.24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19" t="s">
        <v>224</v>
      </c>
      <c r="AT190" s="219" t="s">
        <v>219</v>
      </c>
      <c r="AU190" s="219" t="s">
        <v>86</v>
      </c>
      <c r="AY190" s="17" t="s">
        <v>217</v>
      </c>
      <c r="BE190" s="220">
        <f>IF(N190="základní",J190,0)</f>
        <v>0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17" t="s">
        <v>84</v>
      </c>
      <c r="BK190" s="220">
        <f>ROUND(I190*H190,2)</f>
        <v>0</v>
      </c>
      <c r="BL190" s="17" t="s">
        <v>224</v>
      </c>
      <c r="BM190" s="219" t="s">
        <v>1155</v>
      </c>
    </row>
    <row r="191" spans="1:65" s="2" customFormat="1" ht="19.5">
      <c r="A191" s="34"/>
      <c r="B191" s="35"/>
      <c r="C191" s="36"/>
      <c r="D191" s="221" t="s">
        <v>234</v>
      </c>
      <c r="E191" s="36"/>
      <c r="F191" s="222" t="s">
        <v>1156</v>
      </c>
      <c r="G191" s="36"/>
      <c r="H191" s="36"/>
      <c r="I191" s="122"/>
      <c r="J191" s="36"/>
      <c r="K191" s="36"/>
      <c r="L191" s="39"/>
      <c r="M191" s="223"/>
      <c r="N191" s="224"/>
      <c r="O191" s="71"/>
      <c r="P191" s="71"/>
      <c r="Q191" s="71"/>
      <c r="R191" s="71"/>
      <c r="S191" s="71"/>
      <c r="T191" s="72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234</v>
      </c>
      <c r="AU191" s="17" t="s">
        <v>86</v>
      </c>
    </row>
    <row r="192" spans="1:65" s="13" customFormat="1" ht="11.25">
      <c r="B192" s="225"/>
      <c r="C192" s="226"/>
      <c r="D192" s="221" t="s">
        <v>246</v>
      </c>
      <c r="E192" s="227" t="s">
        <v>1</v>
      </c>
      <c r="F192" s="228" t="s">
        <v>1157</v>
      </c>
      <c r="G192" s="226"/>
      <c r="H192" s="229">
        <v>6.8</v>
      </c>
      <c r="I192" s="230"/>
      <c r="J192" s="226"/>
      <c r="K192" s="226"/>
      <c r="L192" s="231"/>
      <c r="M192" s="232"/>
      <c r="N192" s="233"/>
      <c r="O192" s="233"/>
      <c r="P192" s="233"/>
      <c r="Q192" s="233"/>
      <c r="R192" s="233"/>
      <c r="S192" s="233"/>
      <c r="T192" s="234"/>
      <c r="AT192" s="235" t="s">
        <v>246</v>
      </c>
      <c r="AU192" s="235" t="s">
        <v>86</v>
      </c>
      <c r="AV192" s="13" t="s">
        <v>86</v>
      </c>
      <c r="AW192" s="13" t="s">
        <v>33</v>
      </c>
      <c r="AX192" s="13" t="s">
        <v>77</v>
      </c>
      <c r="AY192" s="235" t="s">
        <v>217</v>
      </c>
    </row>
    <row r="193" spans="1:65" s="14" customFormat="1" ht="11.25">
      <c r="B193" s="246"/>
      <c r="C193" s="247"/>
      <c r="D193" s="221" t="s">
        <v>246</v>
      </c>
      <c r="E193" s="248" t="s">
        <v>1</v>
      </c>
      <c r="F193" s="249" t="s">
        <v>298</v>
      </c>
      <c r="G193" s="247"/>
      <c r="H193" s="250">
        <v>6.8</v>
      </c>
      <c r="I193" s="251"/>
      <c r="J193" s="247"/>
      <c r="K193" s="247"/>
      <c r="L193" s="252"/>
      <c r="M193" s="253"/>
      <c r="N193" s="254"/>
      <c r="O193" s="254"/>
      <c r="P193" s="254"/>
      <c r="Q193" s="254"/>
      <c r="R193" s="254"/>
      <c r="S193" s="254"/>
      <c r="T193" s="255"/>
      <c r="AT193" s="256" t="s">
        <v>246</v>
      </c>
      <c r="AU193" s="256" t="s">
        <v>86</v>
      </c>
      <c r="AV193" s="14" t="s">
        <v>224</v>
      </c>
      <c r="AW193" s="14" t="s">
        <v>33</v>
      </c>
      <c r="AX193" s="14" t="s">
        <v>84</v>
      </c>
      <c r="AY193" s="256" t="s">
        <v>217</v>
      </c>
    </row>
    <row r="194" spans="1:65" s="2" customFormat="1" ht="21.75" customHeight="1">
      <c r="A194" s="34"/>
      <c r="B194" s="35"/>
      <c r="C194" s="208" t="s">
        <v>7</v>
      </c>
      <c r="D194" s="208" t="s">
        <v>219</v>
      </c>
      <c r="E194" s="209" t="s">
        <v>300</v>
      </c>
      <c r="F194" s="210" t="s">
        <v>301</v>
      </c>
      <c r="G194" s="211" t="s">
        <v>222</v>
      </c>
      <c r="H194" s="212">
        <v>118.8</v>
      </c>
      <c r="I194" s="213"/>
      <c r="J194" s="214">
        <f>ROUND(I194*H194,2)</f>
        <v>0</v>
      </c>
      <c r="K194" s="210" t="s">
        <v>223</v>
      </c>
      <c r="L194" s="39"/>
      <c r="M194" s="215" t="s">
        <v>1</v>
      </c>
      <c r="N194" s="216" t="s">
        <v>42</v>
      </c>
      <c r="O194" s="71"/>
      <c r="P194" s="217">
        <f>O194*H194</f>
        <v>0</v>
      </c>
      <c r="Q194" s="217">
        <v>0</v>
      </c>
      <c r="R194" s="217">
        <f>Q194*H194</f>
        <v>0</v>
      </c>
      <c r="S194" s="217">
        <v>0</v>
      </c>
      <c r="T194" s="21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19" t="s">
        <v>224</v>
      </c>
      <c r="AT194" s="219" t="s">
        <v>219</v>
      </c>
      <c r="AU194" s="219" t="s">
        <v>86</v>
      </c>
      <c r="AY194" s="17" t="s">
        <v>217</v>
      </c>
      <c r="BE194" s="220">
        <f>IF(N194="základní",J194,0)</f>
        <v>0</v>
      </c>
      <c r="BF194" s="220">
        <f>IF(N194="snížená",J194,0)</f>
        <v>0</v>
      </c>
      <c r="BG194" s="220">
        <f>IF(N194="zákl. přenesená",J194,0)</f>
        <v>0</v>
      </c>
      <c r="BH194" s="220">
        <f>IF(N194="sníž. přenesená",J194,0)</f>
        <v>0</v>
      </c>
      <c r="BI194" s="220">
        <f>IF(N194="nulová",J194,0)</f>
        <v>0</v>
      </c>
      <c r="BJ194" s="17" t="s">
        <v>84</v>
      </c>
      <c r="BK194" s="220">
        <f>ROUND(I194*H194,2)</f>
        <v>0</v>
      </c>
      <c r="BL194" s="17" t="s">
        <v>224</v>
      </c>
      <c r="BM194" s="219" t="s">
        <v>1158</v>
      </c>
    </row>
    <row r="195" spans="1:65" s="13" customFormat="1" ht="11.25">
      <c r="B195" s="225"/>
      <c r="C195" s="226"/>
      <c r="D195" s="221" t="s">
        <v>246</v>
      </c>
      <c r="E195" s="227" t="s">
        <v>1</v>
      </c>
      <c r="F195" s="228" t="s">
        <v>1159</v>
      </c>
      <c r="G195" s="226"/>
      <c r="H195" s="229">
        <v>62.8</v>
      </c>
      <c r="I195" s="230"/>
      <c r="J195" s="226"/>
      <c r="K195" s="226"/>
      <c r="L195" s="231"/>
      <c r="M195" s="232"/>
      <c r="N195" s="233"/>
      <c r="O195" s="233"/>
      <c r="P195" s="233"/>
      <c r="Q195" s="233"/>
      <c r="R195" s="233"/>
      <c r="S195" s="233"/>
      <c r="T195" s="234"/>
      <c r="AT195" s="235" t="s">
        <v>246</v>
      </c>
      <c r="AU195" s="235" t="s">
        <v>86</v>
      </c>
      <c r="AV195" s="13" t="s">
        <v>86</v>
      </c>
      <c r="AW195" s="13" t="s">
        <v>33</v>
      </c>
      <c r="AX195" s="13" t="s">
        <v>77</v>
      </c>
      <c r="AY195" s="235" t="s">
        <v>217</v>
      </c>
    </row>
    <row r="196" spans="1:65" s="13" customFormat="1" ht="11.25">
      <c r="B196" s="225"/>
      <c r="C196" s="226"/>
      <c r="D196" s="221" t="s">
        <v>246</v>
      </c>
      <c r="E196" s="227" t="s">
        <v>1</v>
      </c>
      <c r="F196" s="228" t="s">
        <v>1160</v>
      </c>
      <c r="G196" s="226"/>
      <c r="H196" s="229">
        <v>24</v>
      </c>
      <c r="I196" s="230"/>
      <c r="J196" s="226"/>
      <c r="K196" s="226"/>
      <c r="L196" s="231"/>
      <c r="M196" s="232"/>
      <c r="N196" s="233"/>
      <c r="O196" s="233"/>
      <c r="P196" s="233"/>
      <c r="Q196" s="233"/>
      <c r="R196" s="233"/>
      <c r="S196" s="233"/>
      <c r="T196" s="234"/>
      <c r="AT196" s="235" t="s">
        <v>246</v>
      </c>
      <c r="AU196" s="235" t="s">
        <v>86</v>
      </c>
      <c r="AV196" s="13" t="s">
        <v>86</v>
      </c>
      <c r="AW196" s="13" t="s">
        <v>33</v>
      </c>
      <c r="AX196" s="13" t="s">
        <v>77</v>
      </c>
      <c r="AY196" s="235" t="s">
        <v>217</v>
      </c>
    </row>
    <row r="197" spans="1:65" s="13" customFormat="1" ht="11.25">
      <c r="B197" s="225"/>
      <c r="C197" s="226"/>
      <c r="D197" s="221" t="s">
        <v>246</v>
      </c>
      <c r="E197" s="227" t="s">
        <v>1</v>
      </c>
      <c r="F197" s="228" t="s">
        <v>1161</v>
      </c>
      <c r="G197" s="226"/>
      <c r="H197" s="229">
        <v>32</v>
      </c>
      <c r="I197" s="230"/>
      <c r="J197" s="226"/>
      <c r="K197" s="226"/>
      <c r="L197" s="231"/>
      <c r="M197" s="232"/>
      <c r="N197" s="233"/>
      <c r="O197" s="233"/>
      <c r="P197" s="233"/>
      <c r="Q197" s="233"/>
      <c r="R197" s="233"/>
      <c r="S197" s="233"/>
      <c r="T197" s="234"/>
      <c r="AT197" s="235" t="s">
        <v>246</v>
      </c>
      <c r="AU197" s="235" t="s">
        <v>86</v>
      </c>
      <c r="AV197" s="13" t="s">
        <v>86</v>
      </c>
      <c r="AW197" s="13" t="s">
        <v>33</v>
      </c>
      <c r="AX197" s="13" t="s">
        <v>77</v>
      </c>
      <c r="AY197" s="235" t="s">
        <v>217</v>
      </c>
    </row>
    <row r="198" spans="1:65" s="14" customFormat="1" ht="11.25">
      <c r="B198" s="246"/>
      <c r="C198" s="247"/>
      <c r="D198" s="221" t="s">
        <v>246</v>
      </c>
      <c r="E198" s="248" t="s">
        <v>1</v>
      </c>
      <c r="F198" s="249" t="s">
        <v>298</v>
      </c>
      <c r="G198" s="247"/>
      <c r="H198" s="250">
        <v>118.8</v>
      </c>
      <c r="I198" s="251"/>
      <c r="J198" s="247"/>
      <c r="K198" s="247"/>
      <c r="L198" s="252"/>
      <c r="M198" s="253"/>
      <c r="N198" s="254"/>
      <c r="O198" s="254"/>
      <c r="P198" s="254"/>
      <c r="Q198" s="254"/>
      <c r="R198" s="254"/>
      <c r="S198" s="254"/>
      <c r="T198" s="255"/>
      <c r="AT198" s="256" t="s">
        <v>246</v>
      </c>
      <c r="AU198" s="256" t="s">
        <v>86</v>
      </c>
      <c r="AV198" s="14" t="s">
        <v>224</v>
      </c>
      <c r="AW198" s="14" t="s">
        <v>33</v>
      </c>
      <c r="AX198" s="14" t="s">
        <v>84</v>
      </c>
      <c r="AY198" s="256" t="s">
        <v>217</v>
      </c>
    </row>
    <row r="199" spans="1:65" s="2" customFormat="1" ht="21.75" customHeight="1">
      <c r="A199" s="34"/>
      <c r="B199" s="35"/>
      <c r="C199" s="208" t="s">
        <v>343</v>
      </c>
      <c r="D199" s="208" t="s">
        <v>219</v>
      </c>
      <c r="E199" s="209" t="s">
        <v>306</v>
      </c>
      <c r="F199" s="210" t="s">
        <v>307</v>
      </c>
      <c r="G199" s="211" t="s">
        <v>222</v>
      </c>
      <c r="H199" s="212">
        <v>831.6</v>
      </c>
      <c r="I199" s="213"/>
      <c r="J199" s="214">
        <f>ROUND(I199*H199,2)</f>
        <v>0</v>
      </c>
      <c r="K199" s="210" t="s">
        <v>223</v>
      </c>
      <c r="L199" s="39"/>
      <c r="M199" s="215" t="s">
        <v>1</v>
      </c>
      <c r="N199" s="216" t="s">
        <v>42</v>
      </c>
      <c r="O199" s="71"/>
      <c r="P199" s="217">
        <f>O199*H199</f>
        <v>0</v>
      </c>
      <c r="Q199" s="217">
        <v>0</v>
      </c>
      <c r="R199" s="217">
        <f>Q199*H199</f>
        <v>0</v>
      </c>
      <c r="S199" s="217">
        <v>0</v>
      </c>
      <c r="T199" s="21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19" t="s">
        <v>224</v>
      </c>
      <c r="AT199" s="219" t="s">
        <v>219</v>
      </c>
      <c r="AU199" s="219" t="s">
        <v>86</v>
      </c>
      <c r="AY199" s="17" t="s">
        <v>217</v>
      </c>
      <c r="BE199" s="220">
        <f>IF(N199="základní",J199,0)</f>
        <v>0</v>
      </c>
      <c r="BF199" s="220">
        <f>IF(N199="snížená",J199,0)</f>
        <v>0</v>
      </c>
      <c r="BG199" s="220">
        <f>IF(N199="zákl. přenesená",J199,0)</f>
        <v>0</v>
      </c>
      <c r="BH199" s="220">
        <f>IF(N199="sníž. přenesená",J199,0)</f>
        <v>0</v>
      </c>
      <c r="BI199" s="220">
        <f>IF(N199="nulová",J199,0)</f>
        <v>0</v>
      </c>
      <c r="BJ199" s="17" t="s">
        <v>84</v>
      </c>
      <c r="BK199" s="220">
        <f>ROUND(I199*H199,2)</f>
        <v>0</v>
      </c>
      <c r="BL199" s="17" t="s">
        <v>224</v>
      </c>
      <c r="BM199" s="219" t="s">
        <v>1162</v>
      </c>
    </row>
    <row r="200" spans="1:65" s="13" customFormat="1" ht="11.25">
      <c r="B200" s="225"/>
      <c r="C200" s="226"/>
      <c r="D200" s="221" t="s">
        <v>246</v>
      </c>
      <c r="E200" s="227" t="s">
        <v>1</v>
      </c>
      <c r="F200" s="228" t="s">
        <v>1163</v>
      </c>
      <c r="G200" s="226"/>
      <c r="H200" s="229">
        <v>831.6</v>
      </c>
      <c r="I200" s="230"/>
      <c r="J200" s="226"/>
      <c r="K200" s="226"/>
      <c r="L200" s="231"/>
      <c r="M200" s="232"/>
      <c r="N200" s="233"/>
      <c r="O200" s="233"/>
      <c r="P200" s="233"/>
      <c r="Q200" s="233"/>
      <c r="R200" s="233"/>
      <c r="S200" s="233"/>
      <c r="T200" s="234"/>
      <c r="AT200" s="235" t="s">
        <v>246</v>
      </c>
      <c r="AU200" s="235" t="s">
        <v>86</v>
      </c>
      <c r="AV200" s="13" t="s">
        <v>86</v>
      </c>
      <c r="AW200" s="13" t="s">
        <v>33</v>
      </c>
      <c r="AX200" s="13" t="s">
        <v>77</v>
      </c>
      <c r="AY200" s="235" t="s">
        <v>217</v>
      </c>
    </row>
    <row r="201" spans="1:65" s="14" customFormat="1" ht="11.25">
      <c r="B201" s="246"/>
      <c r="C201" s="247"/>
      <c r="D201" s="221" t="s">
        <v>246</v>
      </c>
      <c r="E201" s="248" t="s">
        <v>1</v>
      </c>
      <c r="F201" s="249" t="s">
        <v>298</v>
      </c>
      <c r="G201" s="247"/>
      <c r="H201" s="250">
        <v>831.6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5"/>
      <c r="AT201" s="256" t="s">
        <v>246</v>
      </c>
      <c r="AU201" s="256" t="s">
        <v>86</v>
      </c>
      <c r="AV201" s="14" t="s">
        <v>224</v>
      </c>
      <c r="AW201" s="14" t="s">
        <v>33</v>
      </c>
      <c r="AX201" s="14" t="s">
        <v>84</v>
      </c>
      <c r="AY201" s="256" t="s">
        <v>217</v>
      </c>
    </row>
    <row r="202" spans="1:65" s="2" customFormat="1" ht="21.75" customHeight="1">
      <c r="A202" s="34"/>
      <c r="B202" s="35"/>
      <c r="C202" s="208" t="s">
        <v>347</v>
      </c>
      <c r="D202" s="208" t="s">
        <v>219</v>
      </c>
      <c r="E202" s="209" t="s">
        <v>311</v>
      </c>
      <c r="F202" s="210" t="s">
        <v>312</v>
      </c>
      <c r="G202" s="211" t="s">
        <v>222</v>
      </c>
      <c r="H202" s="212">
        <v>118.8</v>
      </c>
      <c r="I202" s="213"/>
      <c r="J202" s="214">
        <f>ROUND(I202*H202,2)</f>
        <v>0</v>
      </c>
      <c r="K202" s="210" t="s">
        <v>223</v>
      </c>
      <c r="L202" s="39"/>
      <c r="M202" s="215" t="s">
        <v>1</v>
      </c>
      <c r="N202" s="216" t="s">
        <v>42</v>
      </c>
      <c r="O202" s="71"/>
      <c r="P202" s="217">
        <f>O202*H202</f>
        <v>0</v>
      </c>
      <c r="Q202" s="217">
        <v>0</v>
      </c>
      <c r="R202" s="217">
        <f>Q202*H202</f>
        <v>0</v>
      </c>
      <c r="S202" s="217">
        <v>0</v>
      </c>
      <c r="T202" s="21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19" t="s">
        <v>224</v>
      </c>
      <c r="AT202" s="219" t="s">
        <v>219</v>
      </c>
      <c r="AU202" s="219" t="s">
        <v>86</v>
      </c>
      <c r="AY202" s="17" t="s">
        <v>217</v>
      </c>
      <c r="BE202" s="220">
        <f>IF(N202="základní",J202,0)</f>
        <v>0</v>
      </c>
      <c r="BF202" s="220">
        <f>IF(N202="snížená",J202,0)</f>
        <v>0</v>
      </c>
      <c r="BG202" s="220">
        <f>IF(N202="zákl. přenesená",J202,0)</f>
        <v>0</v>
      </c>
      <c r="BH202" s="220">
        <f>IF(N202="sníž. přenesená",J202,0)</f>
        <v>0</v>
      </c>
      <c r="BI202" s="220">
        <f>IF(N202="nulová",J202,0)</f>
        <v>0</v>
      </c>
      <c r="BJ202" s="17" t="s">
        <v>84</v>
      </c>
      <c r="BK202" s="220">
        <f>ROUND(I202*H202,2)</f>
        <v>0</v>
      </c>
      <c r="BL202" s="17" t="s">
        <v>224</v>
      </c>
      <c r="BM202" s="219" t="s">
        <v>1164</v>
      </c>
    </row>
    <row r="203" spans="1:65" s="2" customFormat="1" ht="21.75" customHeight="1">
      <c r="A203" s="34"/>
      <c r="B203" s="35"/>
      <c r="C203" s="208" t="s">
        <v>357</v>
      </c>
      <c r="D203" s="208" t="s">
        <v>219</v>
      </c>
      <c r="E203" s="209" t="s">
        <v>315</v>
      </c>
      <c r="F203" s="210" t="s">
        <v>316</v>
      </c>
      <c r="G203" s="211" t="s">
        <v>238</v>
      </c>
      <c r="H203" s="212">
        <v>61.4</v>
      </c>
      <c r="I203" s="213"/>
      <c r="J203" s="214">
        <f>ROUND(I203*H203,2)</f>
        <v>0</v>
      </c>
      <c r="K203" s="210" t="s">
        <v>223</v>
      </c>
      <c r="L203" s="39"/>
      <c r="M203" s="215" t="s">
        <v>1</v>
      </c>
      <c r="N203" s="216" t="s">
        <v>42</v>
      </c>
      <c r="O203" s="71"/>
      <c r="P203" s="217">
        <f>O203*H203</f>
        <v>0</v>
      </c>
      <c r="Q203" s="217">
        <v>0</v>
      </c>
      <c r="R203" s="217">
        <f>Q203*H203</f>
        <v>0</v>
      </c>
      <c r="S203" s="217">
        <v>0</v>
      </c>
      <c r="T203" s="218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19" t="s">
        <v>224</v>
      </c>
      <c r="AT203" s="219" t="s">
        <v>219</v>
      </c>
      <c r="AU203" s="219" t="s">
        <v>86</v>
      </c>
      <c r="AY203" s="17" t="s">
        <v>217</v>
      </c>
      <c r="BE203" s="220">
        <f>IF(N203="základní",J203,0)</f>
        <v>0</v>
      </c>
      <c r="BF203" s="220">
        <f>IF(N203="snížená",J203,0)</f>
        <v>0</v>
      </c>
      <c r="BG203" s="220">
        <f>IF(N203="zákl. přenesená",J203,0)</f>
        <v>0</v>
      </c>
      <c r="BH203" s="220">
        <f>IF(N203="sníž. přenesená",J203,0)</f>
        <v>0</v>
      </c>
      <c r="BI203" s="220">
        <f>IF(N203="nulová",J203,0)</f>
        <v>0</v>
      </c>
      <c r="BJ203" s="17" t="s">
        <v>84</v>
      </c>
      <c r="BK203" s="220">
        <f>ROUND(I203*H203,2)</f>
        <v>0</v>
      </c>
      <c r="BL203" s="17" t="s">
        <v>224</v>
      </c>
      <c r="BM203" s="219" t="s">
        <v>1165</v>
      </c>
    </row>
    <row r="204" spans="1:65" s="13" customFormat="1" ht="11.25">
      <c r="B204" s="225"/>
      <c r="C204" s="226"/>
      <c r="D204" s="221" t="s">
        <v>246</v>
      </c>
      <c r="E204" s="227" t="s">
        <v>1</v>
      </c>
      <c r="F204" s="228" t="s">
        <v>1166</v>
      </c>
      <c r="G204" s="226"/>
      <c r="H204" s="229">
        <v>31.4</v>
      </c>
      <c r="I204" s="230"/>
      <c r="J204" s="226"/>
      <c r="K204" s="226"/>
      <c r="L204" s="231"/>
      <c r="M204" s="232"/>
      <c r="N204" s="233"/>
      <c r="O204" s="233"/>
      <c r="P204" s="233"/>
      <c r="Q204" s="233"/>
      <c r="R204" s="233"/>
      <c r="S204" s="233"/>
      <c r="T204" s="234"/>
      <c r="AT204" s="235" t="s">
        <v>246</v>
      </c>
      <c r="AU204" s="235" t="s">
        <v>86</v>
      </c>
      <c r="AV204" s="13" t="s">
        <v>86</v>
      </c>
      <c r="AW204" s="13" t="s">
        <v>33</v>
      </c>
      <c r="AX204" s="13" t="s">
        <v>77</v>
      </c>
      <c r="AY204" s="235" t="s">
        <v>217</v>
      </c>
    </row>
    <row r="205" spans="1:65" s="13" customFormat="1" ht="11.25">
      <c r="B205" s="225"/>
      <c r="C205" s="226"/>
      <c r="D205" s="221" t="s">
        <v>246</v>
      </c>
      <c r="E205" s="227" t="s">
        <v>1</v>
      </c>
      <c r="F205" s="228" t="s">
        <v>1167</v>
      </c>
      <c r="G205" s="226"/>
      <c r="H205" s="229">
        <v>12</v>
      </c>
      <c r="I205" s="230"/>
      <c r="J205" s="226"/>
      <c r="K205" s="226"/>
      <c r="L205" s="231"/>
      <c r="M205" s="232"/>
      <c r="N205" s="233"/>
      <c r="O205" s="233"/>
      <c r="P205" s="233"/>
      <c r="Q205" s="233"/>
      <c r="R205" s="233"/>
      <c r="S205" s="233"/>
      <c r="T205" s="234"/>
      <c r="AT205" s="235" t="s">
        <v>246</v>
      </c>
      <c r="AU205" s="235" t="s">
        <v>86</v>
      </c>
      <c r="AV205" s="13" t="s">
        <v>86</v>
      </c>
      <c r="AW205" s="13" t="s">
        <v>33</v>
      </c>
      <c r="AX205" s="13" t="s">
        <v>77</v>
      </c>
      <c r="AY205" s="235" t="s">
        <v>217</v>
      </c>
    </row>
    <row r="206" spans="1:65" s="13" customFormat="1" ht="11.25">
      <c r="B206" s="225"/>
      <c r="C206" s="226"/>
      <c r="D206" s="221" t="s">
        <v>246</v>
      </c>
      <c r="E206" s="227" t="s">
        <v>1</v>
      </c>
      <c r="F206" s="228" t="s">
        <v>1168</v>
      </c>
      <c r="G206" s="226"/>
      <c r="H206" s="229">
        <v>18</v>
      </c>
      <c r="I206" s="230"/>
      <c r="J206" s="226"/>
      <c r="K206" s="226"/>
      <c r="L206" s="231"/>
      <c r="M206" s="232"/>
      <c r="N206" s="233"/>
      <c r="O206" s="233"/>
      <c r="P206" s="233"/>
      <c r="Q206" s="233"/>
      <c r="R206" s="233"/>
      <c r="S206" s="233"/>
      <c r="T206" s="234"/>
      <c r="AT206" s="235" t="s">
        <v>246</v>
      </c>
      <c r="AU206" s="235" t="s">
        <v>86</v>
      </c>
      <c r="AV206" s="13" t="s">
        <v>86</v>
      </c>
      <c r="AW206" s="13" t="s">
        <v>33</v>
      </c>
      <c r="AX206" s="13" t="s">
        <v>77</v>
      </c>
      <c r="AY206" s="235" t="s">
        <v>217</v>
      </c>
    </row>
    <row r="207" spans="1:65" s="14" customFormat="1" ht="11.25">
      <c r="B207" s="246"/>
      <c r="C207" s="247"/>
      <c r="D207" s="221" t="s">
        <v>246</v>
      </c>
      <c r="E207" s="248" t="s">
        <v>1</v>
      </c>
      <c r="F207" s="249" t="s">
        <v>298</v>
      </c>
      <c r="G207" s="247"/>
      <c r="H207" s="250">
        <v>61.4</v>
      </c>
      <c r="I207" s="251"/>
      <c r="J207" s="247"/>
      <c r="K207" s="247"/>
      <c r="L207" s="252"/>
      <c r="M207" s="253"/>
      <c r="N207" s="254"/>
      <c r="O207" s="254"/>
      <c r="P207" s="254"/>
      <c r="Q207" s="254"/>
      <c r="R207" s="254"/>
      <c r="S207" s="254"/>
      <c r="T207" s="255"/>
      <c r="AT207" s="256" t="s">
        <v>246</v>
      </c>
      <c r="AU207" s="256" t="s">
        <v>86</v>
      </c>
      <c r="AV207" s="14" t="s">
        <v>224</v>
      </c>
      <c r="AW207" s="14" t="s">
        <v>33</v>
      </c>
      <c r="AX207" s="14" t="s">
        <v>84</v>
      </c>
      <c r="AY207" s="256" t="s">
        <v>217</v>
      </c>
    </row>
    <row r="208" spans="1:65" s="2" customFormat="1" ht="21.75" customHeight="1">
      <c r="A208" s="34"/>
      <c r="B208" s="35"/>
      <c r="C208" s="208" t="s">
        <v>363</v>
      </c>
      <c r="D208" s="208" t="s">
        <v>219</v>
      </c>
      <c r="E208" s="209" t="s">
        <v>322</v>
      </c>
      <c r="F208" s="210" t="s">
        <v>323</v>
      </c>
      <c r="G208" s="211" t="s">
        <v>238</v>
      </c>
      <c r="H208" s="212">
        <v>429.8</v>
      </c>
      <c r="I208" s="213"/>
      <c r="J208" s="214">
        <f>ROUND(I208*H208,2)</f>
        <v>0</v>
      </c>
      <c r="K208" s="210" t="s">
        <v>223</v>
      </c>
      <c r="L208" s="39"/>
      <c r="M208" s="215" t="s">
        <v>1</v>
      </c>
      <c r="N208" s="216" t="s">
        <v>42</v>
      </c>
      <c r="O208" s="71"/>
      <c r="P208" s="217">
        <f>O208*H208</f>
        <v>0</v>
      </c>
      <c r="Q208" s="217">
        <v>0</v>
      </c>
      <c r="R208" s="217">
        <f>Q208*H208</f>
        <v>0</v>
      </c>
      <c r="S208" s="217">
        <v>0</v>
      </c>
      <c r="T208" s="218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19" t="s">
        <v>224</v>
      </c>
      <c r="AT208" s="219" t="s">
        <v>219</v>
      </c>
      <c r="AU208" s="219" t="s">
        <v>86</v>
      </c>
      <c r="AY208" s="17" t="s">
        <v>217</v>
      </c>
      <c r="BE208" s="220">
        <f>IF(N208="základní",J208,0)</f>
        <v>0</v>
      </c>
      <c r="BF208" s="220">
        <f>IF(N208="snížená",J208,0)</f>
        <v>0</v>
      </c>
      <c r="BG208" s="220">
        <f>IF(N208="zákl. přenesená",J208,0)</f>
        <v>0</v>
      </c>
      <c r="BH208" s="220">
        <f>IF(N208="sníž. přenesená",J208,0)</f>
        <v>0</v>
      </c>
      <c r="BI208" s="220">
        <f>IF(N208="nulová",J208,0)</f>
        <v>0</v>
      </c>
      <c r="BJ208" s="17" t="s">
        <v>84</v>
      </c>
      <c r="BK208" s="220">
        <f>ROUND(I208*H208,2)</f>
        <v>0</v>
      </c>
      <c r="BL208" s="17" t="s">
        <v>224</v>
      </c>
      <c r="BM208" s="219" t="s">
        <v>1169</v>
      </c>
    </row>
    <row r="209" spans="1:65" s="13" customFormat="1" ht="11.25">
      <c r="B209" s="225"/>
      <c r="C209" s="226"/>
      <c r="D209" s="221" t="s">
        <v>246</v>
      </c>
      <c r="E209" s="227" t="s">
        <v>1</v>
      </c>
      <c r="F209" s="228" t="s">
        <v>1170</v>
      </c>
      <c r="G209" s="226"/>
      <c r="H209" s="229">
        <v>429.8</v>
      </c>
      <c r="I209" s="230"/>
      <c r="J209" s="226"/>
      <c r="K209" s="226"/>
      <c r="L209" s="231"/>
      <c r="M209" s="232"/>
      <c r="N209" s="233"/>
      <c r="O209" s="233"/>
      <c r="P209" s="233"/>
      <c r="Q209" s="233"/>
      <c r="R209" s="233"/>
      <c r="S209" s="233"/>
      <c r="T209" s="234"/>
      <c r="AT209" s="235" t="s">
        <v>246</v>
      </c>
      <c r="AU209" s="235" t="s">
        <v>86</v>
      </c>
      <c r="AV209" s="13" t="s">
        <v>86</v>
      </c>
      <c r="AW209" s="13" t="s">
        <v>33</v>
      </c>
      <c r="AX209" s="13" t="s">
        <v>77</v>
      </c>
      <c r="AY209" s="235" t="s">
        <v>217</v>
      </c>
    </row>
    <row r="210" spans="1:65" s="14" customFormat="1" ht="11.25">
      <c r="B210" s="246"/>
      <c r="C210" s="247"/>
      <c r="D210" s="221" t="s">
        <v>246</v>
      </c>
      <c r="E210" s="248" t="s">
        <v>1</v>
      </c>
      <c r="F210" s="249" t="s">
        <v>298</v>
      </c>
      <c r="G210" s="247"/>
      <c r="H210" s="250">
        <v>429.8</v>
      </c>
      <c r="I210" s="251"/>
      <c r="J210" s="247"/>
      <c r="K210" s="247"/>
      <c r="L210" s="252"/>
      <c r="M210" s="253"/>
      <c r="N210" s="254"/>
      <c r="O210" s="254"/>
      <c r="P210" s="254"/>
      <c r="Q210" s="254"/>
      <c r="R210" s="254"/>
      <c r="S210" s="254"/>
      <c r="T210" s="255"/>
      <c r="AT210" s="256" t="s">
        <v>246</v>
      </c>
      <c r="AU210" s="256" t="s">
        <v>86</v>
      </c>
      <c r="AV210" s="14" t="s">
        <v>224</v>
      </c>
      <c r="AW210" s="14" t="s">
        <v>33</v>
      </c>
      <c r="AX210" s="14" t="s">
        <v>84</v>
      </c>
      <c r="AY210" s="256" t="s">
        <v>217</v>
      </c>
    </row>
    <row r="211" spans="1:65" s="2" customFormat="1" ht="21.75" customHeight="1">
      <c r="A211" s="34"/>
      <c r="B211" s="35"/>
      <c r="C211" s="208" t="s">
        <v>373</v>
      </c>
      <c r="D211" s="208" t="s">
        <v>219</v>
      </c>
      <c r="E211" s="209" t="s">
        <v>327</v>
      </c>
      <c r="F211" s="210" t="s">
        <v>328</v>
      </c>
      <c r="G211" s="211" t="s">
        <v>238</v>
      </c>
      <c r="H211" s="212">
        <v>61.4</v>
      </c>
      <c r="I211" s="213"/>
      <c r="J211" s="214">
        <f>ROUND(I211*H211,2)</f>
        <v>0</v>
      </c>
      <c r="K211" s="210" t="s">
        <v>223</v>
      </c>
      <c r="L211" s="39"/>
      <c r="M211" s="215" t="s">
        <v>1</v>
      </c>
      <c r="N211" s="216" t="s">
        <v>42</v>
      </c>
      <c r="O211" s="71"/>
      <c r="P211" s="217">
        <f>O211*H211</f>
        <v>0</v>
      </c>
      <c r="Q211" s="217">
        <v>0</v>
      </c>
      <c r="R211" s="217">
        <f>Q211*H211</f>
        <v>0</v>
      </c>
      <c r="S211" s="217">
        <v>0</v>
      </c>
      <c r="T211" s="218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19" t="s">
        <v>224</v>
      </c>
      <c r="AT211" s="219" t="s">
        <v>219</v>
      </c>
      <c r="AU211" s="219" t="s">
        <v>86</v>
      </c>
      <c r="AY211" s="17" t="s">
        <v>217</v>
      </c>
      <c r="BE211" s="220">
        <f>IF(N211="základní",J211,0)</f>
        <v>0</v>
      </c>
      <c r="BF211" s="220">
        <f>IF(N211="snížená",J211,0)</f>
        <v>0</v>
      </c>
      <c r="BG211" s="220">
        <f>IF(N211="zákl. přenesená",J211,0)</f>
        <v>0</v>
      </c>
      <c r="BH211" s="220">
        <f>IF(N211="sníž. přenesená",J211,0)</f>
        <v>0</v>
      </c>
      <c r="BI211" s="220">
        <f>IF(N211="nulová",J211,0)</f>
        <v>0</v>
      </c>
      <c r="BJ211" s="17" t="s">
        <v>84</v>
      </c>
      <c r="BK211" s="220">
        <f>ROUND(I211*H211,2)</f>
        <v>0</v>
      </c>
      <c r="BL211" s="17" t="s">
        <v>224</v>
      </c>
      <c r="BM211" s="219" t="s">
        <v>1171</v>
      </c>
    </row>
    <row r="212" spans="1:65" s="2" customFormat="1" ht="21.75" customHeight="1">
      <c r="A212" s="34"/>
      <c r="B212" s="35"/>
      <c r="C212" s="208" t="s">
        <v>381</v>
      </c>
      <c r="D212" s="208" t="s">
        <v>219</v>
      </c>
      <c r="E212" s="209" t="s">
        <v>689</v>
      </c>
      <c r="F212" s="210" t="s">
        <v>690</v>
      </c>
      <c r="G212" s="211" t="s">
        <v>290</v>
      </c>
      <c r="H212" s="212">
        <v>0.78500000000000003</v>
      </c>
      <c r="I212" s="213"/>
      <c r="J212" s="214">
        <f>ROUND(I212*H212,2)</f>
        <v>0</v>
      </c>
      <c r="K212" s="210" t="s">
        <v>223</v>
      </c>
      <c r="L212" s="39"/>
      <c r="M212" s="215" t="s">
        <v>1</v>
      </c>
      <c r="N212" s="216" t="s">
        <v>42</v>
      </c>
      <c r="O212" s="71"/>
      <c r="P212" s="217">
        <f>O212*H212</f>
        <v>0</v>
      </c>
      <c r="Q212" s="217">
        <v>0</v>
      </c>
      <c r="R212" s="217">
        <f>Q212*H212</f>
        <v>0</v>
      </c>
      <c r="S212" s="217">
        <v>1.5E-3</v>
      </c>
      <c r="T212" s="218">
        <f>S212*H212</f>
        <v>1.1775000000000002E-3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19" t="s">
        <v>224</v>
      </c>
      <c r="AT212" s="219" t="s">
        <v>219</v>
      </c>
      <c r="AU212" s="219" t="s">
        <v>86</v>
      </c>
      <c r="AY212" s="17" t="s">
        <v>217</v>
      </c>
      <c r="BE212" s="220">
        <f>IF(N212="základní",J212,0)</f>
        <v>0</v>
      </c>
      <c r="BF212" s="220">
        <f>IF(N212="snížená",J212,0)</f>
        <v>0</v>
      </c>
      <c r="BG212" s="220">
        <f>IF(N212="zákl. přenesená",J212,0)</f>
        <v>0</v>
      </c>
      <c r="BH212" s="220">
        <f>IF(N212="sníž. přenesená",J212,0)</f>
        <v>0</v>
      </c>
      <c r="BI212" s="220">
        <f>IF(N212="nulová",J212,0)</f>
        <v>0</v>
      </c>
      <c r="BJ212" s="17" t="s">
        <v>84</v>
      </c>
      <c r="BK212" s="220">
        <f>ROUND(I212*H212,2)</f>
        <v>0</v>
      </c>
      <c r="BL212" s="17" t="s">
        <v>224</v>
      </c>
      <c r="BM212" s="219" t="s">
        <v>1172</v>
      </c>
    </row>
    <row r="213" spans="1:65" s="2" customFormat="1" ht="19.5">
      <c r="A213" s="34"/>
      <c r="B213" s="35"/>
      <c r="C213" s="36"/>
      <c r="D213" s="221" t="s">
        <v>234</v>
      </c>
      <c r="E213" s="36"/>
      <c r="F213" s="222" t="s">
        <v>1173</v>
      </c>
      <c r="G213" s="36"/>
      <c r="H213" s="36"/>
      <c r="I213" s="122"/>
      <c r="J213" s="36"/>
      <c r="K213" s="36"/>
      <c r="L213" s="39"/>
      <c r="M213" s="223"/>
      <c r="N213" s="224"/>
      <c r="O213" s="71"/>
      <c r="P213" s="71"/>
      <c r="Q213" s="71"/>
      <c r="R213" s="71"/>
      <c r="S213" s="71"/>
      <c r="T213" s="72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234</v>
      </c>
      <c r="AU213" s="17" t="s">
        <v>86</v>
      </c>
    </row>
    <row r="214" spans="1:65" s="13" customFormat="1" ht="11.25">
      <c r="B214" s="225"/>
      <c r="C214" s="226"/>
      <c r="D214" s="221" t="s">
        <v>246</v>
      </c>
      <c r="E214" s="227" t="s">
        <v>1</v>
      </c>
      <c r="F214" s="228" t="s">
        <v>1174</v>
      </c>
      <c r="G214" s="226"/>
      <c r="H214" s="229">
        <v>0.78500000000000003</v>
      </c>
      <c r="I214" s="230"/>
      <c r="J214" s="226"/>
      <c r="K214" s="226"/>
      <c r="L214" s="231"/>
      <c r="M214" s="232"/>
      <c r="N214" s="233"/>
      <c r="O214" s="233"/>
      <c r="P214" s="233"/>
      <c r="Q214" s="233"/>
      <c r="R214" s="233"/>
      <c r="S214" s="233"/>
      <c r="T214" s="234"/>
      <c r="AT214" s="235" t="s">
        <v>246</v>
      </c>
      <c r="AU214" s="235" t="s">
        <v>86</v>
      </c>
      <c r="AV214" s="13" t="s">
        <v>86</v>
      </c>
      <c r="AW214" s="13" t="s">
        <v>33</v>
      </c>
      <c r="AX214" s="13" t="s">
        <v>77</v>
      </c>
      <c r="AY214" s="235" t="s">
        <v>217</v>
      </c>
    </row>
    <row r="215" spans="1:65" s="14" customFormat="1" ht="11.25">
      <c r="B215" s="246"/>
      <c r="C215" s="247"/>
      <c r="D215" s="221" t="s">
        <v>246</v>
      </c>
      <c r="E215" s="248" t="s">
        <v>1</v>
      </c>
      <c r="F215" s="249" t="s">
        <v>298</v>
      </c>
      <c r="G215" s="247"/>
      <c r="H215" s="250">
        <v>0.78500000000000003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AT215" s="256" t="s">
        <v>246</v>
      </c>
      <c r="AU215" s="256" t="s">
        <v>86</v>
      </c>
      <c r="AV215" s="14" t="s">
        <v>224</v>
      </c>
      <c r="AW215" s="14" t="s">
        <v>33</v>
      </c>
      <c r="AX215" s="14" t="s">
        <v>84</v>
      </c>
      <c r="AY215" s="256" t="s">
        <v>217</v>
      </c>
    </row>
    <row r="216" spans="1:65" s="2" customFormat="1" ht="21.75" customHeight="1">
      <c r="A216" s="34"/>
      <c r="B216" s="35"/>
      <c r="C216" s="208" t="s">
        <v>386</v>
      </c>
      <c r="D216" s="208" t="s">
        <v>219</v>
      </c>
      <c r="E216" s="209" t="s">
        <v>694</v>
      </c>
      <c r="F216" s="210" t="s">
        <v>695</v>
      </c>
      <c r="G216" s="211" t="s">
        <v>290</v>
      </c>
      <c r="H216" s="212">
        <v>4.9589999999999996</v>
      </c>
      <c r="I216" s="213"/>
      <c r="J216" s="214">
        <f>ROUND(I216*H216,2)</f>
        <v>0</v>
      </c>
      <c r="K216" s="210" t="s">
        <v>223</v>
      </c>
      <c r="L216" s="39"/>
      <c r="M216" s="215" t="s">
        <v>1</v>
      </c>
      <c r="N216" s="216" t="s">
        <v>42</v>
      </c>
      <c r="O216" s="71"/>
      <c r="P216" s="217">
        <f>O216*H216</f>
        <v>0</v>
      </c>
      <c r="Q216" s="217">
        <v>0</v>
      </c>
      <c r="R216" s="217">
        <f>Q216*H216</f>
        <v>0</v>
      </c>
      <c r="S216" s="217">
        <v>1E-3</v>
      </c>
      <c r="T216" s="218">
        <f>S216*H216</f>
        <v>4.9589999999999999E-3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19" t="s">
        <v>224</v>
      </c>
      <c r="AT216" s="219" t="s">
        <v>219</v>
      </c>
      <c r="AU216" s="219" t="s">
        <v>86</v>
      </c>
      <c r="AY216" s="17" t="s">
        <v>217</v>
      </c>
      <c r="BE216" s="220">
        <f>IF(N216="základní",J216,0)</f>
        <v>0</v>
      </c>
      <c r="BF216" s="220">
        <f>IF(N216="snížená",J216,0)</f>
        <v>0</v>
      </c>
      <c r="BG216" s="220">
        <f>IF(N216="zákl. přenesená",J216,0)</f>
        <v>0</v>
      </c>
      <c r="BH216" s="220">
        <f>IF(N216="sníž. přenesená",J216,0)</f>
        <v>0</v>
      </c>
      <c r="BI216" s="220">
        <f>IF(N216="nulová",J216,0)</f>
        <v>0</v>
      </c>
      <c r="BJ216" s="17" t="s">
        <v>84</v>
      </c>
      <c r="BK216" s="220">
        <f>ROUND(I216*H216,2)</f>
        <v>0</v>
      </c>
      <c r="BL216" s="17" t="s">
        <v>224</v>
      </c>
      <c r="BM216" s="219" t="s">
        <v>1175</v>
      </c>
    </row>
    <row r="217" spans="1:65" s="2" customFormat="1" ht="19.5">
      <c r="A217" s="34"/>
      <c r="B217" s="35"/>
      <c r="C217" s="36"/>
      <c r="D217" s="221" t="s">
        <v>234</v>
      </c>
      <c r="E217" s="36"/>
      <c r="F217" s="222" t="s">
        <v>1176</v>
      </c>
      <c r="G217" s="36"/>
      <c r="H217" s="36"/>
      <c r="I217" s="122"/>
      <c r="J217" s="36"/>
      <c r="K217" s="36"/>
      <c r="L217" s="39"/>
      <c r="M217" s="223"/>
      <c r="N217" s="224"/>
      <c r="O217" s="71"/>
      <c r="P217" s="71"/>
      <c r="Q217" s="71"/>
      <c r="R217" s="71"/>
      <c r="S217" s="71"/>
      <c r="T217" s="72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234</v>
      </c>
      <c r="AU217" s="17" t="s">
        <v>86</v>
      </c>
    </row>
    <row r="218" spans="1:65" s="13" customFormat="1" ht="11.25">
      <c r="B218" s="225"/>
      <c r="C218" s="226"/>
      <c r="D218" s="221" t="s">
        <v>246</v>
      </c>
      <c r="E218" s="227" t="s">
        <v>1</v>
      </c>
      <c r="F218" s="228" t="s">
        <v>1177</v>
      </c>
      <c r="G218" s="226"/>
      <c r="H218" s="229">
        <v>4.9589999999999996</v>
      </c>
      <c r="I218" s="230"/>
      <c r="J218" s="226"/>
      <c r="K218" s="226"/>
      <c r="L218" s="231"/>
      <c r="M218" s="232"/>
      <c r="N218" s="233"/>
      <c r="O218" s="233"/>
      <c r="P218" s="233"/>
      <c r="Q218" s="233"/>
      <c r="R218" s="233"/>
      <c r="S218" s="233"/>
      <c r="T218" s="234"/>
      <c r="AT218" s="235" t="s">
        <v>246</v>
      </c>
      <c r="AU218" s="235" t="s">
        <v>86</v>
      </c>
      <c r="AV218" s="13" t="s">
        <v>86</v>
      </c>
      <c r="AW218" s="13" t="s">
        <v>33</v>
      </c>
      <c r="AX218" s="13" t="s">
        <v>77</v>
      </c>
      <c r="AY218" s="235" t="s">
        <v>217</v>
      </c>
    </row>
    <row r="219" spans="1:65" s="14" customFormat="1" ht="11.25">
      <c r="B219" s="246"/>
      <c r="C219" s="247"/>
      <c r="D219" s="221" t="s">
        <v>246</v>
      </c>
      <c r="E219" s="248" t="s">
        <v>1</v>
      </c>
      <c r="F219" s="249" t="s">
        <v>298</v>
      </c>
      <c r="G219" s="247"/>
      <c r="H219" s="250">
        <v>4.9589999999999996</v>
      </c>
      <c r="I219" s="251"/>
      <c r="J219" s="247"/>
      <c r="K219" s="247"/>
      <c r="L219" s="252"/>
      <c r="M219" s="253"/>
      <c r="N219" s="254"/>
      <c r="O219" s="254"/>
      <c r="P219" s="254"/>
      <c r="Q219" s="254"/>
      <c r="R219" s="254"/>
      <c r="S219" s="254"/>
      <c r="T219" s="255"/>
      <c r="AT219" s="256" t="s">
        <v>246</v>
      </c>
      <c r="AU219" s="256" t="s">
        <v>86</v>
      </c>
      <c r="AV219" s="14" t="s">
        <v>224</v>
      </c>
      <c r="AW219" s="14" t="s">
        <v>33</v>
      </c>
      <c r="AX219" s="14" t="s">
        <v>84</v>
      </c>
      <c r="AY219" s="256" t="s">
        <v>217</v>
      </c>
    </row>
    <row r="220" spans="1:65" s="2" customFormat="1" ht="21.75" customHeight="1">
      <c r="A220" s="34"/>
      <c r="B220" s="35"/>
      <c r="C220" s="208" t="s">
        <v>390</v>
      </c>
      <c r="D220" s="208" t="s">
        <v>219</v>
      </c>
      <c r="E220" s="209" t="s">
        <v>348</v>
      </c>
      <c r="F220" s="210" t="s">
        <v>349</v>
      </c>
      <c r="G220" s="211" t="s">
        <v>222</v>
      </c>
      <c r="H220" s="212">
        <v>186.233</v>
      </c>
      <c r="I220" s="213"/>
      <c r="J220" s="214">
        <f>ROUND(I220*H220,2)</f>
        <v>0</v>
      </c>
      <c r="K220" s="210" t="s">
        <v>223</v>
      </c>
      <c r="L220" s="39"/>
      <c r="M220" s="215" t="s">
        <v>1</v>
      </c>
      <c r="N220" s="216" t="s">
        <v>42</v>
      </c>
      <c r="O220" s="71"/>
      <c r="P220" s="217">
        <f>O220*H220</f>
        <v>0</v>
      </c>
      <c r="Q220" s="217">
        <v>4.8000000000000001E-2</v>
      </c>
      <c r="R220" s="217">
        <f>Q220*H220</f>
        <v>8.9391840000000009</v>
      </c>
      <c r="S220" s="217">
        <v>4.8000000000000001E-2</v>
      </c>
      <c r="T220" s="218">
        <f>S220*H220</f>
        <v>8.9391840000000009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19" t="s">
        <v>224</v>
      </c>
      <c r="AT220" s="219" t="s">
        <v>219</v>
      </c>
      <c r="AU220" s="219" t="s">
        <v>86</v>
      </c>
      <c r="AY220" s="17" t="s">
        <v>217</v>
      </c>
      <c r="BE220" s="220">
        <f>IF(N220="základní",J220,0)</f>
        <v>0</v>
      </c>
      <c r="BF220" s="220">
        <f>IF(N220="snížená",J220,0)</f>
        <v>0</v>
      </c>
      <c r="BG220" s="220">
        <f>IF(N220="zákl. přenesená",J220,0)</f>
        <v>0</v>
      </c>
      <c r="BH220" s="220">
        <f>IF(N220="sníž. přenesená",J220,0)</f>
        <v>0</v>
      </c>
      <c r="BI220" s="220">
        <f>IF(N220="nulová",J220,0)</f>
        <v>0</v>
      </c>
      <c r="BJ220" s="17" t="s">
        <v>84</v>
      </c>
      <c r="BK220" s="220">
        <f>ROUND(I220*H220,2)</f>
        <v>0</v>
      </c>
      <c r="BL220" s="17" t="s">
        <v>224</v>
      </c>
      <c r="BM220" s="219" t="s">
        <v>1178</v>
      </c>
    </row>
    <row r="221" spans="1:65" s="2" customFormat="1" ht="19.5">
      <c r="A221" s="34"/>
      <c r="B221" s="35"/>
      <c r="C221" s="36"/>
      <c r="D221" s="221" t="s">
        <v>234</v>
      </c>
      <c r="E221" s="36"/>
      <c r="F221" s="222" t="s">
        <v>351</v>
      </c>
      <c r="G221" s="36"/>
      <c r="H221" s="36"/>
      <c r="I221" s="122"/>
      <c r="J221" s="36"/>
      <c r="K221" s="36"/>
      <c r="L221" s="39"/>
      <c r="M221" s="223"/>
      <c r="N221" s="224"/>
      <c r="O221" s="71"/>
      <c r="P221" s="71"/>
      <c r="Q221" s="71"/>
      <c r="R221" s="71"/>
      <c r="S221" s="71"/>
      <c r="T221" s="72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234</v>
      </c>
      <c r="AU221" s="17" t="s">
        <v>86</v>
      </c>
    </row>
    <row r="222" spans="1:65" s="13" customFormat="1" ht="11.25">
      <c r="B222" s="225"/>
      <c r="C222" s="226"/>
      <c r="D222" s="221" t="s">
        <v>246</v>
      </c>
      <c r="E222" s="227" t="s">
        <v>1</v>
      </c>
      <c r="F222" s="228" t="s">
        <v>1179</v>
      </c>
      <c r="G222" s="226"/>
      <c r="H222" s="229">
        <v>21.6</v>
      </c>
      <c r="I222" s="230"/>
      <c r="J222" s="226"/>
      <c r="K222" s="226"/>
      <c r="L222" s="231"/>
      <c r="M222" s="232"/>
      <c r="N222" s="233"/>
      <c r="O222" s="233"/>
      <c r="P222" s="233"/>
      <c r="Q222" s="233"/>
      <c r="R222" s="233"/>
      <c r="S222" s="233"/>
      <c r="T222" s="234"/>
      <c r="AT222" s="235" t="s">
        <v>246</v>
      </c>
      <c r="AU222" s="235" t="s">
        <v>86</v>
      </c>
      <c r="AV222" s="13" t="s">
        <v>86</v>
      </c>
      <c r="AW222" s="13" t="s">
        <v>33</v>
      </c>
      <c r="AX222" s="13" t="s">
        <v>77</v>
      </c>
      <c r="AY222" s="235" t="s">
        <v>217</v>
      </c>
    </row>
    <row r="223" spans="1:65" s="13" customFormat="1" ht="11.25">
      <c r="B223" s="225"/>
      <c r="C223" s="226"/>
      <c r="D223" s="221" t="s">
        <v>246</v>
      </c>
      <c r="E223" s="227" t="s">
        <v>1</v>
      </c>
      <c r="F223" s="228" t="s">
        <v>1180</v>
      </c>
      <c r="G223" s="226"/>
      <c r="H223" s="229">
        <v>24</v>
      </c>
      <c r="I223" s="230"/>
      <c r="J223" s="226"/>
      <c r="K223" s="226"/>
      <c r="L223" s="231"/>
      <c r="M223" s="232"/>
      <c r="N223" s="233"/>
      <c r="O223" s="233"/>
      <c r="P223" s="233"/>
      <c r="Q223" s="233"/>
      <c r="R223" s="233"/>
      <c r="S223" s="233"/>
      <c r="T223" s="234"/>
      <c r="AT223" s="235" t="s">
        <v>246</v>
      </c>
      <c r="AU223" s="235" t="s">
        <v>86</v>
      </c>
      <c r="AV223" s="13" t="s">
        <v>86</v>
      </c>
      <c r="AW223" s="13" t="s">
        <v>33</v>
      </c>
      <c r="AX223" s="13" t="s">
        <v>77</v>
      </c>
      <c r="AY223" s="235" t="s">
        <v>217</v>
      </c>
    </row>
    <row r="224" spans="1:65" s="13" customFormat="1" ht="11.25">
      <c r="B224" s="225"/>
      <c r="C224" s="226"/>
      <c r="D224" s="221" t="s">
        <v>246</v>
      </c>
      <c r="E224" s="227" t="s">
        <v>1</v>
      </c>
      <c r="F224" s="228" t="s">
        <v>1181</v>
      </c>
      <c r="G224" s="226"/>
      <c r="H224" s="229">
        <v>22.030999999999999</v>
      </c>
      <c r="I224" s="230"/>
      <c r="J224" s="226"/>
      <c r="K224" s="226"/>
      <c r="L224" s="231"/>
      <c r="M224" s="232"/>
      <c r="N224" s="233"/>
      <c r="O224" s="233"/>
      <c r="P224" s="233"/>
      <c r="Q224" s="233"/>
      <c r="R224" s="233"/>
      <c r="S224" s="233"/>
      <c r="T224" s="234"/>
      <c r="AT224" s="235" t="s">
        <v>246</v>
      </c>
      <c r="AU224" s="235" t="s">
        <v>86</v>
      </c>
      <c r="AV224" s="13" t="s">
        <v>86</v>
      </c>
      <c r="AW224" s="13" t="s">
        <v>33</v>
      </c>
      <c r="AX224" s="13" t="s">
        <v>77</v>
      </c>
      <c r="AY224" s="235" t="s">
        <v>217</v>
      </c>
    </row>
    <row r="225" spans="1:65" s="13" customFormat="1" ht="11.25">
      <c r="B225" s="225"/>
      <c r="C225" s="226"/>
      <c r="D225" s="221" t="s">
        <v>246</v>
      </c>
      <c r="E225" s="227" t="s">
        <v>1</v>
      </c>
      <c r="F225" s="228" t="s">
        <v>1182</v>
      </c>
      <c r="G225" s="226"/>
      <c r="H225" s="229">
        <v>48.67</v>
      </c>
      <c r="I225" s="230"/>
      <c r="J225" s="226"/>
      <c r="K225" s="226"/>
      <c r="L225" s="231"/>
      <c r="M225" s="232"/>
      <c r="N225" s="233"/>
      <c r="O225" s="233"/>
      <c r="P225" s="233"/>
      <c r="Q225" s="233"/>
      <c r="R225" s="233"/>
      <c r="S225" s="233"/>
      <c r="T225" s="234"/>
      <c r="AT225" s="235" t="s">
        <v>246</v>
      </c>
      <c r="AU225" s="235" t="s">
        <v>86</v>
      </c>
      <c r="AV225" s="13" t="s">
        <v>86</v>
      </c>
      <c r="AW225" s="13" t="s">
        <v>33</v>
      </c>
      <c r="AX225" s="13" t="s">
        <v>77</v>
      </c>
      <c r="AY225" s="235" t="s">
        <v>217</v>
      </c>
    </row>
    <row r="226" spans="1:65" s="13" customFormat="1" ht="11.25">
      <c r="B226" s="225"/>
      <c r="C226" s="226"/>
      <c r="D226" s="221" t="s">
        <v>246</v>
      </c>
      <c r="E226" s="227" t="s">
        <v>1</v>
      </c>
      <c r="F226" s="228" t="s">
        <v>1183</v>
      </c>
      <c r="G226" s="226"/>
      <c r="H226" s="229">
        <v>69.932000000000002</v>
      </c>
      <c r="I226" s="230"/>
      <c r="J226" s="226"/>
      <c r="K226" s="226"/>
      <c r="L226" s="231"/>
      <c r="M226" s="232"/>
      <c r="N226" s="233"/>
      <c r="O226" s="233"/>
      <c r="P226" s="233"/>
      <c r="Q226" s="233"/>
      <c r="R226" s="233"/>
      <c r="S226" s="233"/>
      <c r="T226" s="234"/>
      <c r="AT226" s="235" t="s">
        <v>246</v>
      </c>
      <c r="AU226" s="235" t="s">
        <v>86</v>
      </c>
      <c r="AV226" s="13" t="s">
        <v>86</v>
      </c>
      <c r="AW226" s="13" t="s">
        <v>33</v>
      </c>
      <c r="AX226" s="13" t="s">
        <v>77</v>
      </c>
      <c r="AY226" s="235" t="s">
        <v>217</v>
      </c>
    </row>
    <row r="227" spans="1:65" s="14" customFormat="1" ht="11.25">
      <c r="B227" s="246"/>
      <c r="C227" s="247"/>
      <c r="D227" s="221" t="s">
        <v>246</v>
      </c>
      <c r="E227" s="248" t="s">
        <v>1</v>
      </c>
      <c r="F227" s="249" t="s">
        <v>298</v>
      </c>
      <c r="G227" s="247"/>
      <c r="H227" s="250">
        <v>186.233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AT227" s="256" t="s">
        <v>246</v>
      </c>
      <c r="AU227" s="256" t="s">
        <v>86</v>
      </c>
      <c r="AV227" s="14" t="s">
        <v>224</v>
      </c>
      <c r="AW227" s="14" t="s">
        <v>33</v>
      </c>
      <c r="AX227" s="14" t="s">
        <v>84</v>
      </c>
      <c r="AY227" s="256" t="s">
        <v>217</v>
      </c>
    </row>
    <row r="228" spans="1:65" s="2" customFormat="1" ht="21.75" customHeight="1">
      <c r="A228" s="34"/>
      <c r="B228" s="35"/>
      <c r="C228" s="208" t="s">
        <v>396</v>
      </c>
      <c r="D228" s="208" t="s">
        <v>219</v>
      </c>
      <c r="E228" s="209" t="s">
        <v>374</v>
      </c>
      <c r="F228" s="210" t="s">
        <v>375</v>
      </c>
      <c r="G228" s="211" t="s">
        <v>222</v>
      </c>
      <c r="H228" s="212">
        <v>70.260999999999996</v>
      </c>
      <c r="I228" s="213"/>
      <c r="J228" s="214">
        <f>ROUND(I228*H228,2)</f>
        <v>0</v>
      </c>
      <c r="K228" s="210" t="s">
        <v>223</v>
      </c>
      <c r="L228" s="39"/>
      <c r="M228" s="215" t="s">
        <v>1</v>
      </c>
      <c r="N228" s="216" t="s">
        <v>42</v>
      </c>
      <c r="O228" s="71"/>
      <c r="P228" s="217">
        <f>O228*H228</f>
        <v>0</v>
      </c>
      <c r="Q228" s="217">
        <v>0</v>
      </c>
      <c r="R228" s="217">
        <f>Q228*H228</f>
        <v>0</v>
      </c>
      <c r="S228" s="217">
        <v>7.7899999999999997E-2</v>
      </c>
      <c r="T228" s="218">
        <f>S228*H228</f>
        <v>5.4733318999999998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19" t="s">
        <v>224</v>
      </c>
      <c r="AT228" s="219" t="s">
        <v>219</v>
      </c>
      <c r="AU228" s="219" t="s">
        <v>86</v>
      </c>
      <c r="AY228" s="17" t="s">
        <v>217</v>
      </c>
      <c r="BE228" s="220">
        <f>IF(N228="základní",J228,0)</f>
        <v>0</v>
      </c>
      <c r="BF228" s="220">
        <f>IF(N228="snížená",J228,0)</f>
        <v>0</v>
      </c>
      <c r="BG228" s="220">
        <f>IF(N228="zákl. přenesená",J228,0)</f>
        <v>0</v>
      </c>
      <c r="BH228" s="220">
        <f>IF(N228="sníž. přenesená",J228,0)</f>
        <v>0</v>
      </c>
      <c r="BI228" s="220">
        <f>IF(N228="nulová",J228,0)</f>
        <v>0</v>
      </c>
      <c r="BJ228" s="17" t="s">
        <v>84</v>
      </c>
      <c r="BK228" s="220">
        <f>ROUND(I228*H228,2)</f>
        <v>0</v>
      </c>
      <c r="BL228" s="17" t="s">
        <v>224</v>
      </c>
      <c r="BM228" s="219" t="s">
        <v>1184</v>
      </c>
    </row>
    <row r="229" spans="1:65" s="2" customFormat="1" ht="19.5">
      <c r="A229" s="34"/>
      <c r="B229" s="35"/>
      <c r="C229" s="36"/>
      <c r="D229" s="221" t="s">
        <v>234</v>
      </c>
      <c r="E229" s="36"/>
      <c r="F229" s="222" t="s">
        <v>1185</v>
      </c>
      <c r="G229" s="36"/>
      <c r="H229" s="36"/>
      <c r="I229" s="122"/>
      <c r="J229" s="36"/>
      <c r="K229" s="36"/>
      <c r="L229" s="39"/>
      <c r="M229" s="223"/>
      <c r="N229" s="224"/>
      <c r="O229" s="71"/>
      <c r="P229" s="71"/>
      <c r="Q229" s="71"/>
      <c r="R229" s="71"/>
      <c r="S229" s="71"/>
      <c r="T229" s="72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234</v>
      </c>
      <c r="AU229" s="17" t="s">
        <v>86</v>
      </c>
    </row>
    <row r="230" spans="1:65" s="13" customFormat="1" ht="11.25">
      <c r="B230" s="225"/>
      <c r="C230" s="226"/>
      <c r="D230" s="221" t="s">
        <v>246</v>
      </c>
      <c r="E230" s="227" t="s">
        <v>1</v>
      </c>
      <c r="F230" s="228" t="s">
        <v>1186</v>
      </c>
      <c r="G230" s="226"/>
      <c r="H230" s="229">
        <v>17.28</v>
      </c>
      <c r="I230" s="230"/>
      <c r="J230" s="226"/>
      <c r="K230" s="226"/>
      <c r="L230" s="231"/>
      <c r="M230" s="232"/>
      <c r="N230" s="233"/>
      <c r="O230" s="233"/>
      <c r="P230" s="233"/>
      <c r="Q230" s="233"/>
      <c r="R230" s="233"/>
      <c r="S230" s="233"/>
      <c r="T230" s="234"/>
      <c r="AT230" s="235" t="s">
        <v>246</v>
      </c>
      <c r="AU230" s="235" t="s">
        <v>86</v>
      </c>
      <c r="AV230" s="13" t="s">
        <v>86</v>
      </c>
      <c r="AW230" s="13" t="s">
        <v>33</v>
      </c>
      <c r="AX230" s="13" t="s">
        <v>77</v>
      </c>
      <c r="AY230" s="235" t="s">
        <v>217</v>
      </c>
    </row>
    <row r="231" spans="1:65" s="13" customFormat="1" ht="11.25">
      <c r="B231" s="225"/>
      <c r="C231" s="226"/>
      <c r="D231" s="221" t="s">
        <v>246</v>
      </c>
      <c r="E231" s="227" t="s">
        <v>1</v>
      </c>
      <c r="F231" s="228" t="s">
        <v>1187</v>
      </c>
      <c r="G231" s="226"/>
      <c r="H231" s="229">
        <v>19.2</v>
      </c>
      <c r="I231" s="230"/>
      <c r="J231" s="226"/>
      <c r="K231" s="226"/>
      <c r="L231" s="231"/>
      <c r="M231" s="232"/>
      <c r="N231" s="233"/>
      <c r="O231" s="233"/>
      <c r="P231" s="233"/>
      <c r="Q231" s="233"/>
      <c r="R231" s="233"/>
      <c r="S231" s="233"/>
      <c r="T231" s="234"/>
      <c r="AT231" s="235" t="s">
        <v>246</v>
      </c>
      <c r="AU231" s="235" t="s">
        <v>86</v>
      </c>
      <c r="AV231" s="13" t="s">
        <v>86</v>
      </c>
      <c r="AW231" s="13" t="s">
        <v>33</v>
      </c>
      <c r="AX231" s="13" t="s">
        <v>77</v>
      </c>
      <c r="AY231" s="235" t="s">
        <v>217</v>
      </c>
    </row>
    <row r="232" spans="1:65" s="13" customFormat="1" ht="11.25">
      <c r="B232" s="225"/>
      <c r="C232" s="226"/>
      <c r="D232" s="221" t="s">
        <v>246</v>
      </c>
      <c r="E232" s="227" t="s">
        <v>1</v>
      </c>
      <c r="F232" s="228" t="s">
        <v>1188</v>
      </c>
      <c r="G232" s="226"/>
      <c r="H232" s="229">
        <v>8.8130000000000006</v>
      </c>
      <c r="I232" s="230"/>
      <c r="J232" s="226"/>
      <c r="K232" s="226"/>
      <c r="L232" s="231"/>
      <c r="M232" s="232"/>
      <c r="N232" s="233"/>
      <c r="O232" s="233"/>
      <c r="P232" s="233"/>
      <c r="Q232" s="233"/>
      <c r="R232" s="233"/>
      <c r="S232" s="233"/>
      <c r="T232" s="234"/>
      <c r="AT232" s="235" t="s">
        <v>246</v>
      </c>
      <c r="AU232" s="235" t="s">
        <v>86</v>
      </c>
      <c r="AV232" s="13" t="s">
        <v>86</v>
      </c>
      <c r="AW232" s="13" t="s">
        <v>33</v>
      </c>
      <c r="AX232" s="13" t="s">
        <v>77</v>
      </c>
      <c r="AY232" s="235" t="s">
        <v>217</v>
      </c>
    </row>
    <row r="233" spans="1:65" s="13" customFormat="1" ht="22.5">
      <c r="B233" s="225"/>
      <c r="C233" s="226"/>
      <c r="D233" s="221" t="s">
        <v>246</v>
      </c>
      <c r="E233" s="227" t="s">
        <v>1</v>
      </c>
      <c r="F233" s="228" t="s">
        <v>1189</v>
      </c>
      <c r="G233" s="226"/>
      <c r="H233" s="229">
        <v>1.1020000000000001</v>
      </c>
      <c r="I233" s="230"/>
      <c r="J233" s="226"/>
      <c r="K233" s="226"/>
      <c r="L233" s="231"/>
      <c r="M233" s="232"/>
      <c r="N233" s="233"/>
      <c r="O233" s="233"/>
      <c r="P233" s="233"/>
      <c r="Q233" s="233"/>
      <c r="R233" s="233"/>
      <c r="S233" s="233"/>
      <c r="T233" s="234"/>
      <c r="AT233" s="235" t="s">
        <v>246</v>
      </c>
      <c r="AU233" s="235" t="s">
        <v>86</v>
      </c>
      <c r="AV233" s="13" t="s">
        <v>86</v>
      </c>
      <c r="AW233" s="13" t="s">
        <v>33</v>
      </c>
      <c r="AX233" s="13" t="s">
        <v>77</v>
      </c>
      <c r="AY233" s="235" t="s">
        <v>217</v>
      </c>
    </row>
    <row r="234" spans="1:65" s="13" customFormat="1" ht="11.25">
      <c r="B234" s="225"/>
      <c r="C234" s="226"/>
      <c r="D234" s="221" t="s">
        <v>246</v>
      </c>
      <c r="E234" s="227" t="s">
        <v>1</v>
      </c>
      <c r="F234" s="228" t="s">
        <v>1190</v>
      </c>
      <c r="G234" s="226"/>
      <c r="H234" s="229">
        <v>4.867</v>
      </c>
      <c r="I234" s="230"/>
      <c r="J234" s="226"/>
      <c r="K234" s="226"/>
      <c r="L234" s="231"/>
      <c r="M234" s="232"/>
      <c r="N234" s="233"/>
      <c r="O234" s="233"/>
      <c r="P234" s="233"/>
      <c r="Q234" s="233"/>
      <c r="R234" s="233"/>
      <c r="S234" s="233"/>
      <c r="T234" s="234"/>
      <c r="AT234" s="235" t="s">
        <v>246</v>
      </c>
      <c r="AU234" s="235" t="s">
        <v>86</v>
      </c>
      <c r="AV234" s="13" t="s">
        <v>86</v>
      </c>
      <c r="AW234" s="13" t="s">
        <v>33</v>
      </c>
      <c r="AX234" s="13" t="s">
        <v>77</v>
      </c>
      <c r="AY234" s="235" t="s">
        <v>217</v>
      </c>
    </row>
    <row r="235" spans="1:65" s="13" customFormat="1" ht="11.25">
      <c r="B235" s="225"/>
      <c r="C235" s="226"/>
      <c r="D235" s="221" t="s">
        <v>246</v>
      </c>
      <c r="E235" s="227" t="s">
        <v>1</v>
      </c>
      <c r="F235" s="228" t="s">
        <v>1191</v>
      </c>
      <c r="G235" s="226"/>
      <c r="H235" s="229">
        <v>6.9930000000000003</v>
      </c>
      <c r="I235" s="230"/>
      <c r="J235" s="226"/>
      <c r="K235" s="226"/>
      <c r="L235" s="231"/>
      <c r="M235" s="232"/>
      <c r="N235" s="233"/>
      <c r="O235" s="233"/>
      <c r="P235" s="233"/>
      <c r="Q235" s="233"/>
      <c r="R235" s="233"/>
      <c r="S235" s="233"/>
      <c r="T235" s="234"/>
      <c r="AT235" s="235" t="s">
        <v>246</v>
      </c>
      <c r="AU235" s="235" t="s">
        <v>86</v>
      </c>
      <c r="AV235" s="13" t="s">
        <v>86</v>
      </c>
      <c r="AW235" s="13" t="s">
        <v>33</v>
      </c>
      <c r="AX235" s="13" t="s">
        <v>77</v>
      </c>
      <c r="AY235" s="235" t="s">
        <v>217</v>
      </c>
    </row>
    <row r="236" spans="1:65" s="13" customFormat="1" ht="11.25">
      <c r="B236" s="225"/>
      <c r="C236" s="226"/>
      <c r="D236" s="221" t="s">
        <v>246</v>
      </c>
      <c r="E236" s="227" t="s">
        <v>1</v>
      </c>
      <c r="F236" s="228" t="s">
        <v>1192</v>
      </c>
      <c r="G236" s="226"/>
      <c r="H236" s="229">
        <v>7.2960000000000003</v>
      </c>
      <c r="I236" s="230"/>
      <c r="J236" s="226"/>
      <c r="K236" s="226"/>
      <c r="L236" s="231"/>
      <c r="M236" s="232"/>
      <c r="N236" s="233"/>
      <c r="O236" s="233"/>
      <c r="P236" s="233"/>
      <c r="Q236" s="233"/>
      <c r="R236" s="233"/>
      <c r="S236" s="233"/>
      <c r="T236" s="234"/>
      <c r="AT236" s="235" t="s">
        <v>246</v>
      </c>
      <c r="AU236" s="235" t="s">
        <v>86</v>
      </c>
      <c r="AV236" s="13" t="s">
        <v>86</v>
      </c>
      <c r="AW236" s="13" t="s">
        <v>33</v>
      </c>
      <c r="AX236" s="13" t="s">
        <v>77</v>
      </c>
      <c r="AY236" s="235" t="s">
        <v>217</v>
      </c>
    </row>
    <row r="237" spans="1:65" s="13" customFormat="1" ht="11.25">
      <c r="B237" s="225"/>
      <c r="C237" s="226"/>
      <c r="D237" s="221" t="s">
        <v>246</v>
      </c>
      <c r="E237" s="227" t="s">
        <v>1</v>
      </c>
      <c r="F237" s="228" t="s">
        <v>1193</v>
      </c>
      <c r="G237" s="226"/>
      <c r="H237" s="229">
        <v>4.71</v>
      </c>
      <c r="I237" s="230"/>
      <c r="J237" s="226"/>
      <c r="K237" s="226"/>
      <c r="L237" s="231"/>
      <c r="M237" s="232"/>
      <c r="N237" s="233"/>
      <c r="O237" s="233"/>
      <c r="P237" s="233"/>
      <c r="Q237" s="233"/>
      <c r="R237" s="233"/>
      <c r="S237" s="233"/>
      <c r="T237" s="234"/>
      <c r="AT237" s="235" t="s">
        <v>246</v>
      </c>
      <c r="AU237" s="235" t="s">
        <v>86</v>
      </c>
      <c r="AV237" s="13" t="s">
        <v>86</v>
      </c>
      <c r="AW237" s="13" t="s">
        <v>33</v>
      </c>
      <c r="AX237" s="13" t="s">
        <v>77</v>
      </c>
      <c r="AY237" s="235" t="s">
        <v>217</v>
      </c>
    </row>
    <row r="238" spans="1:65" s="14" customFormat="1" ht="11.25">
      <c r="B238" s="246"/>
      <c r="C238" s="247"/>
      <c r="D238" s="221" t="s">
        <v>246</v>
      </c>
      <c r="E238" s="248" t="s">
        <v>1</v>
      </c>
      <c r="F238" s="249" t="s">
        <v>298</v>
      </c>
      <c r="G238" s="247"/>
      <c r="H238" s="250">
        <v>70.260999999999996</v>
      </c>
      <c r="I238" s="251"/>
      <c r="J238" s="247"/>
      <c r="K238" s="247"/>
      <c r="L238" s="252"/>
      <c r="M238" s="253"/>
      <c r="N238" s="254"/>
      <c r="O238" s="254"/>
      <c r="P238" s="254"/>
      <c r="Q238" s="254"/>
      <c r="R238" s="254"/>
      <c r="S238" s="254"/>
      <c r="T238" s="255"/>
      <c r="AT238" s="256" t="s">
        <v>246</v>
      </c>
      <c r="AU238" s="256" t="s">
        <v>86</v>
      </c>
      <c r="AV238" s="14" t="s">
        <v>224</v>
      </c>
      <c r="AW238" s="14" t="s">
        <v>33</v>
      </c>
      <c r="AX238" s="14" t="s">
        <v>84</v>
      </c>
      <c r="AY238" s="256" t="s">
        <v>217</v>
      </c>
    </row>
    <row r="239" spans="1:65" s="2" customFormat="1" ht="21.75" customHeight="1">
      <c r="A239" s="34"/>
      <c r="B239" s="35"/>
      <c r="C239" s="208" t="s">
        <v>400</v>
      </c>
      <c r="D239" s="208" t="s">
        <v>219</v>
      </c>
      <c r="E239" s="209" t="s">
        <v>364</v>
      </c>
      <c r="F239" s="210" t="s">
        <v>365</v>
      </c>
      <c r="G239" s="211" t="s">
        <v>222</v>
      </c>
      <c r="H239" s="212">
        <v>81.584000000000003</v>
      </c>
      <c r="I239" s="213"/>
      <c r="J239" s="214">
        <f>ROUND(I239*H239,2)</f>
        <v>0</v>
      </c>
      <c r="K239" s="210" t="s">
        <v>223</v>
      </c>
      <c r="L239" s="39"/>
      <c r="M239" s="215" t="s">
        <v>1</v>
      </c>
      <c r="N239" s="216" t="s">
        <v>42</v>
      </c>
      <c r="O239" s="71"/>
      <c r="P239" s="217">
        <f>O239*H239</f>
        <v>0</v>
      </c>
      <c r="Q239" s="217">
        <v>7.8163999999999997E-2</v>
      </c>
      <c r="R239" s="217">
        <f>Q239*H239</f>
        <v>6.3769317760000002</v>
      </c>
      <c r="S239" s="217">
        <v>0</v>
      </c>
      <c r="T239" s="218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19" t="s">
        <v>224</v>
      </c>
      <c r="AT239" s="219" t="s">
        <v>219</v>
      </c>
      <c r="AU239" s="219" t="s">
        <v>86</v>
      </c>
      <c r="AY239" s="17" t="s">
        <v>217</v>
      </c>
      <c r="BE239" s="220">
        <f>IF(N239="základní",J239,0)</f>
        <v>0</v>
      </c>
      <c r="BF239" s="220">
        <f>IF(N239="snížená",J239,0)</f>
        <v>0</v>
      </c>
      <c r="BG239" s="220">
        <f>IF(N239="zákl. přenesená",J239,0)</f>
        <v>0</v>
      </c>
      <c r="BH239" s="220">
        <f>IF(N239="sníž. přenesená",J239,0)</f>
        <v>0</v>
      </c>
      <c r="BI239" s="220">
        <f>IF(N239="nulová",J239,0)</f>
        <v>0</v>
      </c>
      <c r="BJ239" s="17" t="s">
        <v>84</v>
      </c>
      <c r="BK239" s="220">
        <f>ROUND(I239*H239,2)</f>
        <v>0</v>
      </c>
      <c r="BL239" s="17" t="s">
        <v>224</v>
      </c>
      <c r="BM239" s="219" t="s">
        <v>1194</v>
      </c>
    </row>
    <row r="240" spans="1:65" s="2" customFormat="1" ht="29.25">
      <c r="A240" s="34"/>
      <c r="B240" s="35"/>
      <c r="C240" s="36"/>
      <c r="D240" s="221" t="s">
        <v>234</v>
      </c>
      <c r="E240" s="36"/>
      <c r="F240" s="222" t="s">
        <v>1195</v>
      </c>
      <c r="G240" s="36"/>
      <c r="H240" s="36"/>
      <c r="I240" s="122"/>
      <c r="J240" s="36"/>
      <c r="K240" s="36"/>
      <c r="L240" s="39"/>
      <c r="M240" s="223"/>
      <c r="N240" s="224"/>
      <c r="O240" s="71"/>
      <c r="P240" s="71"/>
      <c r="Q240" s="71"/>
      <c r="R240" s="71"/>
      <c r="S240" s="71"/>
      <c r="T240" s="72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234</v>
      </c>
      <c r="AU240" s="17" t="s">
        <v>86</v>
      </c>
    </row>
    <row r="241" spans="1:65" s="13" customFormat="1" ht="11.25">
      <c r="B241" s="225"/>
      <c r="C241" s="226"/>
      <c r="D241" s="221" t="s">
        <v>246</v>
      </c>
      <c r="E241" s="227" t="s">
        <v>1</v>
      </c>
      <c r="F241" s="228" t="s">
        <v>1179</v>
      </c>
      <c r="G241" s="226"/>
      <c r="H241" s="229">
        <v>21.6</v>
      </c>
      <c r="I241" s="230"/>
      <c r="J241" s="226"/>
      <c r="K241" s="226"/>
      <c r="L241" s="231"/>
      <c r="M241" s="232"/>
      <c r="N241" s="233"/>
      <c r="O241" s="233"/>
      <c r="P241" s="233"/>
      <c r="Q241" s="233"/>
      <c r="R241" s="233"/>
      <c r="S241" s="233"/>
      <c r="T241" s="234"/>
      <c r="AT241" s="235" t="s">
        <v>246</v>
      </c>
      <c r="AU241" s="235" t="s">
        <v>86</v>
      </c>
      <c r="AV241" s="13" t="s">
        <v>86</v>
      </c>
      <c r="AW241" s="13" t="s">
        <v>33</v>
      </c>
      <c r="AX241" s="13" t="s">
        <v>77</v>
      </c>
      <c r="AY241" s="235" t="s">
        <v>217</v>
      </c>
    </row>
    <row r="242" spans="1:65" s="13" customFormat="1" ht="11.25">
      <c r="B242" s="225"/>
      <c r="C242" s="226"/>
      <c r="D242" s="221" t="s">
        <v>246</v>
      </c>
      <c r="E242" s="227" t="s">
        <v>1</v>
      </c>
      <c r="F242" s="228" t="s">
        <v>1180</v>
      </c>
      <c r="G242" s="226"/>
      <c r="H242" s="229">
        <v>24</v>
      </c>
      <c r="I242" s="230"/>
      <c r="J242" s="226"/>
      <c r="K242" s="226"/>
      <c r="L242" s="231"/>
      <c r="M242" s="232"/>
      <c r="N242" s="233"/>
      <c r="O242" s="233"/>
      <c r="P242" s="233"/>
      <c r="Q242" s="233"/>
      <c r="R242" s="233"/>
      <c r="S242" s="233"/>
      <c r="T242" s="234"/>
      <c r="AT242" s="235" t="s">
        <v>246</v>
      </c>
      <c r="AU242" s="235" t="s">
        <v>86</v>
      </c>
      <c r="AV242" s="13" t="s">
        <v>86</v>
      </c>
      <c r="AW242" s="13" t="s">
        <v>33</v>
      </c>
      <c r="AX242" s="13" t="s">
        <v>77</v>
      </c>
      <c r="AY242" s="235" t="s">
        <v>217</v>
      </c>
    </row>
    <row r="243" spans="1:65" s="13" customFormat="1" ht="11.25">
      <c r="B243" s="225"/>
      <c r="C243" s="226"/>
      <c r="D243" s="221" t="s">
        <v>246</v>
      </c>
      <c r="E243" s="227" t="s">
        <v>1</v>
      </c>
      <c r="F243" s="228" t="s">
        <v>1196</v>
      </c>
      <c r="G243" s="226"/>
      <c r="H243" s="229">
        <v>11.016</v>
      </c>
      <c r="I243" s="230"/>
      <c r="J243" s="226"/>
      <c r="K243" s="226"/>
      <c r="L243" s="231"/>
      <c r="M243" s="232"/>
      <c r="N243" s="233"/>
      <c r="O243" s="233"/>
      <c r="P243" s="233"/>
      <c r="Q243" s="233"/>
      <c r="R243" s="233"/>
      <c r="S243" s="233"/>
      <c r="T243" s="234"/>
      <c r="AT243" s="235" t="s">
        <v>246</v>
      </c>
      <c r="AU243" s="235" t="s">
        <v>86</v>
      </c>
      <c r="AV243" s="13" t="s">
        <v>86</v>
      </c>
      <c r="AW243" s="13" t="s">
        <v>33</v>
      </c>
      <c r="AX243" s="13" t="s">
        <v>77</v>
      </c>
      <c r="AY243" s="235" t="s">
        <v>217</v>
      </c>
    </row>
    <row r="244" spans="1:65" s="13" customFormat="1" ht="22.5">
      <c r="B244" s="225"/>
      <c r="C244" s="226"/>
      <c r="D244" s="221" t="s">
        <v>246</v>
      </c>
      <c r="E244" s="227" t="s">
        <v>1</v>
      </c>
      <c r="F244" s="228" t="s">
        <v>1189</v>
      </c>
      <c r="G244" s="226"/>
      <c r="H244" s="229">
        <v>1.1020000000000001</v>
      </c>
      <c r="I244" s="230"/>
      <c r="J244" s="226"/>
      <c r="K244" s="226"/>
      <c r="L244" s="231"/>
      <c r="M244" s="232"/>
      <c r="N244" s="233"/>
      <c r="O244" s="233"/>
      <c r="P244" s="233"/>
      <c r="Q244" s="233"/>
      <c r="R244" s="233"/>
      <c r="S244" s="233"/>
      <c r="T244" s="234"/>
      <c r="AT244" s="235" t="s">
        <v>246</v>
      </c>
      <c r="AU244" s="235" t="s">
        <v>86</v>
      </c>
      <c r="AV244" s="13" t="s">
        <v>86</v>
      </c>
      <c r="AW244" s="13" t="s">
        <v>33</v>
      </c>
      <c r="AX244" s="13" t="s">
        <v>77</v>
      </c>
      <c r="AY244" s="235" t="s">
        <v>217</v>
      </c>
    </row>
    <row r="245" spans="1:65" s="13" customFormat="1" ht="11.25">
      <c r="B245" s="225"/>
      <c r="C245" s="226"/>
      <c r="D245" s="221" t="s">
        <v>246</v>
      </c>
      <c r="E245" s="227" t="s">
        <v>1</v>
      </c>
      <c r="F245" s="228" t="s">
        <v>1190</v>
      </c>
      <c r="G245" s="226"/>
      <c r="H245" s="229">
        <v>4.867</v>
      </c>
      <c r="I245" s="230"/>
      <c r="J245" s="226"/>
      <c r="K245" s="226"/>
      <c r="L245" s="231"/>
      <c r="M245" s="232"/>
      <c r="N245" s="233"/>
      <c r="O245" s="233"/>
      <c r="P245" s="233"/>
      <c r="Q245" s="233"/>
      <c r="R245" s="233"/>
      <c r="S245" s="233"/>
      <c r="T245" s="234"/>
      <c r="AT245" s="235" t="s">
        <v>246</v>
      </c>
      <c r="AU245" s="235" t="s">
        <v>86</v>
      </c>
      <c r="AV245" s="13" t="s">
        <v>86</v>
      </c>
      <c r="AW245" s="13" t="s">
        <v>33</v>
      </c>
      <c r="AX245" s="13" t="s">
        <v>77</v>
      </c>
      <c r="AY245" s="235" t="s">
        <v>217</v>
      </c>
    </row>
    <row r="246" spans="1:65" s="13" customFormat="1" ht="11.25">
      <c r="B246" s="225"/>
      <c r="C246" s="226"/>
      <c r="D246" s="221" t="s">
        <v>246</v>
      </c>
      <c r="E246" s="227" t="s">
        <v>1</v>
      </c>
      <c r="F246" s="228" t="s">
        <v>1191</v>
      </c>
      <c r="G246" s="226"/>
      <c r="H246" s="229">
        <v>6.9930000000000003</v>
      </c>
      <c r="I246" s="230"/>
      <c r="J246" s="226"/>
      <c r="K246" s="226"/>
      <c r="L246" s="231"/>
      <c r="M246" s="232"/>
      <c r="N246" s="233"/>
      <c r="O246" s="233"/>
      <c r="P246" s="233"/>
      <c r="Q246" s="233"/>
      <c r="R246" s="233"/>
      <c r="S246" s="233"/>
      <c r="T246" s="234"/>
      <c r="AT246" s="235" t="s">
        <v>246</v>
      </c>
      <c r="AU246" s="235" t="s">
        <v>86</v>
      </c>
      <c r="AV246" s="13" t="s">
        <v>86</v>
      </c>
      <c r="AW246" s="13" t="s">
        <v>33</v>
      </c>
      <c r="AX246" s="13" t="s">
        <v>77</v>
      </c>
      <c r="AY246" s="235" t="s">
        <v>217</v>
      </c>
    </row>
    <row r="247" spans="1:65" s="13" customFormat="1" ht="11.25">
      <c r="B247" s="225"/>
      <c r="C247" s="226"/>
      <c r="D247" s="221" t="s">
        <v>246</v>
      </c>
      <c r="E247" s="227" t="s">
        <v>1</v>
      </c>
      <c r="F247" s="228" t="s">
        <v>1192</v>
      </c>
      <c r="G247" s="226"/>
      <c r="H247" s="229">
        <v>7.2960000000000003</v>
      </c>
      <c r="I247" s="230"/>
      <c r="J247" s="226"/>
      <c r="K247" s="226"/>
      <c r="L247" s="231"/>
      <c r="M247" s="232"/>
      <c r="N247" s="233"/>
      <c r="O247" s="233"/>
      <c r="P247" s="233"/>
      <c r="Q247" s="233"/>
      <c r="R247" s="233"/>
      <c r="S247" s="233"/>
      <c r="T247" s="234"/>
      <c r="AT247" s="235" t="s">
        <v>246</v>
      </c>
      <c r="AU247" s="235" t="s">
        <v>86</v>
      </c>
      <c r="AV247" s="13" t="s">
        <v>86</v>
      </c>
      <c r="AW247" s="13" t="s">
        <v>33</v>
      </c>
      <c r="AX247" s="13" t="s">
        <v>77</v>
      </c>
      <c r="AY247" s="235" t="s">
        <v>217</v>
      </c>
    </row>
    <row r="248" spans="1:65" s="13" customFormat="1" ht="11.25">
      <c r="B248" s="225"/>
      <c r="C248" s="226"/>
      <c r="D248" s="221" t="s">
        <v>246</v>
      </c>
      <c r="E248" s="227" t="s">
        <v>1</v>
      </c>
      <c r="F248" s="228" t="s">
        <v>1193</v>
      </c>
      <c r="G248" s="226"/>
      <c r="H248" s="229">
        <v>4.71</v>
      </c>
      <c r="I248" s="230"/>
      <c r="J248" s="226"/>
      <c r="K248" s="226"/>
      <c r="L248" s="231"/>
      <c r="M248" s="232"/>
      <c r="N248" s="233"/>
      <c r="O248" s="233"/>
      <c r="P248" s="233"/>
      <c r="Q248" s="233"/>
      <c r="R248" s="233"/>
      <c r="S248" s="233"/>
      <c r="T248" s="234"/>
      <c r="AT248" s="235" t="s">
        <v>246</v>
      </c>
      <c r="AU248" s="235" t="s">
        <v>86</v>
      </c>
      <c r="AV248" s="13" t="s">
        <v>86</v>
      </c>
      <c r="AW248" s="13" t="s">
        <v>33</v>
      </c>
      <c r="AX248" s="13" t="s">
        <v>77</v>
      </c>
      <c r="AY248" s="235" t="s">
        <v>217</v>
      </c>
    </row>
    <row r="249" spans="1:65" s="14" customFormat="1" ht="11.25">
      <c r="B249" s="246"/>
      <c r="C249" s="247"/>
      <c r="D249" s="221" t="s">
        <v>246</v>
      </c>
      <c r="E249" s="248" t="s">
        <v>1</v>
      </c>
      <c r="F249" s="249" t="s">
        <v>298</v>
      </c>
      <c r="G249" s="247"/>
      <c r="H249" s="250">
        <v>81.583999999999989</v>
      </c>
      <c r="I249" s="251"/>
      <c r="J249" s="247"/>
      <c r="K249" s="247"/>
      <c r="L249" s="252"/>
      <c r="M249" s="253"/>
      <c r="N249" s="254"/>
      <c r="O249" s="254"/>
      <c r="P249" s="254"/>
      <c r="Q249" s="254"/>
      <c r="R249" s="254"/>
      <c r="S249" s="254"/>
      <c r="T249" s="255"/>
      <c r="AT249" s="256" t="s">
        <v>246</v>
      </c>
      <c r="AU249" s="256" t="s">
        <v>86</v>
      </c>
      <c r="AV249" s="14" t="s">
        <v>224</v>
      </c>
      <c r="AW249" s="14" t="s">
        <v>33</v>
      </c>
      <c r="AX249" s="14" t="s">
        <v>84</v>
      </c>
      <c r="AY249" s="256" t="s">
        <v>217</v>
      </c>
    </row>
    <row r="250" spans="1:65" s="12" customFormat="1" ht="20.85" customHeight="1">
      <c r="B250" s="192"/>
      <c r="C250" s="193"/>
      <c r="D250" s="194" t="s">
        <v>76</v>
      </c>
      <c r="E250" s="206" t="s">
        <v>423</v>
      </c>
      <c r="F250" s="206" t="s">
        <v>424</v>
      </c>
      <c r="G250" s="193"/>
      <c r="H250" s="193"/>
      <c r="I250" s="196"/>
      <c r="J250" s="207">
        <f>BK250</f>
        <v>0</v>
      </c>
      <c r="K250" s="193"/>
      <c r="L250" s="198"/>
      <c r="M250" s="199"/>
      <c r="N250" s="200"/>
      <c r="O250" s="200"/>
      <c r="P250" s="201">
        <f>SUM(P251:P260)</f>
        <v>0</v>
      </c>
      <c r="Q250" s="200"/>
      <c r="R250" s="201">
        <f>SUM(R251:R260)</f>
        <v>0</v>
      </c>
      <c r="S250" s="200"/>
      <c r="T250" s="202">
        <f>SUM(T251:T260)</f>
        <v>0</v>
      </c>
      <c r="AR250" s="203" t="s">
        <v>84</v>
      </c>
      <c r="AT250" s="204" t="s">
        <v>76</v>
      </c>
      <c r="AU250" s="204" t="s">
        <v>86</v>
      </c>
      <c r="AY250" s="203" t="s">
        <v>217</v>
      </c>
      <c r="BK250" s="205">
        <f>SUM(BK251:BK260)</f>
        <v>0</v>
      </c>
    </row>
    <row r="251" spans="1:65" s="2" customFormat="1" ht="21.75" customHeight="1">
      <c r="A251" s="34"/>
      <c r="B251" s="35"/>
      <c r="C251" s="208" t="s">
        <v>406</v>
      </c>
      <c r="D251" s="208" t="s">
        <v>219</v>
      </c>
      <c r="E251" s="209" t="s">
        <v>426</v>
      </c>
      <c r="F251" s="210" t="s">
        <v>427</v>
      </c>
      <c r="G251" s="211" t="s">
        <v>274</v>
      </c>
      <c r="H251" s="212">
        <v>16.798999999999999</v>
      </c>
      <c r="I251" s="213"/>
      <c r="J251" s="214">
        <f>ROUND(I251*H251,2)</f>
        <v>0</v>
      </c>
      <c r="K251" s="210" t="s">
        <v>223</v>
      </c>
      <c r="L251" s="39"/>
      <c r="M251" s="215" t="s">
        <v>1</v>
      </c>
      <c r="N251" s="216" t="s">
        <v>42</v>
      </c>
      <c r="O251" s="71"/>
      <c r="P251" s="217">
        <f>O251*H251</f>
        <v>0</v>
      </c>
      <c r="Q251" s="217">
        <v>0</v>
      </c>
      <c r="R251" s="217">
        <f>Q251*H251</f>
        <v>0</v>
      </c>
      <c r="S251" s="217">
        <v>0</v>
      </c>
      <c r="T251" s="218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219" t="s">
        <v>224</v>
      </c>
      <c r="AT251" s="219" t="s">
        <v>219</v>
      </c>
      <c r="AU251" s="219" t="s">
        <v>229</v>
      </c>
      <c r="AY251" s="17" t="s">
        <v>217</v>
      </c>
      <c r="BE251" s="220">
        <f>IF(N251="základní",J251,0)</f>
        <v>0</v>
      </c>
      <c r="BF251" s="220">
        <f>IF(N251="snížená",J251,0)</f>
        <v>0</v>
      </c>
      <c r="BG251" s="220">
        <f>IF(N251="zákl. přenesená",J251,0)</f>
        <v>0</v>
      </c>
      <c r="BH251" s="220">
        <f>IF(N251="sníž. přenesená",J251,0)</f>
        <v>0</v>
      </c>
      <c r="BI251" s="220">
        <f>IF(N251="nulová",J251,0)</f>
        <v>0</v>
      </c>
      <c r="BJ251" s="17" t="s">
        <v>84</v>
      </c>
      <c r="BK251" s="220">
        <f>ROUND(I251*H251,2)</f>
        <v>0</v>
      </c>
      <c r="BL251" s="17" t="s">
        <v>224</v>
      </c>
      <c r="BM251" s="219" t="s">
        <v>1197</v>
      </c>
    </row>
    <row r="252" spans="1:65" s="2" customFormat="1" ht="16.5" customHeight="1">
      <c r="A252" s="34"/>
      <c r="B252" s="35"/>
      <c r="C252" s="208" t="s">
        <v>411</v>
      </c>
      <c r="D252" s="208" t="s">
        <v>219</v>
      </c>
      <c r="E252" s="209" t="s">
        <v>431</v>
      </c>
      <c r="F252" s="210" t="s">
        <v>432</v>
      </c>
      <c r="G252" s="211" t="s">
        <v>274</v>
      </c>
      <c r="H252" s="212">
        <v>335.98</v>
      </c>
      <c r="I252" s="213"/>
      <c r="J252" s="214">
        <f>ROUND(I252*H252,2)</f>
        <v>0</v>
      </c>
      <c r="K252" s="210" t="s">
        <v>223</v>
      </c>
      <c r="L252" s="39"/>
      <c r="M252" s="215" t="s">
        <v>1</v>
      </c>
      <c r="N252" s="216" t="s">
        <v>42</v>
      </c>
      <c r="O252" s="71"/>
      <c r="P252" s="217">
        <f>O252*H252</f>
        <v>0</v>
      </c>
      <c r="Q252" s="217">
        <v>0</v>
      </c>
      <c r="R252" s="217">
        <f>Q252*H252</f>
        <v>0</v>
      </c>
      <c r="S252" s="217">
        <v>0</v>
      </c>
      <c r="T252" s="218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19" t="s">
        <v>224</v>
      </c>
      <c r="AT252" s="219" t="s">
        <v>219</v>
      </c>
      <c r="AU252" s="219" t="s">
        <v>229</v>
      </c>
      <c r="AY252" s="17" t="s">
        <v>217</v>
      </c>
      <c r="BE252" s="220">
        <f>IF(N252="základní",J252,0)</f>
        <v>0</v>
      </c>
      <c r="BF252" s="220">
        <f>IF(N252="snížená",J252,0)</f>
        <v>0</v>
      </c>
      <c r="BG252" s="220">
        <f>IF(N252="zákl. přenesená",J252,0)</f>
        <v>0</v>
      </c>
      <c r="BH252" s="220">
        <f>IF(N252="sníž. přenesená",J252,0)</f>
        <v>0</v>
      </c>
      <c r="BI252" s="220">
        <f>IF(N252="nulová",J252,0)</f>
        <v>0</v>
      </c>
      <c r="BJ252" s="17" t="s">
        <v>84</v>
      </c>
      <c r="BK252" s="220">
        <f>ROUND(I252*H252,2)</f>
        <v>0</v>
      </c>
      <c r="BL252" s="17" t="s">
        <v>224</v>
      </c>
      <c r="BM252" s="219" t="s">
        <v>1198</v>
      </c>
    </row>
    <row r="253" spans="1:65" s="13" customFormat="1" ht="11.25">
      <c r="B253" s="225"/>
      <c r="C253" s="226"/>
      <c r="D253" s="221" t="s">
        <v>246</v>
      </c>
      <c r="E253" s="227" t="s">
        <v>1</v>
      </c>
      <c r="F253" s="228" t="s">
        <v>1199</v>
      </c>
      <c r="G253" s="226"/>
      <c r="H253" s="229">
        <v>335.98</v>
      </c>
      <c r="I253" s="230"/>
      <c r="J253" s="226"/>
      <c r="K253" s="226"/>
      <c r="L253" s="231"/>
      <c r="M253" s="232"/>
      <c r="N253" s="233"/>
      <c r="O253" s="233"/>
      <c r="P253" s="233"/>
      <c r="Q253" s="233"/>
      <c r="R253" s="233"/>
      <c r="S253" s="233"/>
      <c r="T253" s="234"/>
      <c r="AT253" s="235" t="s">
        <v>246</v>
      </c>
      <c r="AU253" s="235" t="s">
        <v>229</v>
      </c>
      <c r="AV253" s="13" t="s">
        <v>86</v>
      </c>
      <c r="AW253" s="13" t="s">
        <v>33</v>
      </c>
      <c r="AX253" s="13" t="s">
        <v>77</v>
      </c>
      <c r="AY253" s="235" t="s">
        <v>217</v>
      </c>
    </row>
    <row r="254" spans="1:65" s="14" customFormat="1" ht="11.25">
      <c r="B254" s="246"/>
      <c r="C254" s="247"/>
      <c r="D254" s="221" t="s">
        <v>246</v>
      </c>
      <c r="E254" s="248" t="s">
        <v>1</v>
      </c>
      <c r="F254" s="249" t="s">
        <v>298</v>
      </c>
      <c r="G254" s="247"/>
      <c r="H254" s="250">
        <v>335.98</v>
      </c>
      <c r="I254" s="251"/>
      <c r="J254" s="247"/>
      <c r="K254" s="247"/>
      <c r="L254" s="252"/>
      <c r="M254" s="253"/>
      <c r="N254" s="254"/>
      <c r="O254" s="254"/>
      <c r="P254" s="254"/>
      <c r="Q254" s="254"/>
      <c r="R254" s="254"/>
      <c r="S254" s="254"/>
      <c r="T254" s="255"/>
      <c r="AT254" s="256" t="s">
        <v>246</v>
      </c>
      <c r="AU254" s="256" t="s">
        <v>229</v>
      </c>
      <c r="AV254" s="14" t="s">
        <v>224</v>
      </c>
      <c r="AW254" s="14" t="s">
        <v>33</v>
      </c>
      <c r="AX254" s="14" t="s">
        <v>84</v>
      </c>
      <c r="AY254" s="256" t="s">
        <v>217</v>
      </c>
    </row>
    <row r="255" spans="1:65" s="2" customFormat="1" ht="21.75" customHeight="1">
      <c r="A255" s="34"/>
      <c r="B255" s="35"/>
      <c r="C255" s="208" t="s">
        <v>417</v>
      </c>
      <c r="D255" s="208" t="s">
        <v>219</v>
      </c>
      <c r="E255" s="209" t="s">
        <v>436</v>
      </c>
      <c r="F255" s="210" t="s">
        <v>437</v>
      </c>
      <c r="G255" s="211" t="s">
        <v>274</v>
      </c>
      <c r="H255" s="212">
        <v>16.798999999999999</v>
      </c>
      <c r="I255" s="213"/>
      <c r="J255" s="214">
        <f>ROUND(I255*H255,2)</f>
        <v>0</v>
      </c>
      <c r="K255" s="210" t="s">
        <v>223</v>
      </c>
      <c r="L255" s="39"/>
      <c r="M255" s="215" t="s">
        <v>1</v>
      </c>
      <c r="N255" s="216" t="s">
        <v>42</v>
      </c>
      <c r="O255" s="71"/>
      <c r="P255" s="217">
        <f>O255*H255</f>
        <v>0</v>
      </c>
      <c r="Q255" s="217">
        <v>0</v>
      </c>
      <c r="R255" s="217">
        <f>Q255*H255</f>
        <v>0</v>
      </c>
      <c r="S255" s="217">
        <v>0</v>
      </c>
      <c r="T255" s="218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219" t="s">
        <v>224</v>
      </c>
      <c r="AT255" s="219" t="s">
        <v>219</v>
      </c>
      <c r="AU255" s="219" t="s">
        <v>229</v>
      </c>
      <c r="AY255" s="17" t="s">
        <v>217</v>
      </c>
      <c r="BE255" s="220">
        <f>IF(N255="základní",J255,0)</f>
        <v>0</v>
      </c>
      <c r="BF255" s="220">
        <f>IF(N255="snížená",J255,0)</f>
        <v>0</v>
      </c>
      <c r="BG255" s="220">
        <f>IF(N255="zákl. přenesená",J255,0)</f>
        <v>0</v>
      </c>
      <c r="BH255" s="220">
        <f>IF(N255="sníž. přenesená",J255,0)</f>
        <v>0</v>
      </c>
      <c r="BI255" s="220">
        <f>IF(N255="nulová",J255,0)</f>
        <v>0</v>
      </c>
      <c r="BJ255" s="17" t="s">
        <v>84</v>
      </c>
      <c r="BK255" s="220">
        <f>ROUND(I255*H255,2)</f>
        <v>0</v>
      </c>
      <c r="BL255" s="17" t="s">
        <v>224</v>
      </c>
      <c r="BM255" s="219" t="s">
        <v>1200</v>
      </c>
    </row>
    <row r="256" spans="1:65" s="2" customFormat="1" ht="21.75" customHeight="1">
      <c r="A256" s="34"/>
      <c r="B256" s="35"/>
      <c r="C256" s="208" t="s">
        <v>425</v>
      </c>
      <c r="D256" s="208" t="s">
        <v>219</v>
      </c>
      <c r="E256" s="209" t="s">
        <v>839</v>
      </c>
      <c r="F256" s="210" t="s">
        <v>840</v>
      </c>
      <c r="G256" s="211" t="s">
        <v>274</v>
      </c>
      <c r="H256" s="212">
        <v>16.798999999999999</v>
      </c>
      <c r="I256" s="213"/>
      <c r="J256" s="214">
        <f>ROUND(I256*H256,2)</f>
        <v>0</v>
      </c>
      <c r="K256" s="210" t="s">
        <v>514</v>
      </c>
      <c r="L256" s="39"/>
      <c r="M256" s="215" t="s">
        <v>1</v>
      </c>
      <c r="N256" s="216" t="s">
        <v>42</v>
      </c>
      <c r="O256" s="71"/>
      <c r="P256" s="217">
        <f>O256*H256</f>
        <v>0</v>
      </c>
      <c r="Q256" s="217">
        <v>0</v>
      </c>
      <c r="R256" s="217">
        <f>Q256*H256</f>
        <v>0</v>
      </c>
      <c r="S256" s="217">
        <v>0</v>
      </c>
      <c r="T256" s="218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19" t="s">
        <v>224</v>
      </c>
      <c r="AT256" s="219" t="s">
        <v>219</v>
      </c>
      <c r="AU256" s="219" t="s">
        <v>229</v>
      </c>
      <c r="AY256" s="17" t="s">
        <v>217</v>
      </c>
      <c r="BE256" s="220">
        <f>IF(N256="základní",J256,0)</f>
        <v>0</v>
      </c>
      <c r="BF256" s="220">
        <f>IF(N256="snížená",J256,0)</f>
        <v>0</v>
      </c>
      <c r="BG256" s="220">
        <f>IF(N256="zákl. přenesená",J256,0)</f>
        <v>0</v>
      </c>
      <c r="BH256" s="220">
        <f>IF(N256="sníž. přenesená",J256,0)</f>
        <v>0</v>
      </c>
      <c r="BI256" s="220">
        <f>IF(N256="nulová",J256,0)</f>
        <v>0</v>
      </c>
      <c r="BJ256" s="17" t="s">
        <v>84</v>
      </c>
      <c r="BK256" s="220">
        <f>ROUND(I256*H256,2)</f>
        <v>0</v>
      </c>
      <c r="BL256" s="17" t="s">
        <v>224</v>
      </c>
      <c r="BM256" s="219" t="s">
        <v>1201</v>
      </c>
    </row>
    <row r="257" spans="1:65" s="2" customFormat="1" ht="21.75" customHeight="1">
      <c r="A257" s="34"/>
      <c r="B257" s="35"/>
      <c r="C257" s="208" t="s">
        <v>430</v>
      </c>
      <c r="D257" s="208" t="s">
        <v>219</v>
      </c>
      <c r="E257" s="209" t="s">
        <v>448</v>
      </c>
      <c r="F257" s="210" t="s">
        <v>449</v>
      </c>
      <c r="G257" s="211" t="s">
        <v>274</v>
      </c>
      <c r="H257" s="212">
        <v>102.971</v>
      </c>
      <c r="I257" s="213"/>
      <c r="J257" s="214">
        <f>ROUND(I257*H257,2)</f>
        <v>0</v>
      </c>
      <c r="K257" s="210" t="s">
        <v>223</v>
      </c>
      <c r="L257" s="39"/>
      <c r="M257" s="215" t="s">
        <v>1</v>
      </c>
      <c r="N257" s="216" t="s">
        <v>42</v>
      </c>
      <c r="O257" s="71"/>
      <c r="P257" s="217">
        <f>O257*H257</f>
        <v>0</v>
      </c>
      <c r="Q257" s="217">
        <v>0</v>
      </c>
      <c r="R257" s="217">
        <f>Q257*H257</f>
        <v>0</v>
      </c>
      <c r="S257" s="217">
        <v>0</v>
      </c>
      <c r="T257" s="218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19" t="s">
        <v>224</v>
      </c>
      <c r="AT257" s="219" t="s">
        <v>219</v>
      </c>
      <c r="AU257" s="219" t="s">
        <v>229</v>
      </c>
      <c r="AY257" s="17" t="s">
        <v>217</v>
      </c>
      <c r="BE257" s="220">
        <f>IF(N257="základní",J257,0)</f>
        <v>0</v>
      </c>
      <c r="BF257" s="220">
        <f>IF(N257="snížená",J257,0)</f>
        <v>0</v>
      </c>
      <c r="BG257" s="220">
        <f>IF(N257="zákl. přenesená",J257,0)</f>
        <v>0</v>
      </c>
      <c r="BH257" s="220">
        <f>IF(N257="sníž. přenesená",J257,0)</f>
        <v>0</v>
      </c>
      <c r="BI257" s="220">
        <f>IF(N257="nulová",J257,0)</f>
        <v>0</v>
      </c>
      <c r="BJ257" s="17" t="s">
        <v>84</v>
      </c>
      <c r="BK257" s="220">
        <f>ROUND(I257*H257,2)</f>
        <v>0</v>
      </c>
      <c r="BL257" s="17" t="s">
        <v>224</v>
      </c>
      <c r="BM257" s="219" t="s">
        <v>1202</v>
      </c>
    </row>
    <row r="258" spans="1:65" s="2" customFormat="1" ht="21.75" customHeight="1">
      <c r="A258" s="34"/>
      <c r="B258" s="35"/>
      <c r="C258" s="208" t="s">
        <v>435</v>
      </c>
      <c r="D258" s="208" t="s">
        <v>219</v>
      </c>
      <c r="E258" s="209" t="s">
        <v>452</v>
      </c>
      <c r="F258" s="210" t="s">
        <v>453</v>
      </c>
      <c r="G258" s="211" t="s">
        <v>274</v>
      </c>
      <c r="H258" s="212">
        <v>207.50700000000001</v>
      </c>
      <c r="I258" s="213"/>
      <c r="J258" s="214">
        <f>ROUND(I258*H258,2)</f>
        <v>0</v>
      </c>
      <c r="K258" s="210" t="s">
        <v>223</v>
      </c>
      <c r="L258" s="39"/>
      <c r="M258" s="215" t="s">
        <v>1</v>
      </c>
      <c r="N258" s="216" t="s">
        <v>42</v>
      </c>
      <c r="O258" s="71"/>
      <c r="P258" s="217">
        <f>O258*H258</f>
        <v>0</v>
      </c>
      <c r="Q258" s="217">
        <v>0</v>
      </c>
      <c r="R258" s="217">
        <f>Q258*H258</f>
        <v>0</v>
      </c>
      <c r="S258" s="217">
        <v>0</v>
      </c>
      <c r="T258" s="218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19" t="s">
        <v>224</v>
      </c>
      <c r="AT258" s="219" t="s">
        <v>219</v>
      </c>
      <c r="AU258" s="219" t="s">
        <v>229</v>
      </c>
      <c r="AY258" s="17" t="s">
        <v>217</v>
      </c>
      <c r="BE258" s="220">
        <f>IF(N258="základní",J258,0)</f>
        <v>0</v>
      </c>
      <c r="BF258" s="220">
        <f>IF(N258="snížená",J258,0)</f>
        <v>0</v>
      </c>
      <c r="BG258" s="220">
        <f>IF(N258="zákl. přenesená",J258,0)</f>
        <v>0</v>
      </c>
      <c r="BH258" s="220">
        <f>IF(N258="sníž. přenesená",J258,0)</f>
        <v>0</v>
      </c>
      <c r="BI258" s="220">
        <f>IF(N258="nulová",J258,0)</f>
        <v>0</v>
      </c>
      <c r="BJ258" s="17" t="s">
        <v>84</v>
      </c>
      <c r="BK258" s="220">
        <f>ROUND(I258*H258,2)</f>
        <v>0</v>
      </c>
      <c r="BL258" s="17" t="s">
        <v>224</v>
      </c>
      <c r="BM258" s="219" t="s">
        <v>1203</v>
      </c>
    </row>
    <row r="259" spans="1:65" s="13" customFormat="1" ht="11.25">
      <c r="B259" s="225"/>
      <c r="C259" s="226"/>
      <c r="D259" s="221" t="s">
        <v>246</v>
      </c>
      <c r="E259" s="227" t="s">
        <v>1</v>
      </c>
      <c r="F259" s="228" t="s">
        <v>1204</v>
      </c>
      <c r="G259" s="226"/>
      <c r="H259" s="229">
        <v>207.50700000000001</v>
      </c>
      <c r="I259" s="230"/>
      <c r="J259" s="226"/>
      <c r="K259" s="226"/>
      <c r="L259" s="231"/>
      <c r="M259" s="232"/>
      <c r="N259" s="233"/>
      <c r="O259" s="233"/>
      <c r="P259" s="233"/>
      <c r="Q259" s="233"/>
      <c r="R259" s="233"/>
      <c r="S259" s="233"/>
      <c r="T259" s="234"/>
      <c r="AT259" s="235" t="s">
        <v>246</v>
      </c>
      <c r="AU259" s="235" t="s">
        <v>229</v>
      </c>
      <c r="AV259" s="13" t="s">
        <v>86</v>
      </c>
      <c r="AW259" s="13" t="s">
        <v>33</v>
      </c>
      <c r="AX259" s="13" t="s">
        <v>77</v>
      </c>
      <c r="AY259" s="235" t="s">
        <v>217</v>
      </c>
    </row>
    <row r="260" spans="1:65" s="14" customFormat="1" ht="11.25">
      <c r="B260" s="246"/>
      <c r="C260" s="247"/>
      <c r="D260" s="221" t="s">
        <v>246</v>
      </c>
      <c r="E260" s="248" t="s">
        <v>1</v>
      </c>
      <c r="F260" s="249" t="s">
        <v>298</v>
      </c>
      <c r="G260" s="247"/>
      <c r="H260" s="250">
        <v>207.50700000000001</v>
      </c>
      <c r="I260" s="251"/>
      <c r="J260" s="247"/>
      <c r="K260" s="247"/>
      <c r="L260" s="252"/>
      <c r="M260" s="268"/>
      <c r="N260" s="269"/>
      <c r="O260" s="269"/>
      <c r="P260" s="269"/>
      <c r="Q260" s="269"/>
      <c r="R260" s="269"/>
      <c r="S260" s="269"/>
      <c r="T260" s="270"/>
      <c r="AT260" s="256" t="s">
        <v>246</v>
      </c>
      <c r="AU260" s="256" t="s">
        <v>229</v>
      </c>
      <c r="AV260" s="14" t="s">
        <v>224</v>
      </c>
      <c r="AW260" s="14" t="s">
        <v>33</v>
      </c>
      <c r="AX260" s="14" t="s">
        <v>84</v>
      </c>
      <c r="AY260" s="256" t="s">
        <v>217</v>
      </c>
    </row>
    <row r="261" spans="1:65" s="2" customFormat="1" ht="6.95" customHeight="1">
      <c r="A261" s="34"/>
      <c r="B261" s="54"/>
      <c r="C261" s="55"/>
      <c r="D261" s="55"/>
      <c r="E261" s="55"/>
      <c r="F261" s="55"/>
      <c r="G261" s="55"/>
      <c r="H261" s="55"/>
      <c r="I261" s="158"/>
      <c r="J261" s="55"/>
      <c r="K261" s="55"/>
      <c r="L261" s="39"/>
      <c r="M261" s="34"/>
      <c r="O261" s="34"/>
      <c r="P261" s="34"/>
      <c r="Q261" s="34"/>
      <c r="R261" s="34"/>
      <c r="S261" s="34"/>
      <c r="T261" s="34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</row>
  </sheetData>
  <sheetProtection algorithmName="SHA-512" hashValue="AKf49yQyqUnXZvZZ5vFFy8xuAz2E0bSlNeWu7x0nH6EcvQntzeunbbbNojJ8Iw/2R3QTHdW6rvypqLSzTf7XTg==" saltValue="BqH5ve+8EGf+DvGQlzjo4ZGjvAfwDDrWwtWbKL6zp2TuIvIQ3I2TDyr7ED6oyFomqgJWYkBhBvseSbACOecLLQ==" spinCount="100000" sheet="1" objects="1" scenarios="1" formatColumns="0" formatRows="0" autoFilter="0"/>
  <autoFilter ref="C126:K260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5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7" t="s">
        <v>157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86</v>
      </c>
    </row>
    <row r="4" spans="1:46" s="1" customFormat="1" ht="24.95" customHeight="1">
      <c r="B4" s="20"/>
      <c r="D4" s="119" t="s">
        <v>184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9" t="str">
        <f>'Rekapitulace stavby'!K6</f>
        <v>Oprava mostních objektů na trati Liberec - Černousy</v>
      </c>
      <c r="F7" s="330"/>
      <c r="G7" s="330"/>
      <c r="H7" s="330"/>
      <c r="I7" s="115"/>
      <c r="L7" s="20"/>
    </row>
    <row r="8" spans="1:46" s="1" customFormat="1" ht="12" customHeight="1">
      <c r="B8" s="20"/>
      <c r="D8" s="121" t="s">
        <v>185</v>
      </c>
      <c r="I8" s="115"/>
      <c r="L8" s="20"/>
    </row>
    <row r="9" spans="1:46" s="2" customFormat="1" ht="16.5" customHeight="1">
      <c r="A9" s="34"/>
      <c r="B9" s="39"/>
      <c r="C9" s="34"/>
      <c r="D9" s="34"/>
      <c r="E9" s="329" t="s">
        <v>1100</v>
      </c>
      <c r="F9" s="331"/>
      <c r="G9" s="331"/>
      <c r="H9" s="331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187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32" t="s">
        <v>1205</v>
      </c>
      <c r="F11" s="331"/>
      <c r="G11" s="331"/>
      <c r="H11" s="331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</v>
      </c>
      <c r="G13" s="34"/>
      <c r="H13" s="34"/>
      <c r="I13" s="123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20</v>
      </c>
      <c r="E14" s="34"/>
      <c r="F14" s="110" t="s">
        <v>1102</v>
      </c>
      <c r="G14" s="34"/>
      <c r="H14" s="34"/>
      <c r="I14" s="123" t="s">
        <v>22</v>
      </c>
      <c r="J14" s="124" t="str">
        <f>'Rekapitulace stavby'!AN8</f>
        <v>25. 5. 2020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24</v>
      </c>
      <c r="E16" s="34"/>
      <c r="F16" s="34"/>
      <c r="G16" s="34"/>
      <c r="H16" s="34"/>
      <c r="I16" s="123" t="s">
        <v>25</v>
      </c>
      <c r="J16" s="110" t="s">
        <v>26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27</v>
      </c>
      <c r="F17" s="34"/>
      <c r="G17" s="34"/>
      <c r="H17" s="34"/>
      <c r="I17" s="123" t="s">
        <v>28</v>
      </c>
      <c r="J17" s="110" t="s">
        <v>29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30</v>
      </c>
      <c r="E19" s="34"/>
      <c r="F19" s="34"/>
      <c r="G19" s="34"/>
      <c r="H19" s="34"/>
      <c r="I19" s="123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33" t="str">
        <f>'Rekapitulace stavby'!E14</f>
        <v>Vyplň údaj</v>
      </c>
      <c r="F20" s="334"/>
      <c r="G20" s="334"/>
      <c r="H20" s="334"/>
      <c r="I20" s="123" t="s">
        <v>28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32</v>
      </c>
      <c r="E22" s="34"/>
      <c r="F22" s="34"/>
      <c r="G22" s="34"/>
      <c r="H22" s="34"/>
      <c r="I22" s="123" t="s">
        <v>25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23" t="s">
        <v>28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34</v>
      </c>
      <c r="E25" s="34"/>
      <c r="F25" s="34"/>
      <c r="G25" s="34"/>
      <c r="H25" s="34"/>
      <c r="I25" s="123" t="s">
        <v>25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23" t="s">
        <v>28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35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35" t="s">
        <v>1</v>
      </c>
      <c r="F29" s="335"/>
      <c r="G29" s="335"/>
      <c r="H29" s="335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37</v>
      </c>
      <c r="E32" s="34"/>
      <c r="F32" s="34"/>
      <c r="G32" s="34"/>
      <c r="H32" s="34"/>
      <c r="I32" s="122"/>
      <c r="J32" s="132">
        <f>ROUND(J123,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33" t="s">
        <v>39</v>
      </c>
      <c r="G34" s="34"/>
      <c r="H34" s="34"/>
      <c r="I34" s="134" t="s">
        <v>38</v>
      </c>
      <c r="J34" s="133" t="s">
        <v>40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5" t="s">
        <v>41</v>
      </c>
      <c r="E35" s="121" t="s">
        <v>42</v>
      </c>
      <c r="F35" s="136">
        <f>ROUND((SUM(BE123:BE134)),  2)</f>
        <v>0</v>
      </c>
      <c r="G35" s="34"/>
      <c r="H35" s="34"/>
      <c r="I35" s="137">
        <v>0.21</v>
      </c>
      <c r="J35" s="136">
        <f>ROUND(((SUM(BE123:BE134))*I35),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1" t="s">
        <v>43</v>
      </c>
      <c r="F36" s="136">
        <f>ROUND((SUM(BF123:BF134)),  2)</f>
        <v>0</v>
      </c>
      <c r="G36" s="34"/>
      <c r="H36" s="34"/>
      <c r="I36" s="137">
        <v>0.15</v>
      </c>
      <c r="J36" s="136">
        <f>ROUND(((SUM(BF123:BF134))*I36),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44</v>
      </c>
      <c r="F37" s="136">
        <f>ROUND((SUM(BG123:BG134)),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45</v>
      </c>
      <c r="F38" s="136">
        <f>ROUND((SUM(BH123:BH134)),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46</v>
      </c>
      <c r="F39" s="136">
        <f>ROUND((SUM(BI123:BI134)),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47</v>
      </c>
      <c r="E41" s="140"/>
      <c r="F41" s="140"/>
      <c r="G41" s="141" t="s">
        <v>48</v>
      </c>
      <c r="H41" s="142" t="s">
        <v>49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I43" s="115"/>
      <c r="L43" s="20"/>
    </row>
    <row r="44" spans="1:31" s="1" customFormat="1" ht="14.45" customHeight="1">
      <c r="B44" s="20"/>
      <c r="I44" s="115"/>
      <c r="L44" s="20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50</v>
      </c>
      <c r="E50" s="147"/>
      <c r="F50" s="147"/>
      <c r="G50" s="146" t="s">
        <v>51</v>
      </c>
      <c r="H50" s="147"/>
      <c r="I50" s="148"/>
      <c r="J50" s="147"/>
      <c r="K50" s="147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9" t="s">
        <v>52</v>
      </c>
      <c r="E61" s="150"/>
      <c r="F61" s="151" t="s">
        <v>53</v>
      </c>
      <c r="G61" s="149" t="s">
        <v>52</v>
      </c>
      <c r="H61" s="150"/>
      <c r="I61" s="152"/>
      <c r="J61" s="153" t="s">
        <v>53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6" t="s">
        <v>54</v>
      </c>
      <c r="E65" s="154"/>
      <c r="F65" s="154"/>
      <c r="G65" s="146" t="s">
        <v>55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9" t="s">
        <v>52</v>
      </c>
      <c r="E76" s="150"/>
      <c r="F76" s="151" t="s">
        <v>53</v>
      </c>
      <c r="G76" s="149" t="s">
        <v>52</v>
      </c>
      <c r="H76" s="150"/>
      <c r="I76" s="152"/>
      <c r="J76" s="153" t="s">
        <v>53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190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36" t="str">
        <f>E7</f>
        <v>Oprava mostních objektů na trati Liberec - Černousy</v>
      </c>
      <c r="F85" s="337"/>
      <c r="G85" s="337"/>
      <c r="H85" s="337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185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36" t="s">
        <v>1100</v>
      </c>
      <c r="F87" s="338"/>
      <c r="G87" s="338"/>
      <c r="H87" s="338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187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309" t="str">
        <f>E11</f>
        <v>2020/02/08.2/LIB - SO 08 - VRN1</v>
      </c>
      <c r="F89" s="338"/>
      <c r="G89" s="338"/>
      <c r="H89" s="338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>Oldřichov v Hájích</v>
      </c>
      <c r="G91" s="36"/>
      <c r="H91" s="36"/>
      <c r="I91" s="123" t="s">
        <v>22</v>
      </c>
      <c r="J91" s="66" t="str">
        <f>IF(J14="","",J14)</f>
        <v>25. 5. 2020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24</v>
      </c>
      <c r="D93" s="36"/>
      <c r="E93" s="36"/>
      <c r="F93" s="27" t="str">
        <f>E17</f>
        <v>Správa železnic, státní organizace OŘ HK</v>
      </c>
      <c r="G93" s="36"/>
      <c r="H93" s="36"/>
      <c r="I93" s="123" t="s">
        <v>32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30</v>
      </c>
      <c r="D94" s="36"/>
      <c r="E94" s="36"/>
      <c r="F94" s="27" t="str">
        <f>IF(E20="","",E20)</f>
        <v>Vyplň údaj</v>
      </c>
      <c r="G94" s="36"/>
      <c r="H94" s="36"/>
      <c r="I94" s="123" t="s">
        <v>34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62" t="s">
        <v>191</v>
      </c>
      <c r="D96" s="163"/>
      <c r="E96" s="163"/>
      <c r="F96" s="163"/>
      <c r="G96" s="163"/>
      <c r="H96" s="163"/>
      <c r="I96" s="164"/>
      <c r="J96" s="165" t="s">
        <v>192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66" t="s">
        <v>193</v>
      </c>
      <c r="D98" s="36"/>
      <c r="E98" s="36"/>
      <c r="F98" s="36"/>
      <c r="G98" s="36"/>
      <c r="H98" s="36"/>
      <c r="I98" s="122"/>
      <c r="J98" s="84">
        <f>J123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194</v>
      </c>
    </row>
    <row r="99" spans="1:47" s="9" customFormat="1" ht="24.95" customHeight="1">
      <c r="B99" s="167"/>
      <c r="C99" s="168"/>
      <c r="D99" s="169" t="s">
        <v>465</v>
      </c>
      <c r="E99" s="170"/>
      <c r="F99" s="170"/>
      <c r="G99" s="170"/>
      <c r="H99" s="170"/>
      <c r="I99" s="171"/>
      <c r="J99" s="172">
        <f>J124</f>
        <v>0</v>
      </c>
      <c r="K99" s="168"/>
      <c r="L99" s="173"/>
    </row>
    <row r="100" spans="1:47" s="10" customFormat="1" ht="19.899999999999999" customHeight="1">
      <c r="B100" s="174"/>
      <c r="C100" s="104"/>
      <c r="D100" s="175" t="s">
        <v>466</v>
      </c>
      <c r="E100" s="176"/>
      <c r="F100" s="176"/>
      <c r="G100" s="176"/>
      <c r="H100" s="176"/>
      <c r="I100" s="177"/>
      <c r="J100" s="178">
        <f>J125</f>
        <v>0</v>
      </c>
      <c r="K100" s="104"/>
      <c r="L100" s="179"/>
    </row>
    <row r="101" spans="1:47" s="10" customFormat="1" ht="19.899999999999999" customHeight="1">
      <c r="B101" s="174"/>
      <c r="C101" s="104"/>
      <c r="D101" s="175" t="s">
        <v>467</v>
      </c>
      <c r="E101" s="176"/>
      <c r="F101" s="176"/>
      <c r="G101" s="176"/>
      <c r="H101" s="176"/>
      <c r="I101" s="177"/>
      <c r="J101" s="178">
        <f>J132</f>
        <v>0</v>
      </c>
      <c r="K101" s="104"/>
      <c r="L101" s="179"/>
    </row>
    <row r="102" spans="1:47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122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47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158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47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161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24.95" customHeight="1">
      <c r="A108" s="34"/>
      <c r="B108" s="35"/>
      <c r="C108" s="23" t="s">
        <v>202</v>
      </c>
      <c r="D108" s="36"/>
      <c r="E108" s="36"/>
      <c r="F108" s="36"/>
      <c r="G108" s="36"/>
      <c r="H108" s="36"/>
      <c r="I108" s="122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122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122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6.5" customHeight="1">
      <c r="A111" s="34"/>
      <c r="B111" s="35"/>
      <c r="C111" s="36"/>
      <c r="D111" s="36"/>
      <c r="E111" s="336" t="str">
        <f>E7</f>
        <v>Oprava mostních objektů na trati Liberec - Černousy</v>
      </c>
      <c r="F111" s="337"/>
      <c r="G111" s="337"/>
      <c r="H111" s="337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1" customFormat="1" ht="12" customHeight="1">
      <c r="B112" s="21"/>
      <c r="C112" s="29" t="s">
        <v>185</v>
      </c>
      <c r="D112" s="22"/>
      <c r="E112" s="22"/>
      <c r="F112" s="22"/>
      <c r="G112" s="22"/>
      <c r="H112" s="22"/>
      <c r="I112" s="115"/>
      <c r="J112" s="22"/>
      <c r="K112" s="22"/>
      <c r="L112" s="20"/>
    </row>
    <row r="113" spans="1:65" s="2" customFormat="1" ht="16.5" customHeight="1">
      <c r="A113" s="34"/>
      <c r="B113" s="35"/>
      <c r="C113" s="36"/>
      <c r="D113" s="36"/>
      <c r="E113" s="336" t="s">
        <v>1100</v>
      </c>
      <c r="F113" s="338"/>
      <c r="G113" s="338"/>
      <c r="H113" s="338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187</v>
      </c>
      <c r="D114" s="36"/>
      <c r="E114" s="36"/>
      <c r="F114" s="36"/>
      <c r="G114" s="36"/>
      <c r="H114" s="36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309" t="str">
        <f>E11</f>
        <v>2020/02/08.2/LIB - SO 08 - VRN1</v>
      </c>
      <c r="F115" s="338"/>
      <c r="G115" s="338"/>
      <c r="H115" s="338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20</v>
      </c>
      <c r="D117" s="36"/>
      <c r="E117" s="36"/>
      <c r="F117" s="27" t="str">
        <f>F14</f>
        <v>Oldřichov v Hájích</v>
      </c>
      <c r="G117" s="36"/>
      <c r="H117" s="36"/>
      <c r="I117" s="123" t="s">
        <v>22</v>
      </c>
      <c r="J117" s="66" t="str">
        <f>IF(J14="","",J14)</f>
        <v>25. 5. 2020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24</v>
      </c>
      <c r="D119" s="36"/>
      <c r="E119" s="36"/>
      <c r="F119" s="27" t="str">
        <f>E17</f>
        <v>Správa železnic, státní organizace OŘ HK</v>
      </c>
      <c r="G119" s="36"/>
      <c r="H119" s="36"/>
      <c r="I119" s="123" t="s">
        <v>32</v>
      </c>
      <c r="J119" s="32" t="str">
        <f>E23</f>
        <v xml:space="preserve"> 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30</v>
      </c>
      <c r="D120" s="36"/>
      <c r="E120" s="36"/>
      <c r="F120" s="27" t="str">
        <f>IF(E20="","",E20)</f>
        <v>Vyplň údaj</v>
      </c>
      <c r="G120" s="36"/>
      <c r="H120" s="36"/>
      <c r="I120" s="123" t="s">
        <v>34</v>
      </c>
      <c r="J120" s="32" t="str">
        <f>E26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122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80"/>
      <c r="B122" s="181"/>
      <c r="C122" s="182" t="s">
        <v>203</v>
      </c>
      <c r="D122" s="183" t="s">
        <v>62</v>
      </c>
      <c r="E122" s="183" t="s">
        <v>58</v>
      </c>
      <c r="F122" s="183" t="s">
        <v>59</v>
      </c>
      <c r="G122" s="183" t="s">
        <v>204</v>
      </c>
      <c r="H122" s="183" t="s">
        <v>205</v>
      </c>
      <c r="I122" s="184" t="s">
        <v>206</v>
      </c>
      <c r="J122" s="183" t="s">
        <v>192</v>
      </c>
      <c r="K122" s="185" t="s">
        <v>207</v>
      </c>
      <c r="L122" s="186"/>
      <c r="M122" s="75" t="s">
        <v>1</v>
      </c>
      <c r="N122" s="76" t="s">
        <v>41</v>
      </c>
      <c r="O122" s="76" t="s">
        <v>208</v>
      </c>
      <c r="P122" s="76" t="s">
        <v>209</v>
      </c>
      <c r="Q122" s="76" t="s">
        <v>210</v>
      </c>
      <c r="R122" s="76" t="s">
        <v>211</v>
      </c>
      <c r="S122" s="76" t="s">
        <v>212</v>
      </c>
      <c r="T122" s="77" t="s">
        <v>213</v>
      </c>
      <c r="U122" s="180"/>
      <c r="V122" s="180"/>
      <c r="W122" s="180"/>
      <c r="X122" s="180"/>
      <c r="Y122" s="180"/>
      <c r="Z122" s="180"/>
      <c r="AA122" s="180"/>
      <c r="AB122" s="180"/>
      <c r="AC122" s="180"/>
      <c r="AD122" s="180"/>
      <c r="AE122" s="180"/>
    </row>
    <row r="123" spans="1:65" s="2" customFormat="1" ht="22.9" customHeight="1">
      <c r="A123" s="34"/>
      <c r="B123" s="35"/>
      <c r="C123" s="82" t="s">
        <v>214</v>
      </c>
      <c r="D123" s="36"/>
      <c r="E123" s="36"/>
      <c r="F123" s="36"/>
      <c r="G123" s="36"/>
      <c r="H123" s="36"/>
      <c r="I123" s="122"/>
      <c r="J123" s="187">
        <f>BK123</f>
        <v>0</v>
      </c>
      <c r="K123" s="36"/>
      <c r="L123" s="39"/>
      <c r="M123" s="78"/>
      <c r="N123" s="188"/>
      <c r="O123" s="79"/>
      <c r="P123" s="189">
        <f>P124</f>
        <v>0</v>
      </c>
      <c r="Q123" s="79"/>
      <c r="R123" s="189">
        <f>R124</f>
        <v>0</v>
      </c>
      <c r="S123" s="79"/>
      <c r="T123" s="190">
        <f>T124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76</v>
      </c>
      <c r="AU123" s="17" t="s">
        <v>194</v>
      </c>
      <c r="BK123" s="191">
        <f>BK124</f>
        <v>0</v>
      </c>
    </row>
    <row r="124" spans="1:65" s="12" customFormat="1" ht="25.9" customHeight="1">
      <c r="B124" s="192"/>
      <c r="C124" s="193"/>
      <c r="D124" s="194" t="s">
        <v>76</v>
      </c>
      <c r="E124" s="195" t="s">
        <v>468</v>
      </c>
      <c r="F124" s="195" t="s">
        <v>469</v>
      </c>
      <c r="G124" s="193"/>
      <c r="H124" s="193"/>
      <c r="I124" s="196"/>
      <c r="J124" s="197">
        <f>BK124</f>
        <v>0</v>
      </c>
      <c r="K124" s="193"/>
      <c r="L124" s="198"/>
      <c r="M124" s="199"/>
      <c r="N124" s="200"/>
      <c r="O124" s="200"/>
      <c r="P124" s="201">
        <f>P125+P132</f>
        <v>0</v>
      </c>
      <c r="Q124" s="200"/>
      <c r="R124" s="201">
        <f>R125+R132</f>
        <v>0</v>
      </c>
      <c r="S124" s="200"/>
      <c r="T124" s="202">
        <f>T125+T132</f>
        <v>0</v>
      </c>
      <c r="AR124" s="203" t="s">
        <v>241</v>
      </c>
      <c r="AT124" s="204" t="s">
        <v>76</v>
      </c>
      <c r="AU124" s="204" t="s">
        <v>77</v>
      </c>
      <c r="AY124" s="203" t="s">
        <v>217</v>
      </c>
      <c r="BK124" s="205">
        <f>BK125+BK132</f>
        <v>0</v>
      </c>
    </row>
    <row r="125" spans="1:65" s="12" customFormat="1" ht="22.9" customHeight="1">
      <c r="B125" s="192"/>
      <c r="C125" s="193"/>
      <c r="D125" s="194" t="s">
        <v>76</v>
      </c>
      <c r="E125" s="206" t="s">
        <v>470</v>
      </c>
      <c r="F125" s="206" t="s">
        <v>471</v>
      </c>
      <c r="G125" s="193"/>
      <c r="H125" s="193"/>
      <c r="I125" s="196"/>
      <c r="J125" s="207">
        <f>BK125</f>
        <v>0</v>
      </c>
      <c r="K125" s="193"/>
      <c r="L125" s="198"/>
      <c r="M125" s="199"/>
      <c r="N125" s="200"/>
      <c r="O125" s="200"/>
      <c r="P125" s="201">
        <f>SUM(P126:P131)</f>
        <v>0</v>
      </c>
      <c r="Q125" s="200"/>
      <c r="R125" s="201">
        <f>SUM(R126:R131)</f>
        <v>0</v>
      </c>
      <c r="S125" s="200"/>
      <c r="T125" s="202">
        <f>SUM(T126:T131)</f>
        <v>0</v>
      </c>
      <c r="AR125" s="203" t="s">
        <v>241</v>
      </c>
      <c r="AT125" s="204" t="s">
        <v>76</v>
      </c>
      <c r="AU125" s="204" t="s">
        <v>84</v>
      </c>
      <c r="AY125" s="203" t="s">
        <v>217</v>
      </c>
      <c r="BK125" s="205">
        <f>SUM(BK126:BK131)</f>
        <v>0</v>
      </c>
    </row>
    <row r="126" spans="1:65" s="2" customFormat="1" ht="16.5" customHeight="1">
      <c r="A126" s="34"/>
      <c r="B126" s="35"/>
      <c r="C126" s="208" t="s">
        <v>84</v>
      </c>
      <c r="D126" s="208" t="s">
        <v>219</v>
      </c>
      <c r="E126" s="209" t="s">
        <v>472</v>
      </c>
      <c r="F126" s="210" t="s">
        <v>471</v>
      </c>
      <c r="G126" s="211" t="s">
        <v>473</v>
      </c>
      <c r="H126" s="212">
        <v>1</v>
      </c>
      <c r="I126" s="213"/>
      <c r="J126" s="214">
        <f t="shared" ref="J126:J131" si="0">ROUND(I126*H126,2)</f>
        <v>0</v>
      </c>
      <c r="K126" s="210" t="s">
        <v>223</v>
      </c>
      <c r="L126" s="39"/>
      <c r="M126" s="215" t="s">
        <v>1</v>
      </c>
      <c r="N126" s="216" t="s">
        <v>42</v>
      </c>
      <c r="O126" s="71"/>
      <c r="P126" s="217">
        <f t="shared" ref="P126:P131" si="1">O126*H126</f>
        <v>0</v>
      </c>
      <c r="Q126" s="217">
        <v>0</v>
      </c>
      <c r="R126" s="217">
        <f t="shared" ref="R126:R131" si="2">Q126*H126</f>
        <v>0</v>
      </c>
      <c r="S126" s="217">
        <v>0</v>
      </c>
      <c r="T126" s="218">
        <f t="shared" ref="T126:T131" si="3"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9" t="s">
        <v>474</v>
      </c>
      <c r="AT126" s="219" t="s">
        <v>219</v>
      </c>
      <c r="AU126" s="219" t="s">
        <v>86</v>
      </c>
      <c r="AY126" s="17" t="s">
        <v>217</v>
      </c>
      <c r="BE126" s="220">
        <f t="shared" ref="BE126:BE131" si="4">IF(N126="základní",J126,0)</f>
        <v>0</v>
      </c>
      <c r="BF126" s="220">
        <f t="shared" ref="BF126:BF131" si="5">IF(N126="snížená",J126,0)</f>
        <v>0</v>
      </c>
      <c r="BG126" s="220">
        <f t="shared" ref="BG126:BG131" si="6">IF(N126="zákl. přenesená",J126,0)</f>
        <v>0</v>
      </c>
      <c r="BH126" s="220">
        <f t="shared" ref="BH126:BH131" si="7">IF(N126="sníž. přenesená",J126,0)</f>
        <v>0</v>
      </c>
      <c r="BI126" s="220">
        <f t="shared" ref="BI126:BI131" si="8">IF(N126="nulová",J126,0)</f>
        <v>0</v>
      </c>
      <c r="BJ126" s="17" t="s">
        <v>84</v>
      </c>
      <c r="BK126" s="220">
        <f t="shared" ref="BK126:BK131" si="9">ROUND(I126*H126,2)</f>
        <v>0</v>
      </c>
      <c r="BL126" s="17" t="s">
        <v>474</v>
      </c>
      <c r="BM126" s="219" t="s">
        <v>1206</v>
      </c>
    </row>
    <row r="127" spans="1:65" s="2" customFormat="1" ht="16.5" customHeight="1">
      <c r="A127" s="34"/>
      <c r="B127" s="35"/>
      <c r="C127" s="208" t="s">
        <v>86</v>
      </c>
      <c r="D127" s="208" t="s">
        <v>219</v>
      </c>
      <c r="E127" s="209" t="s">
        <v>476</v>
      </c>
      <c r="F127" s="210" t="s">
        <v>477</v>
      </c>
      <c r="G127" s="211" t="s">
        <v>473</v>
      </c>
      <c r="H127" s="212">
        <v>1</v>
      </c>
      <c r="I127" s="213"/>
      <c r="J127" s="214">
        <f t="shared" si="0"/>
        <v>0</v>
      </c>
      <c r="K127" s="210" t="s">
        <v>223</v>
      </c>
      <c r="L127" s="39"/>
      <c r="M127" s="215" t="s">
        <v>1</v>
      </c>
      <c r="N127" s="216" t="s">
        <v>42</v>
      </c>
      <c r="O127" s="71"/>
      <c r="P127" s="217">
        <f t="shared" si="1"/>
        <v>0</v>
      </c>
      <c r="Q127" s="217">
        <v>0</v>
      </c>
      <c r="R127" s="217">
        <f t="shared" si="2"/>
        <v>0</v>
      </c>
      <c r="S127" s="217">
        <v>0</v>
      </c>
      <c r="T127" s="218">
        <f t="shared" si="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9" t="s">
        <v>474</v>
      </c>
      <c r="AT127" s="219" t="s">
        <v>219</v>
      </c>
      <c r="AU127" s="219" t="s">
        <v>86</v>
      </c>
      <c r="AY127" s="17" t="s">
        <v>217</v>
      </c>
      <c r="BE127" s="220">
        <f t="shared" si="4"/>
        <v>0</v>
      </c>
      <c r="BF127" s="220">
        <f t="shared" si="5"/>
        <v>0</v>
      </c>
      <c r="BG127" s="220">
        <f t="shared" si="6"/>
        <v>0</v>
      </c>
      <c r="BH127" s="220">
        <f t="shared" si="7"/>
        <v>0</v>
      </c>
      <c r="BI127" s="220">
        <f t="shared" si="8"/>
        <v>0</v>
      </c>
      <c r="BJ127" s="17" t="s">
        <v>84</v>
      </c>
      <c r="BK127" s="220">
        <f t="shared" si="9"/>
        <v>0</v>
      </c>
      <c r="BL127" s="17" t="s">
        <v>474</v>
      </c>
      <c r="BM127" s="219" t="s">
        <v>1207</v>
      </c>
    </row>
    <row r="128" spans="1:65" s="2" customFormat="1" ht="16.5" customHeight="1">
      <c r="A128" s="34"/>
      <c r="B128" s="35"/>
      <c r="C128" s="208" t="s">
        <v>229</v>
      </c>
      <c r="D128" s="208" t="s">
        <v>219</v>
      </c>
      <c r="E128" s="209" t="s">
        <v>479</v>
      </c>
      <c r="F128" s="210" t="s">
        <v>480</v>
      </c>
      <c r="G128" s="211" t="s">
        <v>473</v>
      </c>
      <c r="H128" s="212">
        <v>1</v>
      </c>
      <c r="I128" s="213"/>
      <c r="J128" s="214">
        <f t="shared" si="0"/>
        <v>0</v>
      </c>
      <c r="K128" s="210" t="s">
        <v>223</v>
      </c>
      <c r="L128" s="39"/>
      <c r="M128" s="215" t="s">
        <v>1</v>
      </c>
      <c r="N128" s="216" t="s">
        <v>42</v>
      </c>
      <c r="O128" s="71"/>
      <c r="P128" s="217">
        <f t="shared" si="1"/>
        <v>0</v>
      </c>
      <c r="Q128" s="217">
        <v>0</v>
      </c>
      <c r="R128" s="217">
        <f t="shared" si="2"/>
        <v>0</v>
      </c>
      <c r="S128" s="217">
        <v>0</v>
      </c>
      <c r="T128" s="218">
        <f t="shared" si="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9" t="s">
        <v>474</v>
      </c>
      <c r="AT128" s="219" t="s">
        <v>219</v>
      </c>
      <c r="AU128" s="219" t="s">
        <v>86</v>
      </c>
      <c r="AY128" s="17" t="s">
        <v>217</v>
      </c>
      <c r="BE128" s="220">
        <f t="shared" si="4"/>
        <v>0</v>
      </c>
      <c r="BF128" s="220">
        <f t="shared" si="5"/>
        <v>0</v>
      </c>
      <c r="BG128" s="220">
        <f t="shared" si="6"/>
        <v>0</v>
      </c>
      <c r="BH128" s="220">
        <f t="shared" si="7"/>
        <v>0</v>
      </c>
      <c r="BI128" s="220">
        <f t="shared" si="8"/>
        <v>0</v>
      </c>
      <c r="BJ128" s="17" t="s">
        <v>84</v>
      </c>
      <c r="BK128" s="220">
        <f t="shared" si="9"/>
        <v>0</v>
      </c>
      <c r="BL128" s="17" t="s">
        <v>474</v>
      </c>
      <c r="BM128" s="219" t="s">
        <v>1208</v>
      </c>
    </row>
    <row r="129" spans="1:65" s="2" customFormat="1" ht="16.5" customHeight="1">
      <c r="A129" s="34"/>
      <c r="B129" s="35"/>
      <c r="C129" s="208" t="s">
        <v>224</v>
      </c>
      <c r="D129" s="208" t="s">
        <v>219</v>
      </c>
      <c r="E129" s="209" t="s">
        <v>482</v>
      </c>
      <c r="F129" s="210" t="s">
        <v>483</v>
      </c>
      <c r="G129" s="211" t="s">
        <v>473</v>
      </c>
      <c r="H129" s="212">
        <v>1</v>
      </c>
      <c r="I129" s="213"/>
      <c r="J129" s="214">
        <f t="shared" si="0"/>
        <v>0</v>
      </c>
      <c r="K129" s="210" t="s">
        <v>223</v>
      </c>
      <c r="L129" s="39"/>
      <c r="M129" s="215" t="s">
        <v>1</v>
      </c>
      <c r="N129" s="216" t="s">
        <v>42</v>
      </c>
      <c r="O129" s="71"/>
      <c r="P129" s="217">
        <f t="shared" si="1"/>
        <v>0</v>
      </c>
      <c r="Q129" s="217">
        <v>0</v>
      </c>
      <c r="R129" s="217">
        <f t="shared" si="2"/>
        <v>0</v>
      </c>
      <c r="S129" s="217">
        <v>0</v>
      </c>
      <c r="T129" s="218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9" t="s">
        <v>474</v>
      </c>
      <c r="AT129" s="219" t="s">
        <v>219</v>
      </c>
      <c r="AU129" s="219" t="s">
        <v>86</v>
      </c>
      <c r="AY129" s="17" t="s">
        <v>217</v>
      </c>
      <c r="BE129" s="220">
        <f t="shared" si="4"/>
        <v>0</v>
      </c>
      <c r="BF129" s="220">
        <f t="shared" si="5"/>
        <v>0</v>
      </c>
      <c r="BG129" s="220">
        <f t="shared" si="6"/>
        <v>0</v>
      </c>
      <c r="BH129" s="220">
        <f t="shared" si="7"/>
        <v>0</v>
      </c>
      <c r="BI129" s="220">
        <f t="shared" si="8"/>
        <v>0</v>
      </c>
      <c r="BJ129" s="17" t="s">
        <v>84</v>
      </c>
      <c r="BK129" s="220">
        <f t="shared" si="9"/>
        <v>0</v>
      </c>
      <c r="BL129" s="17" t="s">
        <v>474</v>
      </c>
      <c r="BM129" s="219" t="s">
        <v>1209</v>
      </c>
    </row>
    <row r="130" spans="1:65" s="2" customFormat="1" ht="16.5" customHeight="1">
      <c r="A130" s="34"/>
      <c r="B130" s="35"/>
      <c r="C130" s="208" t="s">
        <v>241</v>
      </c>
      <c r="D130" s="208" t="s">
        <v>219</v>
      </c>
      <c r="E130" s="209" t="s">
        <v>485</v>
      </c>
      <c r="F130" s="210" t="s">
        <v>486</v>
      </c>
      <c r="G130" s="211" t="s">
        <v>473</v>
      </c>
      <c r="H130" s="212">
        <v>1</v>
      </c>
      <c r="I130" s="213"/>
      <c r="J130" s="214">
        <f t="shared" si="0"/>
        <v>0</v>
      </c>
      <c r="K130" s="210" t="s">
        <v>223</v>
      </c>
      <c r="L130" s="39"/>
      <c r="M130" s="215" t="s">
        <v>1</v>
      </c>
      <c r="N130" s="216" t="s">
        <v>42</v>
      </c>
      <c r="O130" s="71"/>
      <c r="P130" s="217">
        <f t="shared" si="1"/>
        <v>0</v>
      </c>
      <c r="Q130" s="217">
        <v>0</v>
      </c>
      <c r="R130" s="217">
        <f t="shared" si="2"/>
        <v>0</v>
      </c>
      <c r="S130" s="217">
        <v>0</v>
      </c>
      <c r="T130" s="218">
        <f t="shared" si="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9" t="s">
        <v>474</v>
      </c>
      <c r="AT130" s="219" t="s">
        <v>219</v>
      </c>
      <c r="AU130" s="219" t="s">
        <v>86</v>
      </c>
      <c r="AY130" s="17" t="s">
        <v>217</v>
      </c>
      <c r="BE130" s="220">
        <f t="shared" si="4"/>
        <v>0</v>
      </c>
      <c r="BF130" s="220">
        <f t="shared" si="5"/>
        <v>0</v>
      </c>
      <c r="BG130" s="220">
        <f t="shared" si="6"/>
        <v>0</v>
      </c>
      <c r="BH130" s="220">
        <f t="shared" si="7"/>
        <v>0</v>
      </c>
      <c r="BI130" s="220">
        <f t="shared" si="8"/>
        <v>0</v>
      </c>
      <c r="BJ130" s="17" t="s">
        <v>84</v>
      </c>
      <c r="BK130" s="220">
        <f t="shared" si="9"/>
        <v>0</v>
      </c>
      <c r="BL130" s="17" t="s">
        <v>474</v>
      </c>
      <c r="BM130" s="219" t="s">
        <v>1210</v>
      </c>
    </row>
    <row r="131" spans="1:65" s="2" customFormat="1" ht="16.5" customHeight="1">
      <c r="A131" s="34"/>
      <c r="B131" s="35"/>
      <c r="C131" s="208" t="s">
        <v>248</v>
      </c>
      <c r="D131" s="208" t="s">
        <v>219</v>
      </c>
      <c r="E131" s="209" t="s">
        <v>488</v>
      </c>
      <c r="F131" s="210" t="s">
        <v>489</v>
      </c>
      <c r="G131" s="211" t="s">
        <v>473</v>
      </c>
      <c r="H131" s="212">
        <v>1</v>
      </c>
      <c r="I131" s="213"/>
      <c r="J131" s="214">
        <f t="shared" si="0"/>
        <v>0</v>
      </c>
      <c r="K131" s="210" t="s">
        <v>223</v>
      </c>
      <c r="L131" s="39"/>
      <c r="M131" s="215" t="s">
        <v>1</v>
      </c>
      <c r="N131" s="216" t="s">
        <v>42</v>
      </c>
      <c r="O131" s="71"/>
      <c r="P131" s="217">
        <f t="shared" si="1"/>
        <v>0</v>
      </c>
      <c r="Q131" s="217">
        <v>0</v>
      </c>
      <c r="R131" s="217">
        <f t="shared" si="2"/>
        <v>0</v>
      </c>
      <c r="S131" s="217">
        <v>0</v>
      </c>
      <c r="T131" s="218">
        <f t="shared" si="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9" t="s">
        <v>474</v>
      </c>
      <c r="AT131" s="219" t="s">
        <v>219</v>
      </c>
      <c r="AU131" s="219" t="s">
        <v>86</v>
      </c>
      <c r="AY131" s="17" t="s">
        <v>217</v>
      </c>
      <c r="BE131" s="220">
        <f t="shared" si="4"/>
        <v>0</v>
      </c>
      <c r="BF131" s="220">
        <f t="shared" si="5"/>
        <v>0</v>
      </c>
      <c r="BG131" s="220">
        <f t="shared" si="6"/>
        <v>0</v>
      </c>
      <c r="BH131" s="220">
        <f t="shared" si="7"/>
        <v>0</v>
      </c>
      <c r="BI131" s="220">
        <f t="shared" si="8"/>
        <v>0</v>
      </c>
      <c r="BJ131" s="17" t="s">
        <v>84</v>
      </c>
      <c r="BK131" s="220">
        <f t="shared" si="9"/>
        <v>0</v>
      </c>
      <c r="BL131" s="17" t="s">
        <v>474</v>
      </c>
      <c r="BM131" s="219" t="s">
        <v>1211</v>
      </c>
    </row>
    <row r="132" spans="1:65" s="12" customFormat="1" ht="22.9" customHeight="1">
      <c r="B132" s="192"/>
      <c r="C132" s="193"/>
      <c r="D132" s="194" t="s">
        <v>76</v>
      </c>
      <c r="E132" s="206" t="s">
        <v>491</v>
      </c>
      <c r="F132" s="206" t="s">
        <v>492</v>
      </c>
      <c r="G132" s="193"/>
      <c r="H132" s="193"/>
      <c r="I132" s="196"/>
      <c r="J132" s="207">
        <f>BK132</f>
        <v>0</v>
      </c>
      <c r="K132" s="193"/>
      <c r="L132" s="198"/>
      <c r="M132" s="199"/>
      <c r="N132" s="200"/>
      <c r="O132" s="200"/>
      <c r="P132" s="201">
        <f>SUM(P133:P134)</f>
        <v>0</v>
      </c>
      <c r="Q132" s="200"/>
      <c r="R132" s="201">
        <f>SUM(R133:R134)</f>
        <v>0</v>
      </c>
      <c r="S132" s="200"/>
      <c r="T132" s="202">
        <f>SUM(T133:T134)</f>
        <v>0</v>
      </c>
      <c r="AR132" s="203" t="s">
        <v>241</v>
      </c>
      <c r="AT132" s="204" t="s">
        <v>76</v>
      </c>
      <c r="AU132" s="204" t="s">
        <v>84</v>
      </c>
      <c r="AY132" s="203" t="s">
        <v>217</v>
      </c>
      <c r="BK132" s="205">
        <f>SUM(BK133:BK134)</f>
        <v>0</v>
      </c>
    </row>
    <row r="133" spans="1:65" s="2" customFormat="1" ht="16.5" customHeight="1">
      <c r="A133" s="34"/>
      <c r="B133" s="35"/>
      <c r="C133" s="208" t="s">
        <v>254</v>
      </c>
      <c r="D133" s="208" t="s">
        <v>219</v>
      </c>
      <c r="E133" s="209" t="s">
        <v>493</v>
      </c>
      <c r="F133" s="210" t="s">
        <v>494</v>
      </c>
      <c r="G133" s="211" t="s">
        <v>473</v>
      </c>
      <c r="H133" s="212">
        <v>1</v>
      </c>
      <c r="I133" s="213"/>
      <c r="J133" s="214">
        <f>ROUND(I133*H133,2)</f>
        <v>0</v>
      </c>
      <c r="K133" s="210" t="s">
        <v>223</v>
      </c>
      <c r="L133" s="39"/>
      <c r="M133" s="215" t="s">
        <v>1</v>
      </c>
      <c r="N133" s="216" t="s">
        <v>42</v>
      </c>
      <c r="O133" s="71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9" t="s">
        <v>474</v>
      </c>
      <c r="AT133" s="219" t="s">
        <v>219</v>
      </c>
      <c r="AU133" s="219" t="s">
        <v>86</v>
      </c>
      <c r="AY133" s="17" t="s">
        <v>217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7" t="s">
        <v>84</v>
      </c>
      <c r="BK133" s="220">
        <f>ROUND(I133*H133,2)</f>
        <v>0</v>
      </c>
      <c r="BL133" s="17" t="s">
        <v>474</v>
      </c>
      <c r="BM133" s="219" t="s">
        <v>1212</v>
      </c>
    </row>
    <row r="134" spans="1:65" s="2" customFormat="1" ht="16.5" customHeight="1">
      <c r="A134" s="34"/>
      <c r="B134" s="35"/>
      <c r="C134" s="208" t="s">
        <v>262</v>
      </c>
      <c r="D134" s="208" t="s">
        <v>219</v>
      </c>
      <c r="E134" s="209" t="s">
        <v>496</v>
      </c>
      <c r="F134" s="210" t="s">
        <v>497</v>
      </c>
      <c r="G134" s="211" t="s">
        <v>473</v>
      </c>
      <c r="H134" s="212">
        <v>1</v>
      </c>
      <c r="I134" s="213"/>
      <c r="J134" s="214">
        <f>ROUND(I134*H134,2)</f>
        <v>0</v>
      </c>
      <c r="K134" s="210" t="s">
        <v>223</v>
      </c>
      <c r="L134" s="39"/>
      <c r="M134" s="260" t="s">
        <v>1</v>
      </c>
      <c r="N134" s="261" t="s">
        <v>42</v>
      </c>
      <c r="O134" s="262"/>
      <c r="P134" s="263">
        <f>O134*H134</f>
        <v>0</v>
      </c>
      <c r="Q134" s="263">
        <v>0</v>
      </c>
      <c r="R134" s="263">
        <f>Q134*H134</f>
        <v>0</v>
      </c>
      <c r="S134" s="263">
        <v>0</v>
      </c>
      <c r="T134" s="264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9" t="s">
        <v>474</v>
      </c>
      <c r="AT134" s="219" t="s">
        <v>219</v>
      </c>
      <c r="AU134" s="219" t="s">
        <v>86</v>
      </c>
      <c r="AY134" s="17" t="s">
        <v>217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7" t="s">
        <v>84</v>
      </c>
      <c r="BK134" s="220">
        <f>ROUND(I134*H134,2)</f>
        <v>0</v>
      </c>
      <c r="BL134" s="17" t="s">
        <v>474</v>
      </c>
      <c r="BM134" s="219" t="s">
        <v>1213</v>
      </c>
    </row>
    <row r="135" spans="1:65" s="2" customFormat="1" ht="6.95" customHeight="1">
      <c r="A135" s="34"/>
      <c r="B135" s="54"/>
      <c r="C135" s="55"/>
      <c r="D135" s="55"/>
      <c r="E135" s="55"/>
      <c r="F135" s="55"/>
      <c r="G135" s="55"/>
      <c r="H135" s="55"/>
      <c r="I135" s="158"/>
      <c r="J135" s="55"/>
      <c r="K135" s="55"/>
      <c r="L135" s="39"/>
      <c r="M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</sheetData>
  <sheetProtection algorithmName="SHA-512" hashValue="9E7ghdQP14T17TCMNaSSyn9aAE/E19E6VcVuQOD5pm+NR86fLyHEslshmrW9H58OGdq+ml3BNHQBZI2+HkIspw==" saltValue="Gcf4CzjdLCGByfmtGTP8MJ4jMfJTHs5InBMrBKlw0SmevZkJ+LS1bNvpZtNAIC/pGxzOXdKpRnRFoNsiycMYQg==" spinCount="100000" sheet="1" objects="1" scenarios="1" formatColumns="0" formatRows="0" autoFilter="0"/>
  <autoFilter ref="C122:K134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1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7" t="s">
        <v>162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86</v>
      </c>
    </row>
    <row r="4" spans="1:46" s="1" customFormat="1" ht="24.95" customHeight="1">
      <c r="B4" s="20"/>
      <c r="D4" s="119" t="s">
        <v>184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9" t="str">
        <f>'Rekapitulace stavby'!K6</f>
        <v>Oprava mostních objektů na trati Liberec - Černousy</v>
      </c>
      <c r="F7" s="330"/>
      <c r="G7" s="330"/>
      <c r="H7" s="330"/>
      <c r="I7" s="115"/>
      <c r="L7" s="20"/>
    </row>
    <row r="8" spans="1:46" s="1" customFormat="1" ht="12" customHeight="1">
      <c r="B8" s="20"/>
      <c r="D8" s="121" t="s">
        <v>185</v>
      </c>
      <c r="I8" s="115"/>
      <c r="L8" s="20"/>
    </row>
    <row r="9" spans="1:46" s="2" customFormat="1" ht="16.5" customHeight="1">
      <c r="A9" s="34"/>
      <c r="B9" s="39"/>
      <c r="C9" s="34"/>
      <c r="D9" s="34"/>
      <c r="E9" s="329" t="s">
        <v>1214</v>
      </c>
      <c r="F9" s="331"/>
      <c r="G9" s="331"/>
      <c r="H9" s="331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187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32" t="s">
        <v>1215</v>
      </c>
      <c r="F11" s="331"/>
      <c r="G11" s="331"/>
      <c r="H11" s="331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</v>
      </c>
      <c r="G13" s="34"/>
      <c r="H13" s="34"/>
      <c r="I13" s="123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20</v>
      </c>
      <c r="E14" s="34"/>
      <c r="F14" s="110" t="s">
        <v>1102</v>
      </c>
      <c r="G14" s="34"/>
      <c r="H14" s="34"/>
      <c r="I14" s="123" t="s">
        <v>22</v>
      </c>
      <c r="J14" s="124" t="str">
        <f>'Rekapitulace stavby'!AN8</f>
        <v>25. 5. 2020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24</v>
      </c>
      <c r="E16" s="34"/>
      <c r="F16" s="34"/>
      <c r="G16" s="34"/>
      <c r="H16" s="34"/>
      <c r="I16" s="123" t="s">
        <v>25</v>
      </c>
      <c r="J16" s="110" t="s">
        <v>26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27</v>
      </c>
      <c r="F17" s="34"/>
      <c r="G17" s="34"/>
      <c r="H17" s="34"/>
      <c r="I17" s="123" t="s">
        <v>28</v>
      </c>
      <c r="J17" s="110" t="s">
        <v>29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30</v>
      </c>
      <c r="E19" s="34"/>
      <c r="F19" s="34"/>
      <c r="G19" s="34"/>
      <c r="H19" s="34"/>
      <c r="I19" s="123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33" t="str">
        <f>'Rekapitulace stavby'!E14</f>
        <v>Vyplň údaj</v>
      </c>
      <c r="F20" s="334"/>
      <c r="G20" s="334"/>
      <c r="H20" s="334"/>
      <c r="I20" s="123" t="s">
        <v>28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32</v>
      </c>
      <c r="E22" s="34"/>
      <c r="F22" s="34"/>
      <c r="G22" s="34"/>
      <c r="H22" s="34"/>
      <c r="I22" s="123" t="s">
        <v>25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23" t="s">
        <v>28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34</v>
      </c>
      <c r="E25" s="34"/>
      <c r="F25" s="34"/>
      <c r="G25" s="34"/>
      <c r="H25" s="34"/>
      <c r="I25" s="123" t="s">
        <v>25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23" t="s">
        <v>28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35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35" t="s">
        <v>1</v>
      </c>
      <c r="F29" s="335"/>
      <c r="G29" s="335"/>
      <c r="H29" s="335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37</v>
      </c>
      <c r="E32" s="34"/>
      <c r="F32" s="34"/>
      <c r="G32" s="34"/>
      <c r="H32" s="34"/>
      <c r="I32" s="122"/>
      <c r="J32" s="132">
        <f>ROUND(J130,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33" t="s">
        <v>39</v>
      </c>
      <c r="G34" s="34"/>
      <c r="H34" s="34"/>
      <c r="I34" s="134" t="s">
        <v>38</v>
      </c>
      <c r="J34" s="133" t="s">
        <v>40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5" t="s">
        <v>41</v>
      </c>
      <c r="E35" s="121" t="s">
        <v>42</v>
      </c>
      <c r="F35" s="136">
        <f>ROUND((SUM(BE130:BE260)),  2)</f>
        <v>0</v>
      </c>
      <c r="G35" s="34"/>
      <c r="H35" s="34"/>
      <c r="I35" s="137">
        <v>0.21</v>
      </c>
      <c r="J35" s="136">
        <f>ROUND(((SUM(BE130:BE260))*I35),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1" t="s">
        <v>43</v>
      </c>
      <c r="F36" s="136">
        <f>ROUND((SUM(BF130:BF260)),  2)</f>
        <v>0</v>
      </c>
      <c r="G36" s="34"/>
      <c r="H36" s="34"/>
      <c r="I36" s="137">
        <v>0.15</v>
      </c>
      <c r="J36" s="136">
        <f>ROUND(((SUM(BF130:BF260))*I36),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44</v>
      </c>
      <c r="F37" s="136">
        <f>ROUND((SUM(BG130:BG260)),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45</v>
      </c>
      <c r="F38" s="136">
        <f>ROUND((SUM(BH130:BH260)),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46</v>
      </c>
      <c r="F39" s="136">
        <f>ROUND((SUM(BI130:BI260)),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47</v>
      </c>
      <c r="E41" s="140"/>
      <c r="F41" s="140"/>
      <c r="G41" s="141" t="s">
        <v>48</v>
      </c>
      <c r="H41" s="142" t="s">
        <v>49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I43" s="115"/>
      <c r="L43" s="20"/>
    </row>
    <row r="44" spans="1:31" s="1" customFormat="1" ht="14.45" customHeight="1">
      <c r="B44" s="20"/>
      <c r="I44" s="115"/>
      <c r="L44" s="20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50</v>
      </c>
      <c r="E50" s="147"/>
      <c r="F50" s="147"/>
      <c r="G50" s="146" t="s">
        <v>51</v>
      </c>
      <c r="H50" s="147"/>
      <c r="I50" s="148"/>
      <c r="J50" s="147"/>
      <c r="K50" s="147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9" t="s">
        <v>52</v>
      </c>
      <c r="E61" s="150"/>
      <c r="F61" s="151" t="s">
        <v>53</v>
      </c>
      <c r="G61" s="149" t="s">
        <v>52</v>
      </c>
      <c r="H61" s="150"/>
      <c r="I61" s="152"/>
      <c r="J61" s="153" t="s">
        <v>53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6" t="s">
        <v>54</v>
      </c>
      <c r="E65" s="154"/>
      <c r="F65" s="154"/>
      <c r="G65" s="146" t="s">
        <v>55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9" t="s">
        <v>52</v>
      </c>
      <c r="E76" s="150"/>
      <c r="F76" s="151" t="s">
        <v>53</v>
      </c>
      <c r="G76" s="149" t="s">
        <v>52</v>
      </c>
      <c r="H76" s="150"/>
      <c r="I76" s="152"/>
      <c r="J76" s="153" t="s">
        <v>53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190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36" t="str">
        <f>E7</f>
        <v>Oprava mostních objektů na trati Liberec - Černousy</v>
      </c>
      <c r="F85" s="337"/>
      <c r="G85" s="337"/>
      <c r="H85" s="337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185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36" t="s">
        <v>1214</v>
      </c>
      <c r="F87" s="338"/>
      <c r="G87" s="338"/>
      <c r="H87" s="338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187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309" t="str">
        <f>E11</f>
        <v>2020/02/09.1/LIB - SO 09 - Most v km 174,322</v>
      </c>
      <c r="F89" s="338"/>
      <c r="G89" s="338"/>
      <c r="H89" s="338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>Oldřichov v Hájích</v>
      </c>
      <c r="G91" s="36"/>
      <c r="H91" s="36"/>
      <c r="I91" s="123" t="s">
        <v>22</v>
      </c>
      <c r="J91" s="66" t="str">
        <f>IF(J14="","",J14)</f>
        <v>25. 5. 2020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24</v>
      </c>
      <c r="D93" s="36"/>
      <c r="E93" s="36"/>
      <c r="F93" s="27" t="str">
        <f>E17</f>
        <v>Správa železnic, státní organizace OŘ HK</v>
      </c>
      <c r="G93" s="36"/>
      <c r="H93" s="36"/>
      <c r="I93" s="123" t="s">
        <v>32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30</v>
      </c>
      <c r="D94" s="36"/>
      <c r="E94" s="36"/>
      <c r="F94" s="27" t="str">
        <f>IF(E20="","",E20)</f>
        <v>Vyplň údaj</v>
      </c>
      <c r="G94" s="36"/>
      <c r="H94" s="36"/>
      <c r="I94" s="123" t="s">
        <v>34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62" t="s">
        <v>191</v>
      </c>
      <c r="D96" s="163"/>
      <c r="E96" s="163"/>
      <c r="F96" s="163"/>
      <c r="G96" s="163"/>
      <c r="H96" s="163"/>
      <c r="I96" s="164"/>
      <c r="J96" s="165" t="s">
        <v>192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66" t="s">
        <v>193</v>
      </c>
      <c r="D98" s="36"/>
      <c r="E98" s="36"/>
      <c r="F98" s="36"/>
      <c r="G98" s="36"/>
      <c r="H98" s="36"/>
      <c r="I98" s="122"/>
      <c r="J98" s="84">
        <f>J130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194</v>
      </c>
    </row>
    <row r="99" spans="1:47" s="9" customFormat="1" ht="24.95" customHeight="1">
      <c r="B99" s="167"/>
      <c r="C99" s="168"/>
      <c r="D99" s="169" t="s">
        <v>195</v>
      </c>
      <c r="E99" s="170"/>
      <c r="F99" s="170"/>
      <c r="G99" s="170"/>
      <c r="H99" s="170"/>
      <c r="I99" s="171"/>
      <c r="J99" s="172">
        <f>J131</f>
        <v>0</v>
      </c>
      <c r="K99" s="168"/>
      <c r="L99" s="173"/>
    </row>
    <row r="100" spans="1:47" s="10" customFormat="1" ht="19.899999999999999" customHeight="1">
      <c r="B100" s="174"/>
      <c r="C100" s="104"/>
      <c r="D100" s="175" t="s">
        <v>196</v>
      </c>
      <c r="E100" s="176"/>
      <c r="F100" s="176"/>
      <c r="G100" s="176"/>
      <c r="H100" s="176"/>
      <c r="I100" s="177"/>
      <c r="J100" s="178">
        <f>J132</f>
        <v>0</v>
      </c>
      <c r="K100" s="104"/>
      <c r="L100" s="179"/>
    </row>
    <row r="101" spans="1:47" s="10" customFormat="1" ht="19.899999999999999" customHeight="1">
      <c r="B101" s="174"/>
      <c r="C101" s="104"/>
      <c r="D101" s="175" t="s">
        <v>583</v>
      </c>
      <c r="E101" s="176"/>
      <c r="F101" s="176"/>
      <c r="G101" s="176"/>
      <c r="H101" s="176"/>
      <c r="I101" s="177"/>
      <c r="J101" s="178">
        <f>J140</f>
        <v>0</v>
      </c>
      <c r="K101" s="104"/>
      <c r="L101" s="179"/>
    </row>
    <row r="102" spans="1:47" s="10" customFormat="1" ht="19.899999999999999" customHeight="1">
      <c r="B102" s="174"/>
      <c r="C102" s="104"/>
      <c r="D102" s="175" t="s">
        <v>197</v>
      </c>
      <c r="E102" s="176"/>
      <c r="F102" s="176"/>
      <c r="G102" s="176"/>
      <c r="H102" s="176"/>
      <c r="I102" s="177"/>
      <c r="J102" s="178">
        <f>J158</f>
        <v>0</v>
      </c>
      <c r="K102" s="104"/>
      <c r="L102" s="179"/>
    </row>
    <row r="103" spans="1:47" s="10" customFormat="1" ht="19.899999999999999" customHeight="1">
      <c r="B103" s="174"/>
      <c r="C103" s="104"/>
      <c r="D103" s="175" t="s">
        <v>198</v>
      </c>
      <c r="E103" s="176"/>
      <c r="F103" s="176"/>
      <c r="G103" s="176"/>
      <c r="H103" s="176"/>
      <c r="I103" s="177"/>
      <c r="J103" s="178">
        <f>J164</f>
        <v>0</v>
      </c>
      <c r="K103" s="104"/>
      <c r="L103" s="179"/>
    </row>
    <row r="104" spans="1:47" s="10" customFormat="1" ht="19.899999999999999" customHeight="1">
      <c r="B104" s="174"/>
      <c r="C104" s="104"/>
      <c r="D104" s="175" t="s">
        <v>199</v>
      </c>
      <c r="E104" s="176"/>
      <c r="F104" s="176"/>
      <c r="G104" s="176"/>
      <c r="H104" s="176"/>
      <c r="I104" s="177"/>
      <c r="J104" s="178">
        <f>J187</f>
        <v>0</v>
      </c>
      <c r="K104" s="104"/>
      <c r="L104" s="179"/>
    </row>
    <row r="105" spans="1:47" s="10" customFormat="1" ht="19.899999999999999" customHeight="1">
      <c r="B105" s="174"/>
      <c r="C105" s="104"/>
      <c r="D105" s="175" t="s">
        <v>201</v>
      </c>
      <c r="E105" s="176"/>
      <c r="F105" s="176"/>
      <c r="G105" s="176"/>
      <c r="H105" s="176"/>
      <c r="I105" s="177"/>
      <c r="J105" s="178">
        <f>J241</f>
        <v>0</v>
      </c>
      <c r="K105" s="104"/>
      <c r="L105" s="179"/>
    </row>
    <row r="106" spans="1:47" s="10" customFormat="1" ht="19.899999999999999" customHeight="1">
      <c r="B106" s="174"/>
      <c r="C106" s="104"/>
      <c r="D106" s="175" t="s">
        <v>1216</v>
      </c>
      <c r="E106" s="176"/>
      <c r="F106" s="176"/>
      <c r="G106" s="176"/>
      <c r="H106" s="176"/>
      <c r="I106" s="177"/>
      <c r="J106" s="178">
        <f>J252</f>
        <v>0</v>
      </c>
      <c r="K106" s="104"/>
      <c r="L106" s="179"/>
    </row>
    <row r="107" spans="1:47" s="9" customFormat="1" ht="24.95" customHeight="1">
      <c r="B107" s="167"/>
      <c r="C107" s="168"/>
      <c r="D107" s="169" t="s">
        <v>584</v>
      </c>
      <c r="E107" s="170"/>
      <c r="F107" s="170"/>
      <c r="G107" s="170"/>
      <c r="H107" s="170"/>
      <c r="I107" s="171"/>
      <c r="J107" s="172">
        <f>J256</f>
        <v>0</v>
      </c>
      <c r="K107" s="168"/>
      <c r="L107" s="173"/>
    </row>
    <row r="108" spans="1:47" s="10" customFormat="1" ht="19.899999999999999" customHeight="1">
      <c r="B108" s="174"/>
      <c r="C108" s="104"/>
      <c r="D108" s="175" t="s">
        <v>1217</v>
      </c>
      <c r="E108" s="176"/>
      <c r="F108" s="176"/>
      <c r="G108" s="176"/>
      <c r="H108" s="176"/>
      <c r="I108" s="177"/>
      <c r="J108" s="178">
        <f>J257</f>
        <v>0</v>
      </c>
      <c r="K108" s="104"/>
      <c r="L108" s="179"/>
    </row>
    <row r="109" spans="1:47" s="2" customFormat="1" ht="21.75" customHeight="1">
      <c r="A109" s="34"/>
      <c r="B109" s="35"/>
      <c r="C109" s="36"/>
      <c r="D109" s="36"/>
      <c r="E109" s="36"/>
      <c r="F109" s="36"/>
      <c r="G109" s="36"/>
      <c r="H109" s="36"/>
      <c r="I109" s="122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6.95" customHeight="1">
      <c r="A110" s="34"/>
      <c r="B110" s="54"/>
      <c r="C110" s="55"/>
      <c r="D110" s="55"/>
      <c r="E110" s="55"/>
      <c r="F110" s="55"/>
      <c r="G110" s="55"/>
      <c r="H110" s="55"/>
      <c r="I110" s="158"/>
      <c r="J110" s="55"/>
      <c r="K110" s="55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4" spans="1:31" s="2" customFormat="1" ht="6.95" customHeight="1">
      <c r="A114" s="34"/>
      <c r="B114" s="56"/>
      <c r="C114" s="57"/>
      <c r="D114" s="57"/>
      <c r="E114" s="57"/>
      <c r="F114" s="57"/>
      <c r="G114" s="57"/>
      <c r="H114" s="57"/>
      <c r="I114" s="161"/>
      <c r="J114" s="57"/>
      <c r="K114" s="57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31" s="2" customFormat="1" ht="24.95" customHeight="1">
      <c r="A115" s="34"/>
      <c r="B115" s="35"/>
      <c r="C115" s="23" t="s">
        <v>202</v>
      </c>
      <c r="D115" s="36"/>
      <c r="E115" s="36"/>
      <c r="F115" s="36"/>
      <c r="G115" s="36"/>
      <c r="H115" s="36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31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31" s="2" customFormat="1" ht="12" customHeight="1">
      <c r="A117" s="34"/>
      <c r="B117" s="35"/>
      <c r="C117" s="29" t="s">
        <v>16</v>
      </c>
      <c r="D117" s="36"/>
      <c r="E117" s="36"/>
      <c r="F117" s="36"/>
      <c r="G117" s="36"/>
      <c r="H117" s="36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16.5" customHeight="1">
      <c r="A118" s="34"/>
      <c r="B118" s="35"/>
      <c r="C118" s="36"/>
      <c r="D118" s="36"/>
      <c r="E118" s="336" t="str">
        <f>E7</f>
        <v>Oprava mostních objektů na trati Liberec - Černousy</v>
      </c>
      <c r="F118" s="337"/>
      <c r="G118" s="337"/>
      <c r="H118" s="337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1" customFormat="1" ht="12" customHeight="1">
      <c r="B119" s="21"/>
      <c r="C119" s="29" t="s">
        <v>185</v>
      </c>
      <c r="D119" s="22"/>
      <c r="E119" s="22"/>
      <c r="F119" s="22"/>
      <c r="G119" s="22"/>
      <c r="H119" s="22"/>
      <c r="I119" s="115"/>
      <c r="J119" s="22"/>
      <c r="K119" s="22"/>
      <c r="L119" s="20"/>
    </row>
    <row r="120" spans="1:31" s="2" customFormat="1" ht="16.5" customHeight="1">
      <c r="A120" s="34"/>
      <c r="B120" s="35"/>
      <c r="C120" s="36"/>
      <c r="D120" s="36"/>
      <c r="E120" s="336" t="s">
        <v>1214</v>
      </c>
      <c r="F120" s="338"/>
      <c r="G120" s="338"/>
      <c r="H120" s="338"/>
      <c r="I120" s="122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2" customHeight="1">
      <c r="A121" s="34"/>
      <c r="B121" s="35"/>
      <c r="C121" s="29" t="s">
        <v>187</v>
      </c>
      <c r="D121" s="36"/>
      <c r="E121" s="36"/>
      <c r="F121" s="36"/>
      <c r="G121" s="36"/>
      <c r="H121" s="36"/>
      <c r="I121" s="122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6.5" customHeight="1">
      <c r="A122" s="34"/>
      <c r="B122" s="35"/>
      <c r="C122" s="36"/>
      <c r="D122" s="36"/>
      <c r="E122" s="309" t="str">
        <f>E11</f>
        <v>2020/02/09.1/LIB - SO 09 - Most v km 174,322</v>
      </c>
      <c r="F122" s="338"/>
      <c r="G122" s="338"/>
      <c r="H122" s="338"/>
      <c r="I122" s="122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6.95" customHeight="1">
      <c r="A123" s="34"/>
      <c r="B123" s="35"/>
      <c r="C123" s="36"/>
      <c r="D123" s="36"/>
      <c r="E123" s="36"/>
      <c r="F123" s="36"/>
      <c r="G123" s="36"/>
      <c r="H123" s="36"/>
      <c r="I123" s="122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2" customHeight="1">
      <c r="A124" s="34"/>
      <c r="B124" s="35"/>
      <c r="C124" s="29" t="s">
        <v>20</v>
      </c>
      <c r="D124" s="36"/>
      <c r="E124" s="36"/>
      <c r="F124" s="27" t="str">
        <f>F14</f>
        <v>Oldřichov v Hájích</v>
      </c>
      <c r="G124" s="36"/>
      <c r="H124" s="36"/>
      <c r="I124" s="123" t="s">
        <v>22</v>
      </c>
      <c r="J124" s="66" t="str">
        <f>IF(J14="","",J14)</f>
        <v>25. 5. 2020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6.95" customHeight="1">
      <c r="A125" s="34"/>
      <c r="B125" s="35"/>
      <c r="C125" s="36"/>
      <c r="D125" s="36"/>
      <c r="E125" s="36"/>
      <c r="F125" s="36"/>
      <c r="G125" s="36"/>
      <c r="H125" s="36"/>
      <c r="I125" s="122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5.2" customHeight="1">
      <c r="A126" s="34"/>
      <c r="B126" s="35"/>
      <c r="C126" s="29" t="s">
        <v>24</v>
      </c>
      <c r="D126" s="36"/>
      <c r="E126" s="36"/>
      <c r="F126" s="27" t="str">
        <f>E17</f>
        <v>Správa železnic, státní organizace OŘ HK</v>
      </c>
      <c r="G126" s="36"/>
      <c r="H126" s="36"/>
      <c r="I126" s="123" t="s">
        <v>32</v>
      </c>
      <c r="J126" s="32" t="str">
        <f>E23</f>
        <v xml:space="preserve"> </v>
      </c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5.2" customHeight="1">
      <c r="A127" s="34"/>
      <c r="B127" s="35"/>
      <c r="C127" s="29" t="s">
        <v>30</v>
      </c>
      <c r="D127" s="36"/>
      <c r="E127" s="36"/>
      <c r="F127" s="27" t="str">
        <f>IF(E20="","",E20)</f>
        <v>Vyplň údaj</v>
      </c>
      <c r="G127" s="36"/>
      <c r="H127" s="36"/>
      <c r="I127" s="123" t="s">
        <v>34</v>
      </c>
      <c r="J127" s="32" t="str">
        <f>E26</f>
        <v xml:space="preserve"> </v>
      </c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0.35" customHeight="1">
      <c r="A128" s="34"/>
      <c r="B128" s="35"/>
      <c r="C128" s="36"/>
      <c r="D128" s="36"/>
      <c r="E128" s="36"/>
      <c r="F128" s="36"/>
      <c r="G128" s="36"/>
      <c r="H128" s="36"/>
      <c r="I128" s="122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11" customFormat="1" ht="29.25" customHeight="1">
      <c r="A129" s="180"/>
      <c r="B129" s="181"/>
      <c r="C129" s="182" t="s">
        <v>203</v>
      </c>
      <c r="D129" s="183" t="s">
        <v>62</v>
      </c>
      <c r="E129" s="183" t="s">
        <v>58</v>
      </c>
      <c r="F129" s="183" t="s">
        <v>59</v>
      </c>
      <c r="G129" s="183" t="s">
        <v>204</v>
      </c>
      <c r="H129" s="183" t="s">
        <v>205</v>
      </c>
      <c r="I129" s="184" t="s">
        <v>206</v>
      </c>
      <c r="J129" s="183" t="s">
        <v>192</v>
      </c>
      <c r="K129" s="185" t="s">
        <v>207</v>
      </c>
      <c r="L129" s="186"/>
      <c r="M129" s="75" t="s">
        <v>1</v>
      </c>
      <c r="N129" s="76" t="s">
        <v>41</v>
      </c>
      <c r="O129" s="76" t="s">
        <v>208</v>
      </c>
      <c r="P129" s="76" t="s">
        <v>209</v>
      </c>
      <c r="Q129" s="76" t="s">
        <v>210</v>
      </c>
      <c r="R129" s="76" t="s">
        <v>211</v>
      </c>
      <c r="S129" s="76" t="s">
        <v>212</v>
      </c>
      <c r="T129" s="77" t="s">
        <v>213</v>
      </c>
      <c r="U129" s="180"/>
      <c r="V129" s="180"/>
      <c r="W129" s="180"/>
      <c r="X129" s="180"/>
      <c r="Y129" s="180"/>
      <c r="Z129" s="180"/>
      <c r="AA129" s="180"/>
      <c r="AB129" s="180"/>
      <c r="AC129" s="180"/>
      <c r="AD129" s="180"/>
      <c r="AE129" s="180"/>
    </row>
    <row r="130" spans="1:65" s="2" customFormat="1" ht="22.9" customHeight="1">
      <c r="A130" s="34"/>
      <c r="B130" s="35"/>
      <c r="C130" s="82" t="s">
        <v>214</v>
      </c>
      <c r="D130" s="36"/>
      <c r="E130" s="36"/>
      <c r="F130" s="36"/>
      <c r="G130" s="36"/>
      <c r="H130" s="36"/>
      <c r="I130" s="122"/>
      <c r="J130" s="187">
        <f>BK130</f>
        <v>0</v>
      </c>
      <c r="K130" s="36"/>
      <c r="L130" s="39"/>
      <c r="M130" s="78"/>
      <c r="N130" s="188"/>
      <c r="O130" s="79"/>
      <c r="P130" s="189">
        <f>P131+P256</f>
        <v>0</v>
      </c>
      <c r="Q130" s="79"/>
      <c r="R130" s="189">
        <f>R131+R256</f>
        <v>52.716386280000002</v>
      </c>
      <c r="S130" s="79"/>
      <c r="T130" s="190">
        <f>T131+T256</f>
        <v>58.319300000000013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76</v>
      </c>
      <c r="AU130" s="17" t="s">
        <v>194</v>
      </c>
      <c r="BK130" s="191">
        <f>BK131+BK256</f>
        <v>0</v>
      </c>
    </row>
    <row r="131" spans="1:65" s="12" customFormat="1" ht="25.9" customHeight="1">
      <c r="B131" s="192"/>
      <c r="C131" s="193"/>
      <c r="D131" s="194" t="s">
        <v>76</v>
      </c>
      <c r="E131" s="195" t="s">
        <v>215</v>
      </c>
      <c r="F131" s="195" t="s">
        <v>216</v>
      </c>
      <c r="G131" s="193"/>
      <c r="H131" s="193"/>
      <c r="I131" s="196"/>
      <c r="J131" s="197">
        <f>BK131</f>
        <v>0</v>
      </c>
      <c r="K131" s="193"/>
      <c r="L131" s="198"/>
      <c r="M131" s="199"/>
      <c r="N131" s="200"/>
      <c r="O131" s="200"/>
      <c r="P131" s="201">
        <f>P132+P140+P158+P164+P187+P241+P252</f>
        <v>0</v>
      </c>
      <c r="Q131" s="200"/>
      <c r="R131" s="201">
        <f>R132+R140+R158+R164+R187+R241+R252</f>
        <v>52.70516628</v>
      </c>
      <c r="S131" s="200"/>
      <c r="T131" s="202">
        <f>T132+T140+T158+T164+T187+T241+T252</f>
        <v>58.319300000000013</v>
      </c>
      <c r="AR131" s="203" t="s">
        <v>84</v>
      </c>
      <c r="AT131" s="204" t="s">
        <v>76</v>
      </c>
      <c r="AU131" s="204" t="s">
        <v>77</v>
      </c>
      <c r="AY131" s="203" t="s">
        <v>217</v>
      </c>
      <c r="BK131" s="205">
        <f>BK132+BK140+BK158+BK164+BK187+BK241+BK252</f>
        <v>0</v>
      </c>
    </row>
    <row r="132" spans="1:65" s="12" customFormat="1" ht="22.9" customHeight="1">
      <c r="B132" s="192"/>
      <c r="C132" s="193"/>
      <c r="D132" s="194" t="s">
        <v>76</v>
      </c>
      <c r="E132" s="206" t="s">
        <v>84</v>
      </c>
      <c r="F132" s="206" t="s">
        <v>218</v>
      </c>
      <c r="G132" s="193"/>
      <c r="H132" s="193"/>
      <c r="I132" s="196"/>
      <c r="J132" s="207">
        <f>BK132</f>
        <v>0</v>
      </c>
      <c r="K132" s="193"/>
      <c r="L132" s="198"/>
      <c r="M132" s="199"/>
      <c r="N132" s="200"/>
      <c r="O132" s="200"/>
      <c r="P132" s="201">
        <f>SUM(P133:P139)</f>
        <v>0</v>
      </c>
      <c r="Q132" s="200"/>
      <c r="R132" s="201">
        <f>SUM(R133:R139)</f>
        <v>8.5650000000000004E-2</v>
      </c>
      <c r="S132" s="200"/>
      <c r="T132" s="202">
        <f>SUM(T133:T139)</f>
        <v>0</v>
      </c>
      <c r="AR132" s="203" t="s">
        <v>84</v>
      </c>
      <c r="AT132" s="204" t="s">
        <v>76</v>
      </c>
      <c r="AU132" s="204" t="s">
        <v>84</v>
      </c>
      <c r="AY132" s="203" t="s">
        <v>217</v>
      </c>
      <c r="BK132" s="205">
        <f>SUM(BK133:BK139)</f>
        <v>0</v>
      </c>
    </row>
    <row r="133" spans="1:65" s="2" customFormat="1" ht="21.75" customHeight="1">
      <c r="A133" s="34"/>
      <c r="B133" s="35"/>
      <c r="C133" s="208" t="s">
        <v>84</v>
      </c>
      <c r="D133" s="208" t="s">
        <v>219</v>
      </c>
      <c r="E133" s="209" t="s">
        <v>773</v>
      </c>
      <c r="F133" s="210" t="s">
        <v>774</v>
      </c>
      <c r="G133" s="211" t="s">
        <v>222</v>
      </c>
      <c r="H133" s="212">
        <v>150</v>
      </c>
      <c r="I133" s="213"/>
      <c r="J133" s="214">
        <f>ROUND(I133*H133,2)</f>
        <v>0</v>
      </c>
      <c r="K133" s="210" t="s">
        <v>223</v>
      </c>
      <c r="L133" s="39"/>
      <c r="M133" s="215" t="s">
        <v>1</v>
      </c>
      <c r="N133" s="216" t="s">
        <v>42</v>
      </c>
      <c r="O133" s="71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9" t="s">
        <v>224</v>
      </c>
      <c r="AT133" s="219" t="s">
        <v>219</v>
      </c>
      <c r="AU133" s="219" t="s">
        <v>86</v>
      </c>
      <c r="AY133" s="17" t="s">
        <v>217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7" t="s">
        <v>84</v>
      </c>
      <c r="BK133" s="220">
        <f>ROUND(I133*H133,2)</f>
        <v>0</v>
      </c>
      <c r="BL133" s="17" t="s">
        <v>224</v>
      </c>
      <c r="BM133" s="219" t="s">
        <v>1218</v>
      </c>
    </row>
    <row r="134" spans="1:65" s="2" customFormat="1" ht="16.5" customHeight="1">
      <c r="A134" s="34"/>
      <c r="B134" s="35"/>
      <c r="C134" s="208" t="s">
        <v>86</v>
      </c>
      <c r="D134" s="208" t="s">
        <v>219</v>
      </c>
      <c r="E134" s="209" t="s">
        <v>777</v>
      </c>
      <c r="F134" s="210" t="s">
        <v>778</v>
      </c>
      <c r="G134" s="211" t="s">
        <v>222</v>
      </c>
      <c r="H134" s="212">
        <v>150</v>
      </c>
      <c r="I134" s="213"/>
      <c r="J134" s="214">
        <f>ROUND(I134*H134,2)</f>
        <v>0</v>
      </c>
      <c r="K134" s="210" t="s">
        <v>223</v>
      </c>
      <c r="L134" s="39"/>
      <c r="M134" s="215" t="s">
        <v>1</v>
      </c>
      <c r="N134" s="216" t="s">
        <v>42</v>
      </c>
      <c r="O134" s="71"/>
      <c r="P134" s="217">
        <f>O134*H134</f>
        <v>0</v>
      </c>
      <c r="Q134" s="217">
        <v>1.8000000000000001E-4</v>
      </c>
      <c r="R134" s="217">
        <f>Q134*H134</f>
        <v>2.7000000000000003E-2</v>
      </c>
      <c r="S134" s="217">
        <v>0</v>
      </c>
      <c r="T134" s="21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9" t="s">
        <v>224</v>
      </c>
      <c r="AT134" s="219" t="s">
        <v>219</v>
      </c>
      <c r="AU134" s="219" t="s">
        <v>86</v>
      </c>
      <c r="AY134" s="17" t="s">
        <v>217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7" t="s">
        <v>84</v>
      </c>
      <c r="BK134" s="220">
        <f>ROUND(I134*H134,2)</f>
        <v>0</v>
      </c>
      <c r="BL134" s="17" t="s">
        <v>224</v>
      </c>
      <c r="BM134" s="219" t="s">
        <v>1219</v>
      </c>
    </row>
    <row r="135" spans="1:65" s="2" customFormat="1" ht="33" customHeight="1">
      <c r="A135" s="34"/>
      <c r="B135" s="35"/>
      <c r="C135" s="208" t="s">
        <v>229</v>
      </c>
      <c r="D135" s="208" t="s">
        <v>219</v>
      </c>
      <c r="E135" s="209" t="s">
        <v>1220</v>
      </c>
      <c r="F135" s="210" t="s">
        <v>1221</v>
      </c>
      <c r="G135" s="211" t="s">
        <v>290</v>
      </c>
      <c r="H135" s="212">
        <v>1.8</v>
      </c>
      <c r="I135" s="213"/>
      <c r="J135" s="214">
        <f>ROUND(I135*H135,2)</f>
        <v>0</v>
      </c>
      <c r="K135" s="210" t="s">
        <v>223</v>
      </c>
      <c r="L135" s="39"/>
      <c r="M135" s="215" t="s">
        <v>1</v>
      </c>
      <c r="N135" s="216" t="s">
        <v>42</v>
      </c>
      <c r="O135" s="71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9" t="s">
        <v>224</v>
      </c>
      <c r="AT135" s="219" t="s">
        <v>219</v>
      </c>
      <c r="AU135" s="219" t="s">
        <v>86</v>
      </c>
      <c r="AY135" s="17" t="s">
        <v>217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7" t="s">
        <v>84</v>
      </c>
      <c r="BK135" s="220">
        <f>ROUND(I135*H135,2)</f>
        <v>0</v>
      </c>
      <c r="BL135" s="17" t="s">
        <v>224</v>
      </c>
      <c r="BM135" s="219" t="s">
        <v>1222</v>
      </c>
    </row>
    <row r="136" spans="1:65" s="2" customFormat="1" ht="21.75" customHeight="1">
      <c r="A136" s="34"/>
      <c r="B136" s="35"/>
      <c r="C136" s="208" t="s">
        <v>224</v>
      </c>
      <c r="D136" s="208" t="s">
        <v>219</v>
      </c>
      <c r="E136" s="209" t="s">
        <v>1223</v>
      </c>
      <c r="F136" s="210" t="s">
        <v>1224</v>
      </c>
      <c r="G136" s="211" t="s">
        <v>222</v>
      </c>
      <c r="H136" s="212">
        <v>17</v>
      </c>
      <c r="I136" s="213"/>
      <c r="J136" s="214">
        <f>ROUND(I136*H136,2)</f>
        <v>0</v>
      </c>
      <c r="K136" s="210" t="s">
        <v>223</v>
      </c>
      <c r="L136" s="39"/>
      <c r="M136" s="215" t="s">
        <v>1</v>
      </c>
      <c r="N136" s="216" t="s">
        <v>42</v>
      </c>
      <c r="O136" s="71"/>
      <c r="P136" s="217">
        <f>O136*H136</f>
        <v>0</v>
      </c>
      <c r="Q136" s="217">
        <v>3.4499999999999999E-3</v>
      </c>
      <c r="R136" s="217">
        <f>Q136*H136</f>
        <v>5.8650000000000001E-2</v>
      </c>
      <c r="S136" s="217">
        <v>0</v>
      </c>
      <c r="T136" s="21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9" t="s">
        <v>224</v>
      </c>
      <c r="AT136" s="219" t="s">
        <v>219</v>
      </c>
      <c r="AU136" s="219" t="s">
        <v>86</v>
      </c>
      <c r="AY136" s="17" t="s">
        <v>217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7" t="s">
        <v>84</v>
      </c>
      <c r="BK136" s="220">
        <f>ROUND(I136*H136,2)</f>
        <v>0</v>
      </c>
      <c r="BL136" s="17" t="s">
        <v>224</v>
      </c>
      <c r="BM136" s="219" t="s">
        <v>1225</v>
      </c>
    </row>
    <row r="137" spans="1:65" s="2" customFormat="1" ht="19.5">
      <c r="A137" s="34"/>
      <c r="B137" s="35"/>
      <c r="C137" s="36"/>
      <c r="D137" s="221" t="s">
        <v>234</v>
      </c>
      <c r="E137" s="36"/>
      <c r="F137" s="222" t="s">
        <v>1226</v>
      </c>
      <c r="G137" s="36"/>
      <c r="H137" s="36"/>
      <c r="I137" s="122"/>
      <c r="J137" s="36"/>
      <c r="K137" s="36"/>
      <c r="L137" s="39"/>
      <c r="M137" s="223"/>
      <c r="N137" s="224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234</v>
      </c>
      <c r="AU137" s="17" t="s">
        <v>86</v>
      </c>
    </row>
    <row r="138" spans="1:65" s="13" customFormat="1" ht="11.25">
      <c r="B138" s="225"/>
      <c r="C138" s="226"/>
      <c r="D138" s="221" t="s">
        <v>246</v>
      </c>
      <c r="E138" s="227" t="s">
        <v>1</v>
      </c>
      <c r="F138" s="228" t="s">
        <v>1227</v>
      </c>
      <c r="G138" s="226"/>
      <c r="H138" s="229">
        <v>17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AT138" s="235" t="s">
        <v>246</v>
      </c>
      <c r="AU138" s="235" t="s">
        <v>86</v>
      </c>
      <c r="AV138" s="13" t="s">
        <v>86</v>
      </c>
      <c r="AW138" s="13" t="s">
        <v>33</v>
      </c>
      <c r="AX138" s="13" t="s">
        <v>84</v>
      </c>
      <c r="AY138" s="235" t="s">
        <v>217</v>
      </c>
    </row>
    <row r="139" spans="1:65" s="2" customFormat="1" ht="21.75" customHeight="1">
      <c r="A139" s="34"/>
      <c r="B139" s="35"/>
      <c r="C139" s="208" t="s">
        <v>241</v>
      </c>
      <c r="D139" s="208" t="s">
        <v>219</v>
      </c>
      <c r="E139" s="209" t="s">
        <v>1228</v>
      </c>
      <c r="F139" s="210" t="s">
        <v>1229</v>
      </c>
      <c r="G139" s="211" t="s">
        <v>222</v>
      </c>
      <c r="H139" s="212">
        <v>17</v>
      </c>
      <c r="I139" s="213"/>
      <c r="J139" s="214">
        <f>ROUND(I139*H139,2)</f>
        <v>0</v>
      </c>
      <c r="K139" s="210" t="s">
        <v>223</v>
      </c>
      <c r="L139" s="39"/>
      <c r="M139" s="215" t="s">
        <v>1</v>
      </c>
      <c r="N139" s="216" t="s">
        <v>42</v>
      </c>
      <c r="O139" s="71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9" t="s">
        <v>224</v>
      </c>
      <c r="AT139" s="219" t="s">
        <v>219</v>
      </c>
      <c r="AU139" s="219" t="s">
        <v>86</v>
      </c>
      <c r="AY139" s="17" t="s">
        <v>217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7" t="s">
        <v>84</v>
      </c>
      <c r="BK139" s="220">
        <f>ROUND(I139*H139,2)</f>
        <v>0</v>
      </c>
      <c r="BL139" s="17" t="s">
        <v>224</v>
      </c>
      <c r="BM139" s="219" t="s">
        <v>1230</v>
      </c>
    </row>
    <row r="140" spans="1:65" s="12" customFormat="1" ht="22.9" customHeight="1">
      <c r="B140" s="192"/>
      <c r="C140" s="193"/>
      <c r="D140" s="194" t="s">
        <v>76</v>
      </c>
      <c r="E140" s="206" t="s">
        <v>229</v>
      </c>
      <c r="F140" s="206" t="s">
        <v>623</v>
      </c>
      <c r="G140" s="193"/>
      <c r="H140" s="193"/>
      <c r="I140" s="196"/>
      <c r="J140" s="207">
        <f>BK140</f>
        <v>0</v>
      </c>
      <c r="K140" s="193"/>
      <c r="L140" s="198"/>
      <c r="M140" s="199"/>
      <c r="N140" s="200"/>
      <c r="O140" s="200"/>
      <c r="P140" s="201">
        <f>SUM(P141:P157)</f>
        <v>0</v>
      </c>
      <c r="Q140" s="200"/>
      <c r="R140" s="201">
        <f>SUM(R141:R157)</f>
        <v>12.874107479999999</v>
      </c>
      <c r="S140" s="200"/>
      <c r="T140" s="202">
        <f>SUM(T141:T157)</f>
        <v>0</v>
      </c>
      <c r="AR140" s="203" t="s">
        <v>84</v>
      </c>
      <c r="AT140" s="204" t="s">
        <v>76</v>
      </c>
      <c r="AU140" s="204" t="s">
        <v>84</v>
      </c>
      <c r="AY140" s="203" t="s">
        <v>217</v>
      </c>
      <c r="BK140" s="205">
        <f>SUM(BK141:BK157)</f>
        <v>0</v>
      </c>
    </row>
    <row r="141" spans="1:65" s="2" customFormat="1" ht="16.5" customHeight="1">
      <c r="A141" s="34"/>
      <c r="B141" s="35"/>
      <c r="C141" s="208" t="s">
        <v>248</v>
      </c>
      <c r="D141" s="208" t="s">
        <v>219</v>
      </c>
      <c r="E141" s="209" t="s">
        <v>616</v>
      </c>
      <c r="F141" s="210" t="s">
        <v>617</v>
      </c>
      <c r="G141" s="211" t="s">
        <v>290</v>
      </c>
      <c r="H141" s="212">
        <v>1.8</v>
      </c>
      <c r="I141" s="213"/>
      <c r="J141" s="214">
        <f>ROUND(I141*H141,2)</f>
        <v>0</v>
      </c>
      <c r="K141" s="210" t="s">
        <v>223</v>
      </c>
      <c r="L141" s="39"/>
      <c r="M141" s="215" t="s">
        <v>1</v>
      </c>
      <c r="N141" s="216" t="s">
        <v>42</v>
      </c>
      <c r="O141" s="71"/>
      <c r="P141" s="217">
        <f>O141*H141</f>
        <v>0</v>
      </c>
      <c r="Q141" s="217">
        <v>2.2563399999999998</v>
      </c>
      <c r="R141" s="217">
        <f>Q141*H141</f>
        <v>4.0614119999999998</v>
      </c>
      <c r="S141" s="217">
        <v>0</v>
      </c>
      <c r="T141" s="21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9" t="s">
        <v>224</v>
      </c>
      <c r="AT141" s="219" t="s">
        <v>219</v>
      </c>
      <c r="AU141" s="219" t="s">
        <v>86</v>
      </c>
      <c r="AY141" s="17" t="s">
        <v>217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7" t="s">
        <v>84</v>
      </c>
      <c r="BK141" s="220">
        <f>ROUND(I141*H141,2)</f>
        <v>0</v>
      </c>
      <c r="BL141" s="17" t="s">
        <v>224</v>
      </c>
      <c r="BM141" s="219" t="s">
        <v>1231</v>
      </c>
    </row>
    <row r="142" spans="1:65" s="13" customFormat="1" ht="11.25">
      <c r="B142" s="225"/>
      <c r="C142" s="226"/>
      <c r="D142" s="221" t="s">
        <v>246</v>
      </c>
      <c r="E142" s="227" t="s">
        <v>1</v>
      </c>
      <c r="F142" s="228" t="s">
        <v>1232</v>
      </c>
      <c r="G142" s="226"/>
      <c r="H142" s="229">
        <v>1.8</v>
      </c>
      <c r="I142" s="230"/>
      <c r="J142" s="226"/>
      <c r="K142" s="226"/>
      <c r="L142" s="231"/>
      <c r="M142" s="232"/>
      <c r="N142" s="233"/>
      <c r="O142" s="233"/>
      <c r="P142" s="233"/>
      <c r="Q142" s="233"/>
      <c r="R142" s="233"/>
      <c r="S142" s="233"/>
      <c r="T142" s="234"/>
      <c r="AT142" s="235" t="s">
        <v>246</v>
      </c>
      <c r="AU142" s="235" t="s">
        <v>86</v>
      </c>
      <c r="AV142" s="13" t="s">
        <v>86</v>
      </c>
      <c r="AW142" s="13" t="s">
        <v>33</v>
      </c>
      <c r="AX142" s="13" t="s">
        <v>84</v>
      </c>
      <c r="AY142" s="235" t="s">
        <v>217</v>
      </c>
    </row>
    <row r="143" spans="1:65" s="2" customFormat="1" ht="16.5" customHeight="1">
      <c r="A143" s="34"/>
      <c r="B143" s="35"/>
      <c r="C143" s="208" t="s">
        <v>254</v>
      </c>
      <c r="D143" s="208" t="s">
        <v>219</v>
      </c>
      <c r="E143" s="209" t="s">
        <v>1233</v>
      </c>
      <c r="F143" s="210" t="s">
        <v>1234</v>
      </c>
      <c r="G143" s="211" t="s">
        <v>290</v>
      </c>
      <c r="H143" s="212">
        <v>7.49</v>
      </c>
      <c r="I143" s="213"/>
      <c r="J143" s="214">
        <f>ROUND(I143*H143,2)</f>
        <v>0</v>
      </c>
      <c r="K143" s="210" t="s">
        <v>223</v>
      </c>
      <c r="L143" s="39"/>
      <c r="M143" s="215" t="s">
        <v>1</v>
      </c>
      <c r="N143" s="216" t="s">
        <v>42</v>
      </c>
      <c r="O143" s="71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9" t="s">
        <v>224</v>
      </c>
      <c r="AT143" s="219" t="s">
        <v>219</v>
      </c>
      <c r="AU143" s="219" t="s">
        <v>86</v>
      </c>
      <c r="AY143" s="17" t="s">
        <v>217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7" t="s">
        <v>84</v>
      </c>
      <c r="BK143" s="220">
        <f>ROUND(I143*H143,2)</f>
        <v>0</v>
      </c>
      <c r="BL143" s="17" t="s">
        <v>224</v>
      </c>
      <c r="BM143" s="219" t="s">
        <v>1235</v>
      </c>
    </row>
    <row r="144" spans="1:65" s="13" customFormat="1" ht="11.25">
      <c r="B144" s="225"/>
      <c r="C144" s="226"/>
      <c r="D144" s="221" t="s">
        <v>246</v>
      </c>
      <c r="E144" s="227" t="s">
        <v>1</v>
      </c>
      <c r="F144" s="228" t="s">
        <v>1236</v>
      </c>
      <c r="G144" s="226"/>
      <c r="H144" s="229">
        <v>2.1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AT144" s="235" t="s">
        <v>246</v>
      </c>
      <c r="AU144" s="235" t="s">
        <v>86</v>
      </c>
      <c r="AV144" s="13" t="s">
        <v>86</v>
      </c>
      <c r="AW144" s="13" t="s">
        <v>33</v>
      </c>
      <c r="AX144" s="13" t="s">
        <v>77</v>
      </c>
      <c r="AY144" s="235" t="s">
        <v>217</v>
      </c>
    </row>
    <row r="145" spans="1:65" s="13" customFormat="1" ht="11.25">
      <c r="B145" s="225"/>
      <c r="C145" s="226"/>
      <c r="D145" s="221" t="s">
        <v>246</v>
      </c>
      <c r="E145" s="227" t="s">
        <v>1</v>
      </c>
      <c r="F145" s="228" t="s">
        <v>1237</v>
      </c>
      <c r="G145" s="226"/>
      <c r="H145" s="229">
        <v>5.39</v>
      </c>
      <c r="I145" s="230"/>
      <c r="J145" s="226"/>
      <c r="K145" s="226"/>
      <c r="L145" s="231"/>
      <c r="M145" s="232"/>
      <c r="N145" s="233"/>
      <c r="O145" s="233"/>
      <c r="P145" s="233"/>
      <c r="Q145" s="233"/>
      <c r="R145" s="233"/>
      <c r="S145" s="233"/>
      <c r="T145" s="234"/>
      <c r="AT145" s="235" t="s">
        <v>246</v>
      </c>
      <c r="AU145" s="235" t="s">
        <v>86</v>
      </c>
      <c r="AV145" s="13" t="s">
        <v>86</v>
      </c>
      <c r="AW145" s="13" t="s">
        <v>33</v>
      </c>
      <c r="AX145" s="13" t="s">
        <v>77</v>
      </c>
      <c r="AY145" s="235" t="s">
        <v>217</v>
      </c>
    </row>
    <row r="146" spans="1:65" s="14" customFormat="1" ht="11.25">
      <c r="B146" s="246"/>
      <c r="C146" s="247"/>
      <c r="D146" s="221" t="s">
        <v>246</v>
      </c>
      <c r="E146" s="248" t="s">
        <v>1</v>
      </c>
      <c r="F146" s="249" t="s">
        <v>298</v>
      </c>
      <c r="G146" s="247"/>
      <c r="H146" s="250">
        <v>7.49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AT146" s="256" t="s">
        <v>246</v>
      </c>
      <c r="AU146" s="256" t="s">
        <v>86</v>
      </c>
      <c r="AV146" s="14" t="s">
        <v>224</v>
      </c>
      <c r="AW146" s="14" t="s">
        <v>33</v>
      </c>
      <c r="AX146" s="14" t="s">
        <v>84</v>
      </c>
      <c r="AY146" s="256" t="s">
        <v>217</v>
      </c>
    </row>
    <row r="147" spans="1:65" s="2" customFormat="1" ht="16.5" customHeight="1">
      <c r="A147" s="34"/>
      <c r="B147" s="35"/>
      <c r="C147" s="208" t="s">
        <v>262</v>
      </c>
      <c r="D147" s="208" t="s">
        <v>219</v>
      </c>
      <c r="E147" s="209" t="s">
        <v>1238</v>
      </c>
      <c r="F147" s="210" t="s">
        <v>1239</v>
      </c>
      <c r="G147" s="211" t="s">
        <v>274</v>
      </c>
      <c r="H147" s="212">
        <v>1.1240000000000001</v>
      </c>
      <c r="I147" s="213"/>
      <c r="J147" s="214">
        <f>ROUND(I147*H147,2)</f>
        <v>0</v>
      </c>
      <c r="K147" s="210" t="s">
        <v>223</v>
      </c>
      <c r="L147" s="39"/>
      <c r="M147" s="215" t="s">
        <v>1</v>
      </c>
      <c r="N147" s="216" t="s">
        <v>42</v>
      </c>
      <c r="O147" s="71"/>
      <c r="P147" s="217">
        <f>O147*H147</f>
        <v>0</v>
      </c>
      <c r="Q147" s="217">
        <v>1.04877</v>
      </c>
      <c r="R147" s="217">
        <f>Q147*H147</f>
        <v>1.1788174800000002</v>
      </c>
      <c r="S147" s="217">
        <v>0</v>
      </c>
      <c r="T147" s="21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9" t="s">
        <v>224</v>
      </c>
      <c r="AT147" s="219" t="s">
        <v>219</v>
      </c>
      <c r="AU147" s="219" t="s">
        <v>86</v>
      </c>
      <c r="AY147" s="17" t="s">
        <v>217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7" t="s">
        <v>84</v>
      </c>
      <c r="BK147" s="220">
        <f>ROUND(I147*H147,2)</f>
        <v>0</v>
      </c>
      <c r="BL147" s="17" t="s">
        <v>224</v>
      </c>
      <c r="BM147" s="219" t="s">
        <v>1240</v>
      </c>
    </row>
    <row r="148" spans="1:65" s="13" customFormat="1" ht="11.25">
      <c r="B148" s="225"/>
      <c r="C148" s="226"/>
      <c r="D148" s="221" t="s">
        <v>246</v>
      </c>
      <c r="E148" s="227" t="s">
        <v>1</v>
      </c>
      <c r="F148" s="228" t="s">
        <v>1241</v>
      </c>
      <c r="G148" s="226"/>
      <c r="H148" s="229">
        <v>1.1240000000000001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AT148" s="235" t="s">
        <v>246</v>
      </c>
      <c r="AU148" s="235" t="s">
        <v>86</v>
      </c>
      <c r="AV148" s="13" t="s">
        <v>86</v>
      </c>
      <c r="AW148" s="13" t="s">
        <v>33</v>
      </c>
      <c r="AX148" s="13" t="s">
        <v>84</v>
      </c>
      <c r="AY148" s="235" t="s">
        <v>217</v>
      </c>
    </row>
    <row r="149" spans="1:65" s="2" customFormat="1" ht="16.5" customHeight="1">
      <c r="A149" s="34"/>
      <c r="B149" s="35"/>
      <c r="C149" s="208" t="s">
        <v>260</v>
      </c>
      <c r="D149" s="208" t="s">
        <v>219</v>
      </c>
      <c r="E149" s="209" t="s">
        <v>1242</v>
      </c>
      <c r="F149" s="210" t="s">
        <v>1243</v>
      </c>
      <c r="G149" s="211" t="s">
        <v>222</v>
      </c>
      <c r="H149" s="212">
        <v>31.2</v>
      </c>
      <c r="I149" s="213"/>
      <c r="J149" s="214">
        <f>ROUND(I149*H149,2)</f>
        <v>0</v>
      </c>
      <c r="K149" s="210" t="s">
        <v>223</v>
      </c>
      <c r="L149" s="39"/>
      <c r="M149" s="215" t="s">
        <v>1</v>
      </c>
      <c r="N149" s="216" t="s">
        <v>42</v>
      </c>
      <c r="O149" s="71"/>
      <c r="P149" s="217">
        <f>O149*H149</f>
        <v>0</v>
      </c>
      <c r="Q149" s="217">
        <v>9.5499999999999995E-3</v>
      </c>
      <c r="R149" s="217">
        <f>Q149*H149</f>
        <v>0.29796</v>
      </c>
      <c r="S149" s="217">
        <v>0</v>
      </c>
      <c r="T149" s="21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9" t="s">
        <v>224</v>
      </c>
      <c r="AT149" s="219" t="s">
        <v>219</v>
      </c>
      <c r="AU149" s="219" t="s">
        <v>86</v>
      </c>
      <c r="AY149" s="17" t="s">
        <v>217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7" t="s">
        <v>84</v>
      </c>
      <c r="BK149" s="220">
        <f>ROUND(I149*H149,2)</f>
        <v>0</v>
      </c>
      <c r="BL149" s="17" t="s">
        <v>224</v>
      </c>
      <c r="BM149" s="219" t="s">
        <v>1244</v>
      </c>
    </row>
    <row r="150" spans="1:65" s="2" customFormat="1" ht="19.5">
      <c r="A150" s="34"/>
      <c r="B150" s="35"/>
      <c r="C150" s="36"/>
      <c r="D150" s="221" t="s">
        <v>234</v>
      </c>
      <c r="E150" s="36"/>
      <c r="F150" s="222" t="s">
        <v>1245</v>
      </c>
      <c r="G150" s="36"/>
      <c r="H150" s="36"/>
      <c r="I150" s="122"/>
      <c r="J150" s="36"/>
      <c r="K150" s="36"/>
      <c r="L150" s="39"/>
      <c r="M150" s="223"/>
      <c r="N150" s="224"/>
      <c r="O150" s="71"/>
      <c r="P150" s="71"/>
      <c r="Q150" s="71"/>
      <c r="R150" s="71"/>
      <c r="S150" s="71"/>
      <c r="T150" s="72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234</v>
      </c>
      <c r="AU150" s="17" t="s">
        <v>86</v>
      </c>
    </row>
    <row r="151" spans="1:65" s="13" customFormat="1" ht="11.25">
      <c r="B151" s="225"/>
      <c r="C151" s="226"/>
      <c r="D151" s="221" t="s">
        <v>246</v>
      </c>
      <c r="E151" s="227" t="s">
        <v>1</v>
      </c>
      <c r="F151" s="228" t="s">
        <v>1246</v>
      </c>
      <c r="G151" s="226"/>
      <c r="H151" s="229">
        <v>31.2</v>
      </c>
      <c r="I151" s="230"/>
      <c r="J151" s="226"/>
      <c r="K151" s="226"/>
      <c r="L151" s="231"/>
      <c r="M151" s="232"/>
      <c r="N151" s="233"/>
      <c r="O151" s="233"/>
      <c r="P151" s="233"/>
      <c r="Q151" s="233"/>
      <c r="R151" s="233"/>
      <c r="S151" s="233"/>
      <c r="T151" s="234"/>
      <c r="AT151" s="235" t="s">
        <v>246</v>
      </c>
      <c r="AU151" s="235" t="s">
        <v>86</v>
      </c>
      <c r="AV151" s="13" t="s">
        <v>86</v>
      </c>
      <c r="AW151" s="13" t="s">
        <v>33</v>
      </c>
      <c r="AX151" s="13" t="s">
        <v>84</v>
      </c>
      <c r="AY151" s="235" t="s">
        <v>217</v>
      </c>
    </row>
    <row r="152" spans="1:65" s="2" customFormat="1" ht="21.75" customHeight="1">
      <c r="A152" s="34"/>
      <c r="B152" s="35"/>
      <c r="C152" s="208" t="s">
        <v>270</v>
      </c>
      <c r="D152" s="208" t="s">
        <v>219</v>
      </c>
      <c r="E152" s="209" t="s">
        <v>1247</v>
      </c>
      <c r="F152" s="210" t="s">
        <v>1248</v>
      </c>
      <c r="G152" s="211" t="s">
        <v>222</v>
      </c>
      <c r="H152" s="212">
        <v>31.2</v>
      </c>
      <c r="I152" s="213"/>
      <c r="J152" s="214">
        <f>ROUND(I152*H152,2)</f>
        <v>0</v>
      </c>
      <c r="K152" s="210" t="s">
        <v>223</v>
      </c>
      <c r="L152" s="39"/>
      <c r="M152" s="215" t="s">
        <v>1</v>
      </c>
      <c r="N152" s="216" t="s">
        <v>42</v>
      </c>
      <c r="O152" s="71"/>
      <c r="P152" s="217">
        <f>O152*H152</f>
        <v>0</v>
      </c>
      <c r="Q152" s="217">
        <v>0</v>
      </c>
      <c r="R152" s="217">
        <f>Q152*H152</f>
        <v>0</v>
      </c>
      <c r="S152" s="217">
        <v>0</v>
      </c>
      <c r="T152" s="21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9" t="s">
        <v>224</v>
      </c>
      <c r="AT152" s="219" t="s">
        <v>219</v>
      </c>
      <c r="AU152" s="219" t="s">
        <v>86</v>
      </c>
      <c r="AY152" s="17" t="s">
        <v>217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7" t="s">
        <v>84</v>
      </c>
      <c r="BK152" s="220">
        <f>ROUND(I152*H152,2)</f>
        <v>0</v>
      </c>
      <c r="BL152" s="17" t="s">
        <v>224</v>
      </c>
      <c r="BM152" s="219" t="s">
        <v>1249</v>
      </c>
    </row>
    <row r="153" spans="1:65" s="2" customFormat="1" ht="21.75" customHeight="1">
      <c r="A153" s="34"/>
      <c r="B153" s="35"/>
      <c r="C153" s="208" t="s">
        <v>277</v>
      </c>
      <c r="D153" s="208" t="s">
        <v>219</v>
      </c>
      <c r="E153" s="209" t="s">
        <v>1250</v>
      </c>
      <c r="F153" s="210" t="s">
        <v>1251</v>
      </c>
      <c r="G153" s="211" t="s">
        <v>222</v>
      </c>
      <c r="H153" s="212">
        <v>31.2</v>
      </c>
      <c r="I153" s="213"/>
      <c r="J153" s="214">
        <f>ROUND(I153*H153,2)</f>
        <v>0</v>
      </c>
      <c r="K153" s="210" t="s">
        <v>223</v>
      </c>
      <c r="L153" s="39"/>
      <c r="M153" s="215" t="s">
        <v>1</v>
      </c>
      <c r="N153" s="216" t="s">
        <v>42</v>
      </c>
      <c r="O153" s="71"/>
      <c r="P153" s="217">
        <f>O153*H153</f>
        <v>0</v>
      </c>
      <c r="Q153" s="217">
        <v>2.2899999999999999E-3</v>
      </c>
      <c r="R153" s="217">
        <f>Q153*H153</f>
        <v>7.1447999999999998E-2</v>
      </c>
      <c r="S153" s="217">
        <v>0</v>
      </c>
      <c r="T153" s="21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9" t="s">
        <v>224</v>
      </c>
      <c r="AT153" s="219" t="s">
        <v>219</v>
      </c>
      <c r="AU153" s="219" t="s">
        <v>86</v>
      </c>
      <c r="AY153" s="17" t="s">
        <v>217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7" t="s">
        <v>84</v>
      </c>
      <c r="BK153" s="220">
        <f>ROUND(I153*H153,2)</f>
        <v>0</v>
      </c>
      <c r="BL153" s="17" t="s">
        <v>224</v>
      </c>
      <c r="BM153" s="219" t="s">
        <v>1252</v>
      </c>
    </row>
    <row r="154" spans="1:65" s="2" customFormat="1" ht="21.75" customHeight="1">
      <c r="A154" s="34"/>
      <c r="B154" s="35"/>
      <c r="C154" s="208" t="s">
        <v>282</v>
      </c>
      <c r="D154" s="208" t="s">
        <v>219</v>
      </c>
      <c r="E154" s="209" t="s">
        <v>624</v>
      </c>
      <c r="F154" s="210" t="s">
        <v>625</v>
      </c>
      <c r="G154" s="211" t="s">
        <v>290</v>
      </c>
      <c r="H154" s="212">
        <v>3</v>
      </c>
      <c r="I154" s="213"/>
      <c r="J154" s="214">
        <f>ROUND(I154*H154,2)</f>
        <v>0</v>
      </c>
      <c r="K154" s="210" t="s">
        <v>223</v>
      </c>
      <c r="L154" s="39"/>
      <c r="M154" s="215" t="s">
        <v>1</v>
      </c>
      <c r="N154" s="216" t="s">
        <v>42</v>
      </c>
      <c r="O154" s="71"/>
      <c r="P154" s="217">
        <f>O154*H154</f>
        <v>0</v>
      </c>
      <c r="Q154" s="217">
        <v>2.1489999999999999E-2</v>
      </c>
      <c r="R154" s="217">
        <f>Q154*H154</f>
        <v>6.447E-2</v>
      </c>
      <c r="S154" s="217">
        <v>0</v>
      </c>
      <c r="T154" s="21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9" t="s">
        <v>224</v>
      </c>
      <c r="AT154" s="219" t="s">
        <v>219</v>
      </c>
      <c r="AU154" s="219" t="s">
        <v>86</v>
      </c>
      <c r="AY154" s="17" t="s">
        <v>217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17" t="s">
        <v>84</v>
      </c>
      <c r="BK154" s="220">
        <f>ROUND(I154*H154,2)</f>
        <v>0</v>
      </c>
      <c r="BL154" s="17" t="s">
        <v>224</v>
      </c>
      <c r="BM154" s="219" t="s">
        <v>1253</v>
      </c>
    </row>
    <row r="155" spans="1:65" s="13" customFormat="1" ht="11.25">
      <c r="B155" s="225"/>
      <c r="C155" s="226"/>
      <c r="D155" s="221" t="s">
        <v>246</v>
      </c>
      <c r="E155" s="227" t="s">
        <v>1</v>
      </c>
      <c r="F155" s="228" t="s">
        <v>1254</v>
      </c>
      <c r="G155" s="226"/>
      <c r="H155" s="229">
        <v>3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AT155" s="235" t="s">
        <v>246</v>
      </c>
      <c r="AU155" s="235" t="s">
        <v>86</v>
      </c>
      <c r="AV155" s="13" t="s">
        <v>86</v>
      </c>
      <c r="AW155" s="13" t="s">
        <v>33</v>
      </c>
      <c r="AX155" s="13" t="s">
        <v>84</v>
      </c>
      <c r="AY155" s="235" t="s">
        <v>217</v>
      </c>
    </row>
    <row r="156" spans="1:65" s="2" customFormat="1" ht="16.5" customHeight="1">
      <c r="A156" s="34"/>
      <c r="B156" s="35"/>
      <c r="C156" s="236" t="s">
        <v>287</v>
      </c>
      <c r="D156" s="236" t="s">
        <v>271</v>
      </c>
      <c r="E156" s="237" t="s">
        <v>401</v>
      </c>
      <c r="F156" s="238" t="s">
        <v>402</v>
      </c>
      <c r="G156" s="239" t="s">
        <v>274</v>
      </c>
      <c r="H156" s="240">
        <v>7.2</v>
      </c>
      <c r="I156" s="241"/>
      <c r="J156" s="242">
        <f>ROUND(I156*H156,2)</f>
        <v>0</v>
      </c>
      <c r="K156" s="238" t="s">
        <v>223</v>
      </c>
      <c r="L156" s="243"/>
      <c r="M156" s="244" t="s">
        <v>1</v>
      </c>
      <c r="N156" s="245" t="s">
        <v>42</v>
      </c>
      <c r="O156" s="71"/>
      <c r="P156" s="217">
        <f>O156*H156</f>
        <v>0</v>
      </c>
      <c r="Q156" s="217">
        <v>1</v>
      </c>
      <c r="R156" s="217">
        <f>Q156*H156</f>
        <v>7.2</v>
      </c>
      <c r="S156" s="217">
        <v>0</v>
      </c>
      <c r="T156" s="21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9" t="s">
        <v>262</v>
      </c>
      <c r="AT156" s="219" t="s">
        <v>271</v>
      </c>
      <c r="AU156" s="219" t="s">
        <v>86</v>
      </c>
      <c r="AY156" s="17" t="s">
        <v>217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7" t="s">
        <v>84</v>
      </c>
      <c r="BK156" s="220">
        <f>ROUND(I156*H156,2)</f>
        <v>0</v>
      </c>
      <c r="BL156" s="17" t="s">
        <v>224</v>
      </c>
      <c r="BM156" s="219" t="s">
        <v>1255</v>
      </c>
    </row>
    <row r="157" spans="1:65" s="13" customFormat="1" ht="11.25">
      <c r="B157" s="225"/>
      <c r="C157" s="226"/>
      <c r="D157" s="221" t="s">
        <v>246</v>
      </c>
      <c r="E157" s="227" t="s">
        <v>1</v>
      </c>
      <c r="F157" s="228" t="s">
        <v>1256</v>
      </c>
      <c r="G157" s="226"/>
      <c r="H157" s="229">
        <v>7.2</v>
      </c>
      <c r="I157" s="230"/>
      <c r="J157" s="226"/>
      <c r="K157" s="226"/>
      <c r="L157" s="231"/>
      <c r="M157" s="232"/>
      <c r="N157" s="233"/>
      <c r="O157" s="233"/>
      <c r="P157" s="233"/>
      <c r="Q157" s="233"/>
      <c r="R157" s="233"/>
      <c r="S157" s="233"/>
      <c r="T157" s="234"/>
      <c r="AT157" s="235" t="s">
        <v>246</v>
      </c>
      <c r="AU157" s="235" t="s">
        <v>86</v>
      </c>
      <c r="AV157" s="13" t="s">
        <v>86</v>
      </c>
      <c r="AW157" s="13" t="s">
        <v>33</v>
      </c>
      <c r="AX157" s="13" t="s">
        <v>84</v>
      </c>
      <c r="AY157" s="235" t="s">
        <v>217</v>
      </c>
    </row>
    <row r="158" spans="1:65" s="12" customFormat="1" ht="22.9" customHeight="1">
      <c r="B158" s="192"/>
      <c r="C158" s="193"/>
      <c r="D158" s="194" t="s">
        <v>76</v>
      </c>
      <c r="E158" s="206" t="s">
        <v>224</v>
      </c>
      <c r="F158" s="206" t="s">
        <v>240</v>
      </c>
      <c r="G158" s="193"/>
      <c r="H158" s="193"/>
      <c r="I158" s="196"/>
      <c r="J158" s="207">
        <f>BK158</f>
        <v>0</v>
      </c>
      <c r="K158" s="193"/>
      <c r="L158" s="198"/>
      <c r="M158" s="199"/>
      <c r="N158" s="200"/>
      <c r="O158" s="200"/>
      <c r="P158" s="201">
        <f>SUM(P159:P163)</f>
        <v>0</v>
      </c>
      <c r="Q158" s="200"/>
      <c r="R158" s="201">
        <f>SUM(R159:R163)</f>
        <v>9.9981000000000014E-2</v>
      </c>
      <c r="S158" s="200"/>
      <c r="T158" s="202">
        <f>SUM(T159:T163)</f>
        <v>0</v>
      </c>
      <c r="AR158" s="203" t="s">
        <v>84</v>
      </c>
      <c r="AT158" s="204" t="s">
        <v>76</v>
      </c>
      <c r="AU158" s="204" t="s">
        <v>84</v>
      </c>
      <c r="AY158" s="203" t="s">
        <v>217</v>
      </c>
      <c r="BK158" s="205">
        <f>SUM(BK159:BK163)</f>
        <v>0</v>
      </c>
    </row>
    <row r="159" spans="1:65" s="2" customFormat="1" ht="21.75" customHeight="1">
      <c r="A159" s="34"/>
      <c r="B159" s="35"/>
      <c r="C159" s="208" t="s">
        <v>299</v>
      </c>
      <c r="D159" s="208" t="s">
        <v>219</v>
      </c>
      <c r="E159" s="209" t="s">
        <v>242</v>
      </c>
      <c r="F159" s="210" t="s">
        <v>243</v>
      </c>
      <c r="G159" s="211" t="s">
        <v>222</v>
      </c>
      <c r="H159" s="212">
        <v>1.26</v>
      </c>
      <c r="I159" s="213"/>
      <c r="J159" s="214">
        <f>ROUND(I159*H159,2)</f>
        <v>0</v>
      </c>
      <c r="K159" s="210" t="s">
        <v>223</v>
      </c>
      <c r="L159" s="39"/>
      <c r="M159" s="215" t="s">
        <v>1</v>
      </c>
      <c r="N159" s="216" t="s">
        <v>42</v>
      </c>
      <c r="O159" s="71"/>
      <c r="P159" s="217">
        <f>O159*H159</f>
        <v>0</v>
      </c>
      <c r="Q159" s="217">
        <v>2.6450000000000001E-2</v>
      </c>
      <c r="R159" s="217">
        <f>Q159*H159</f>
        <v>3.3327000000000002E-2</v>
      </c>
      <c r="S159" s="217">
        <v>0</v>
      </c>
      <c r="T159" s="21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9" t="s">
        <v>224</v>
      </c>
      <c r="AT159" s="219" t="s">
        <v>219</v>
      </c>
      <c r="AU159" s="219" t="s">
        <v>86</v>
      </c>
      <c r="AY159" s="17" t="s">
        <v>217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17" t="s">
        <v>84</v>
      </c>
      <c r="BK159" s="220">
        <f>ROUND(I159*H159,2)</f>
        <v>0</v>
      </c>
      <c r="BL159" s="17" t="s">
        <v>224</v>
      </c>
      <c r="BM159" s="219" t="s">
        <v>1257</v>
      </c>
    </row>
    <row r="160" spans="1:65" s="2" customFormat="1" ht="19.5">
      <c r="A160" s="34"/>
      <c r="B160" s="35"/>
      <c r="C160" s="36"/>
      <c r="D160" s="221" t="s">
        <v>234</v>
      </c>
      <c r="E160" s="36"/>
      <c r="F160" s="222" t="s">
        <v>245</v>
      </c>
      <c r="G160" s="36"/>
      <c r="H160" s="36"/>
      <c r="I160" s="122"/>
      <c r="J160" s="36"/>
      <c r="K160" s="36"/>
      <c r="L160" s="39"/>
      <c r="M160" s="223"/>
      <c r="N160" s="224"/>
      <c r="O160" s="71"/>
      <c r="P160" s="71"/>
      <c r="Q160" s="71"/>
      <c r="R160" s="71"/>
      <c r="S160" s="71"/>
      <c r="T160" s="72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234</v>
      </c>
      <c r="AU160" s="17" t="s">
        <v>86</v>
      </c>
    </row>
    <row r="161" spans="1:65" s="13" customFormat="1" ht="11.25">
      <c r="B161" s="225"/>
      <c r="C161" s="226"/>
      <c r="D161" s="221" t="s">
        <v>246</v>
      </c>
      <c r="E161" s="227" t="s">
        <v>1</v>
      </c>
      <c r="F161" s="228" t="s">
        <v>1258</v>
      </c>
      <c r="G161" s="226"/>
      <c r="H161" s="229">
        <v>1.26</v>
      </c>
      <c r="I161" s="230"/>
      <c r="J161" s="226"/>
      <c r="K161" s="226"/>
      <c r="L161" s="231"/>
      <c r="M161" s="232"/>
      <c r="N161" s="233"/>
      <c r="O161" s="233"/>
      <c r="P161" s="233"/>
      <c r="Q161" s="233"/>
      <c r="R161" s="233"/>
      <c r="S161" s="233"/>
      <c r="T161" s="234"/>
      <c r="AT161" s="235" t="s">
        <v>246</v>
      </c>
      <c r="AU161" s="235" t="s">
        <v>86</v>
      </c>
      <c r="AV161" s="13" t="s">
        <v>86</v>
      </c>
      <c r="AW161" s="13" t="s">
        <v>33</v>
      </c>
      <c r="AX161" s="13" t="s">
        <v>84</v>
      </c>
      <c r="AY161" s="235" t="s">
        <v>217</v>
      </c>
    </row>
    <row r="162" spans="1:65" s="2" customFormat="1" ht="21.75" customHeight="1">
      <c r="A162" s="34"/>
      <c r="B162" s="35"/>
      <c r="C162" s="208" t="s">
        <v>8</v>
      </c>
      <c r="D162" s="208" t="s">
        <v>219</v>
      </c>
      <c r="E162" s="209" t="s">
        <v>249</v>
      </c>
      <c r="F162" s="210" t="s">
        <v>250</v>
      </c>
      <c r="G162" s="211" t="s">
        <v>222</v>
      </c>
      <c r="H162" s="212">
        <v>2.52</v>
      </c>
      <c r="I162" s="213"/>
      <c r="J162" s="214">
        <f>ROUND(I162*H162,2)</f>
        <v>0</v>
      </c>
      <c r="K162" s="210" t="s">
        <v>223</v>
      </c>
      <c r="L162" s="39"/>
      <c r="M162" s="215" t="s">
        <v>1</v>
      </c>
      <c r="N162" s="216" t="s">
        <v>42</v>
      </c>
      <c r="O162" s="71"/>
      <c r="P162" s="217">
        <f>O162*H162</f>
        <v>0</v>
      </c>
      <c r="Q162" s="217">
        <v>2.6450000000000001E-2</v>
      </c>
      <c r="R162" s="217">
        <f>Q162*H162</f>
        <v>6.6654000000000005E-2</v>
      </c>
      <c r="S162" s="217">
        <v>0</v>
      </c>
      <c r="T162" s="21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9" t="s">
        <v>224</v>
      </c>
      <c r="AT162" s="219" t="s">
        <v>219</v>
      </c>
      <c r="AU162" s="219" t="s">
        <v>86</v>
      </c>
      <c r="AY162" s="17" t="s">
        <v>217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17" t="s">
        <v>84</v>
      </c>
      <c r="BK162" s="220">
        <f>ROUND(I162*H162,2)</f>
        <v>0</v>
      </c>
      <c r="BL162" s="17" t="s">
        <v>224</v>
      </c>
      <c r="BM162" s="219" t="s">
        <v>1259</v>
      </c>
    </row>
    <row r="163" spans="1:65" s="13" customFormat="1" ht="11.25">
      <c r="B163" s="225"/>
      <c r="C163" s="226"/>
      <c r="D163" s="221" t="s">
        <v>246</v>
      </c>
      <c r="E163" s="226"/>
      <c r="F163" s="228" t="s">
        <v>1260</v>
      </c>
      <c r="G163" s="226"/>
      <c r="H163" s="229">
        <v>2.52</v>
      </c>
      <c r="I163" s="230"/>
      <c r="J163" s="226"/>
      <c r="K163" s="226"/>
      <c r="L163" s="231"/>
      <c r="M163" s="232"/>
      <c r="N163" s="233"/>
      <c r="O163" s="233"/>
      <c r="P163" s="233"/>
      <c r="Q163" s="233"/>
      <c r="R163" s="233"/>
      <c r="S163" s="233"/>
      <c r="T163" s="234"/>
      <c r="AT163" s="235" t="s">
        <v>246</v>
      </c>
      <c r="AU163" s="235" t="s">
        <v>86</v>
      </c>
      <c r="AV163" s="13" t="s">
        <v>86</v>
      </c>
      <c r="AW163" s="13" t="s">
        <v>4</v>
      </c>
      <c r="AX163" s="13" t="s">
        <v>84</v>
      </c>
      <c r="AY163" s="235" t="s">
        <v>217</v>
      </c>
    </row>
    <row r="164" spans="1:65" s="12" customFormat="1" ht="22.9" customHeight="1">
      <c r="B164" s="192"/>
      <c r="C164" s="193"/>
      <c r="D164" s="194" t="s">
        <v>76</v>
      </c>
      <c r="E164" s="206" t="s">
        <v>248</v>
      </c>
      <c r="F164" s="206" t="s">
        <v>253</v>
      </c>
      <c r="G164" s="193"/>
      <c r="H164" s="193"/>
      <c r="I164" s="196"/>
      <c r="J164" s="207">
        <f>BK164</f>
        <v>0</v>
      </c>
      <c r="K164" s="193"/>
      <c r="L164" s="198"/>
      <c r="M164" s="199"/>
      <c r="N164" s="200"/>
      <c r="O164" s="200"/>
      <c r="P164" s="201">
        <f>SUM(P165:P186)</f>
        <v>0</v>
      </c>
      <c r="Q164" s="200"/>
      <c r="R164" s="201">
        <f>SUM(R165:R186)</f>
        <v>14.661346</v>
      </c>
      <c r="S164" s="200"/>
      <c r="T164" s="202">
        <f>SUM(T165:T186)</f>
        <v>3.84</v>
      </c>
      <c r="AR164" s="203" t="s">
        <v>84</v>
      </c>
      <c r="AT164" s="204" t="s">
        <v>76</v>
      </c>
      <c r="AU164" s="204" t="s">
        <v>84</v>
      </c>
      <c r="AY164" s="203" t="s">
        <v>217</v>
      </c>
      <c r="BK164" s="205">
        <f>SUM(BK165:BK186)</f>
        <v>0</v>
      </c>
    </row>
    <row r="165" spans="1:65" s="2" customFormat="1" ht="16.5" customHeight="1">
      <c r="A165" s="34"/>
      <c r="B165" s="35"/>
      <c r="C165" s="208" t="s">
        <v>310</v>
      </c>
      <c r="D165" s="208" t="s">
        <v>219</v>
      </c>
      <c r="E165" s="209" t="s">
        <v>1261</v>
      </c>
      <c r="F165" s="210" t="s">
        <v>1262</v>
      </c>
      <c r="G165" s="211" t="s">
        <v>222</v>
      </c>
      <c r="H165" s="212">
        <v>45</v>
      </c>
      <c r="I165" s="213"/>
      <c r="J165" s="214">
        <f>ROUND(I165*H165,2)</f>
        <v>0</v>
      </c>
      <c r="K165" s="210" t="s">
        <v>223</v>
      </c>
      <c r="L165" s="39"/>
      <c r="M165" s="215" t="s">
        <v>1</v>
      </c>
      <c r="N165" s="216" t="s">
        <v>42</v>
      </c>
      <c r="O165" s="71"/>
      <c r="P165" s="217">
        <f>O165*H165</f>
        <v>0</v>
      </c>
      <c r="Q165" s="217">
        <v>5.9639999999999999E-2</v>
      </c>
      <c r="R165" s="217">
        <f>Q165*H165</f>
        <v>2.6837999999999997</v>
      </c>
      <c r="S165" s="217">
        <v>0</v>
      </c>
      <c r="T165" s="21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9" t="s">
        <v>224</v>
      </c>
      <c r="AT165" s="219" t="s">
        <v>219</v>
      </c>
      <c r="AU165" s="219" t="s">
        <v>86</v>
      </c>
      <c r="AY165" s="17" t="s">
        <v>217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17" t="s">
        <v>84</v>
      </c>
      <c r="BK165" s="220">
        <f>ROUND(I165*H165,2)</f>
        <v>0</v>
      </c>
      <c r="BL165" s="17" t="s">
        <v>224</v>
      </c>
      <c r="BM165" s="219" t="s">
        <v>1263</v>
      </c>
    </row>
    <row r="166" spans="1:65" s="13" customFormat="1" ht="11.25">
      <c r="B166" s="225"/>
      <c r="C166" s="226"/>
      <c r="D166" s="221" t="s">
        <v>246</v>
      </c>
      <c r="E166" s="227" t="s">
        <v>1</v>
      </c>
      <c r="F166" s="228" t="s">
        <v>1264</v>
      </c>
      <c r="G166" s="226"/>
      <c r="H166" s="229">
        <v>12</v>
      </c>
      <c r="I166" s="230"/>
      <c r="J166" s="226"/>
      <c r="K166" s="226"/>
      <c r="L166" s="231"/>
      <c r="M166" s="232"/>
      <c r="N166" s="233"/>
      <c r="O166" s="233"/>
      <c r="P166" s="233"/>
      <c r="Q166" s="233"/>
      <c r="R166" s="233"/>
      <c r="S166" s="233"/>
      <c r="T166" s="234"/>
      <c r="AT166" s="235" t="s">
        <v>246</v>
      </c>
      <c r="AU166" s="235" t="s">
        <v>86</v>
      </c>
      <c r="AV166" s="13" t="s">
        <v>86</v>
      </c>
      <c r="AW166" s="13" t="s">
        <v>33</v>
      </c>
      <c r="AX166" s="13" t="s">
        <v>77</v>
      </c>
      <c r="AY166" s="235" t="s">
        <v>217</v>
      </c>
    </row>
    <row r="167" spans="1:65" s="13" customFormat="1" ht="11.25">
      <c r="B167" s="225"/>
      <c r="C167" s="226"/>
      <c r="D167" s="221" t="s">
        <v>246</v>
      </c>
      <c r="E167" s="227" t="s">
        <v>1</v>
      </c>
      <c r="F167" s="228" t="s">
        <v>1265</v>
      </c>
      <c r="G167" s="226"/>
      <c r="H167" s="229">
        <v>33</v>
      </c>
      <c r="I167" s="230"/>
      <c r="J167" s="226"/>
      <c r="K167" s="226"/>
      <c r="L167" s="231"/>
      <c r="M167" s="232"/>
      <c r="N167" s="233"/>
      <c r="O167" s="233"/>
      <c r="P167" s="233"/>
      <c r="Q167" s="233"/>
      <c r="R167" s="233"/>
      <c r="S167" s="233"/>
      <c r="T167" s="234"/>
      <c r="AT167" s="235" t="s">
        <v>246</v>
      </c>
      <c r="AU167" s="235" t="s">
        <v>86</v>
      </c>
      <c r="AV167" s="13" t="s">
        <v>86</v>
      </c>
      <c r="AW167" s="13" t="s">
        <v>33</v>
      </c>
      <c r="AX167" s="13" t="s">
        <v>77</v>
      </c>
      <c r="AY167" s="235" t="s">
        <v>217</v>
      </c>
    </row>
    <row r="168" spans="1:65" s="14" customFormat="1" ht="11.25">
      <c r="B168" s="246"/>
      <c r="C168" s="247"/>
      <c r="D168" s="221" t="s">
        <v>246</v>
      </c>
      <c r="E168" s="248" t="s">
        <v>1</v>
      </c>
      <c r="F168" s="249" t="s">
        <v>298</v>
      </c>
      <c r="G168" s="247"/>
      <c r="H168" s="250">
        <v>45</v>
      </c>
      <c r="I168" s="251"/>
      <c r="J168" s="247"/>
      <c r="K168" s="247"/>
      <c r="L168" s="252"/>
      <c r="M168" s="253"/>
      <c r="N168" s="254"/>
      <c r="O168" s="254"/>
      <c r="P168" s="254"/>
      <c r="Q168" s="254"/>
      <c r="R168" s="254"/>
      <c r="S168" s="254"/>
      <c r="T168" s="255"/>
      <c r="AT168" s="256" t="s">
        <v>246</v>
      </c>
      <c r="AU168" s="256" t="s">
        <v>86</v>
      </c>
      <c r="AV168" s="14" t="s">
        <v>224</v>
      </c>
      <c r="AW168" s="14" t="s">
        <v>33</v>
      </c>
      <c r="AX168" s="14" t="s">
        <v>84</v>
      </c>
      <c r="AY168" s="256" t="s">
        <v>217</v>
      </c>
    </row>
    <row r="169" spans="1:65" s="2" customFormat="1" ht="21.75" customHeight="1">
      <c r="A169" s="34"/>
      <c r="B169" s="35"/>
      <c r="C169" s="208" t="s">
        <v>314</v>
      </c>
      <c r="D169" s="208" t="s">
        <v>219</v>
      </c>
      <c r="E169" s="209" t="s">
        <v>1266</v>
      </c>
      <c r="F169" s="210" t="s">
        <v>1267</v>
      </c>
      <c r="G169" s="211" t="s">
        <v>222</v>
      </c>
      <c r="H169" s="212">
        <v>270</v>
      </c>
      <c r="I169" s="213"/>
      <c r="J169" s="214">
        <f>ROUND(I169*H169,2)</f>
        <v>0</v>
      </c>
      <c r="K169" s="210" t="s">
        <v>223</v>
      </c>
      <c r="L169" s="39"/>
      <c r="M169" s="215" t="s">
        <v>1</v>
      </c>
      <c r="N169" s="216" t="s">
        <v>42</v>
      </c>
      <c r="O169" s="71"/>
      <c r="P169" s="217">
        <f>O169*H169</f>
        <v>0</v>
      </c>
      <c r="Q169" s="217">
        <v>2.9819999999999999E-2</v>
      </c>
      <c r="R169" s="217">
        <f>Q169*H169</f>
        <v>8.0513999999999992</v>
      </c>
      <c r="S169" s="217">
        <v>0</v>
      </c>
      <c r="T169" s="21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19" t="s">
        <v>224</v>
      </c>
      <c r="AT169" s="219" t="s">
        <v>219</v>
      </c>
      <c r="AU169" s="219" t="s">
        <v>86</v>
      </c>
      <c r="AY169" s="17" t="s">
        <v>217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17" t="s">
        <v>84</v>
      </c>
      <c r="BK169" s="220">
        <f>ROUND(I169*H169,2)</f>
        <v>0</v>
      </c>
      <c r="BL169" s="17" t="s">
        <v>224</v>
      </c>
      <c r="BM169" s="219" t="s">
        <v>1268</v>
      </c>
    </row>
    <row r="170" spans="1:65" s="13" customFormat="1" ht="11.25">
      <c r="B170" s="225"/>
      <c r="C170" s="226"/>
      <c r="D170" s="221" t="s">
        <v>246</v>
      </c>
      <c r="E170" s="227" t="s">
        <v>1</v>
      </c>
      <c r="F170" s="228" t="s">
        <v>1269</v>
      </c>
      <c r="G170" s="226"/>
      <c r="H170" s="229">
        <v>270</v>
      </c>
      <c r="I170" s="230"/>
      <c r="J170" s="226"/>
      <c r="K170" s="226"/>
      <c r="L170" s="231"/>
      <c r="M170" s="232"/>
      <c r="N170" s="233"/>
      <c r="O170" s="233"/>
      <c r="P170" s="233"/>
      <c r="Q170" s="233"/>
      <c r="R170" s="233"/>
      <c r="S170" s="233"/>
      <c r="T170" s="234"/>
      <c r="AT170" s="235" t="s">
        <v>246</v>
      </c>
      <c r="AU170" s="235" t="s">
        <v>86</v>
      </c>
      <c r="AV170" s="13" t="s">
        <v>86</v>
      </c>
      <c r="AW170" s="13" t="s">
        <v>33</v>
      </c>
      <c r="AX170" s="13" t="s">
        <v>84</v>
      </c>
      <c r="AY170" s="235" t="s">
        <v>217</v>
      </c>
    </row>
    <row r="171" spans="1:65" s="2" customFormat="1" ht="21.75" customHeight="1">
      <c r="A171" s="34"/>
      <c r="B171" s="35"/>
      <c r="C171" s="208" t="s">
        <v>321</v>
      </c>
      <c r="D171" s="208" t="s">
        <v>219</v>
      </c>
      <c r="E171" s="209" t="s">
        <v>1270</v>
      </c>
      <c r="F171" s="210" t="s">
        <v>1271</v>
      </c>
      <c r="G171" s="211" t="s">
        <v>222</v>
      </c>
      <c r="H171" s="212">
        <v>45</v>
      </c>
      <c r="I171" s="213"/>
      <c r="J171" s="214">
        <f>ROUND(I171*H171,2)</f>
        <v>0</v>
      </c>
      <c r="K171" s="210" t="s">
        <v>223</v>
      </c>
      <c r="L171" s="39"/>
      <c r="M171" s="215" t="s">
        <v>1</v>
      </c>
      <c r="N171" s="216" t="s">
        <v>42</v>
      </c>
      <c r="O171" s="71"/>
      <c r="P171" s="217">
        <f>O171*H171</f>
        <v>0</v>
      </c>
      <c r="Q171" s="217">
        <v>0</v>
      </c>
      <c r="R171" s="217">
        <f>Q171*H171</f>
        <v>0</v>
      </c>
      <c r="S171" s="217">
        <v>0</v>
      </c>
      <c r="T171" s="21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19" t="s">
        <v>224</v>
      </c>
      <c r="AT171" s="219" t="s">
        <v>219</v>
      </c>
      <c r="AU171" s="219" t="s">
        <v>86</v>
      </c>
      <c r="AY171" s="17" t="s">
        <v>217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17" t="s">
        <v>84</v>
      </c>
      <c r="BK171" s="220">
        <f>ROUND(I171*H171,2)</f>
        <v>0</v>
      </c>
      <c r="BL171" s="17" t="s">
        <v>224</v>
      </c>
      <c r="BM171" s="219" t="s">
        <v>1272</v>
      </c>
    </row>
    <row r="172" spans="1:65" s="2" customFormat="1" ht="21.75" customHeight="1">
      <c r="A172" s="34"/>
      <c r="B172" s="35"/>
      <c r="C172" s="208" t="s">
        <v>326</v>
      </c>
      <c r="D172" s="208" t="s">
        <v>219</v>
      </c>
      <c r="E172" s="209" t="s">
        <v>1273</v>
      </c>
      <c r="F172" s="210" t="s">
        <v>1274</v>
      </c>
      <c r="G172" s="211" t="s">
        <v>222</v>
      </c>
      <c r="H172" s="212">
        <v>45</v>
      </c>
      <c r="I172" s="213"/>
      <c r="J172" s="214">
        <f>ROUND(I172*H172,2)</f>
        <v>0</v>
      </c>
      <c r="K172" s="210" t="s">
        <v>223</v>
      </c>
      <c r="L172" s="39"/>
      <c r="M172" s="215" t="s">
        <v>1</v>
      </c>
      <c r="N172" s="216" t="s">
        <v>42</v>
      </c>
      <c r="O172" s="71"/>
      <c r="P172" s="217">
        <f>O172*H172</f>
        <v>0</v>
      </c>
      <c r="Q172" s="217">
        <v>3.9500000000000004E-3</v>
      </c>
      <c r="R172" s="217">
        <f>Q172*H172</f>
        <v>0.17775000000000002</v>
      </c>
      <c r="S172" s="217">
        <v>0</v>
      </c>
      <c r="T172" s="21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19" t="s">
        <v>224</v>
      </c>
      <c r="AT172" s="219" t="s">
        <v>219</v>
      </c>
      <c r="AU172" s="219" t="s">
        <v>86</v>
      </c>
      <c r="AY172" s="17" t="s">
        <v>217</v>
      </c>
      <c r="BE172" s="220">
        <f>IF(N172="základní",J172,0)</f>
        <v>0</v>
      </c>
      <c r="BF172" s="220">
        <f>IF(N172="snížená",J172,0)</f>
        <v>0</v>
      </c>
      <c r="BG172" s="220">
        <f>IF(N172="zákl. přenesená",J172,0)</f>
        <v>0</v>
      </c>
      <c r="BH172" s="220">
        <f>IF(N172="sníž. přenesená",J172,0)</f>
        <v>0</v>
      </c>
      <c r="BI172" s="220">
        <f>IF(N172="nulová",J172,0)</f>
        <v>0</v>
      </c>
      <c r="BJ172" s="17" t="s">
        <v>84</v>
      </c>
      <c r="BK172" s="220">
        <f>ROUND(I172*H172,2)</f>
        <v>0</v>
      </c>
      <c r="BL172" s="17" t="s">
        <v>224</v>
      </c>
      <c r="BM172" s="219" t="s">
        <v>1275</v>
      </c>
    </row>
    <row r="173" spans="1:65" s="2" customFormat="1" ht="16.5" customHeight="1">
      <c r="A173" s="34"/>
      <c r="B173" s="35"/>
      <c r="C173" s="208" t="s">
        <v>330</v>
      </c>
      <c r="D173" s="208" t="s">
        <v>219</v>
      </c>
      <c r="E173" s="209" t="s">
        <v>1276</v>
      </c>
      <c r="F173" s="210" t="s">
        <v>1277</v>
      </c>
      <c r="G173" s="211" t="s">
        <v>232</v>
      </c>
      <c r="H173" s="212">
        <v>79</v>
      </c>
      <c r="I173" s="213"/>
      <c r="J173" s="214">
        <f>ROUND(I173*H173,2)</f>
        <v>0</v>
      </c>
      <c r="K173" s="210" t="s">
        <v>223</v>
      </c>
      <c r="L173" s="39"/>
      <c r="M173" s="215" t="s">
        <v>1</v>
      </c>
      <c r="N173" s="216" t="s">
        <v>42</v>
      </c>
      <c r="O173" s="71"/>
      <c r="P173" s="217">
        <f>O173*H173</f>
        <v>0</v>
      </c>
      <c r="Q173" s="217">
        <v>1.98E-3</v>
      </c>
      <c r="R173" s="217">
        <f>Q173*H173</f>
        <v>0.15642</v>
      </c>
      <c r="S173" s="217">
        <v>0</v>
      </c>
      <c r="T173" s="21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9" t="s">
        <v>224</v>
      </c>
      <c r="AT173" s="219" t="s">
        <v>219</v>
      </c>
      <c r="AU173" s="219" t="s">
        <v>86</v>
      </c>
      <c r="AY173" s="17" t="s">
        <v>217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17" t="s">
        <v>84</v>
      </c>
      <c r="BK173" s="220">
        <f>ROUND(I173*H173,2)</f>
        <v>0</v>
      </c>
      <c r="BL173" s="17" t="s">
        <v>224</v>
      </c>
      <c r="BM173" s="219" t="s">
        <v>1278</v>
      </c>
    </row>
    <row r="174" spans="1:65" s="13" customFormat="1" ht="11.25">
      <c r="B174" s="225"/>
      <c r="C174" s="226"/>
      <c r="D174" s="221" t="s">
        <v>246</v>
      </c>
      <c r="E174" s="227" t="s">
        <v>1</v>
      </c>
      <c r="F174" s="228" t="s">
        <v>1279</v>
      </c>
      <c r="G174" s="226"/>
      <c r="H174" s="229">
        <v>45</v>
      </c>
      <c r="I174" s="230"/>
      <c r="J174" s="226"/>
      <c r="K174" s="226"/>
      <c r="L174" s="231"/>
      <c r="M174" s="232"/>
      <c r="N174" s="233"/>
      <c r="O174" s="233"/>
      <c r="P174" s="233"/>
      <c r="Q174" s="233"/>
      <c r="R174" s="233"/>
      <c r="S174" s="233"/>
      <c r="T174" s="234"/>
      <c r="AT174" s="235" t="s">
        <v>246</v>
      </c>
      <c r="AU174" s="235" t="s">
        <v>86</v>
      </c>
      <c r="AV174" s="13" t="s">
        <v>86</v>
      </c>
      <c r="AW174" s="13" t="s">
        <v>33</v>
      </c>
      <c r="AX174" s="13" t="s">
        <v>77</v>
      </c>
      <c r="AY174" s="235" t="s">
        <v>217</v>
      </c>
    </row>
    <row r="175" spans="1:65" s="13" customFormat="1" ht="11.25">
      <c r="B175" s="225"/>
      <c r="C175" s="226"/>
      <c r="D175" s="221" t="s">
        <v>246</v>
      </c>
      <c r="E175" s="227" t="s">
        <v>1</v>
      </c>
      <c r="F175" s="228" t="s">
        <v>1280</v>
      </c>
      <c r="G175" s="226"/>
      <c r="H175" s="229">
        <v>34</v>
      </c>
      <c r="I175" s="230"/>
      <c r="J175" s="226"/>
      <c r="K175" s="226"/>
      <c r="L175" s="231"/>
      <c r="M175" s="232"/>
      <c r="N175" s="233"/>
      <c r="O175" s="233"/>
      <c r="P175" s="233"/>
      <c r="Q175" s="233"/>
      <c r="R175" s="233"/>
      <c r="S175" s="233"/>
      <c r="T175" s="234"/>
      <c r="AT175" s="235" t="s">
        <v>246</v>
      </c>
      <c r="AU175" s="235" t="s">
        <v>86</v>
      </c>
      <c r="AV175" s="13" t="s">
        <v>86</v>
      </c>
      <c r="AW175" s="13" t="s">
        <v>33</v>
      </c>
      <c r="AX175" s="13" t="s">
        <v>77</v>
      </c>
      <c r="AY175" s="235" t="s">
        <v>217</v>
      </c>
    </row>
    <row r="176" spans="1:65" s="14" customFormat="1" ht="11.25">
      <c r="B176" s="246"/>
      <c r="C176" s="247"/>
      <c r="D176" s="221" t="s">
        <v>246</v>
      </c>
      <c r="E176" s="248" t="s">
        <v>1</v>
      </c>
      <c r="F176" s="249" t="s">
        <v>298</v>
      </c>
      <c r="G176" s="247"/>
      <c r="H176" s="250">
        <v>79</v>
      </c>
      <c r="I176" s="251"/>
      <c r="J176" s="247"/>
      <c r="K176" s="247"/>
      <c r="L176" s="252"/>
      <c r="M176" s="253"/>
      <c r="N176" s="254"/>
      <c r="O176" s="254"/>
      <c r="P176" s="254"/>
      <c r="Q176" s="254"/>
      <c r="R176" s="254"/>
      <c r="S176" s="254"/>
      <c r="T176" s="255"/>
      <c r="AT176" s="256" t="s">
        <v>246</v>
      </c>
      <c r="AU176" s="256" t="s">
        <v>86</v>
      </c>
      <c r="AV176" s="14" t="s">
        <v>224</v>
      </c>
      <c r="AW176" s="14" t="s">
        <v>33</v>
      </c>
      <c r="AX176" s="14" t="s">
        <v>84</v>
      </c>
      <c r="AY176" s="256" t="s">
        <v>217</v>
      </c>
    </row>
    <row r="177" spans="1:65" s="2" customFormat="1" ht="21.75" customHeight="1">
      <c r="A177" s="34"/>
      <c r="B177" s="35"/>
      <c r="C177" s="208" t="s">
        <v>7</v>
      </c>
      <c r="D177" s="208" t="s">
        <v>219</v>
      </c>
      <c r="E177" s="209" t="s">
        <v>1281</v>
      </c>
      <c r="F177" s="210" t="s">
        <v>1282</v>
      </c>
      <c r="G177" s="211" t="s">
        <v>222</v>
      </c>
      <c r="H177" s="212">
        <v>87.5</v>
      </c>
      <c r="I177" s="213"/>
      <c r="J177" s="214">
        <f>ROUND(I177*H177,2)</f>
        <v>0</v>
      </c>
      <c r="K177" s="210" t="s">
        <v>223</v>
      </c>
      <c r="L177" s="39"/>
      <c r="M177" s="215" t="s">
        <v>1</v>
      </c>
      <c r="N177" s="216" t="s">
        <v>42</v>
      </c>
      <c r="O177" s="71"/>
      <c r="P177" s="217">
        <f>O177*H177</f>
        <v>0</v>
      </c>
      <c r="Q177" s="217">
        <v>1.4E-3</v>
      </c>
      <c r="R177" s="217">
        <f>Q177*H177</f>
        <v>0.1225</v>
      </c>
      <c r="S177" s="217">
        <v>0</v>
      </c>
      <c r="T177" s="21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19" t="s">
        <v>224</v>
      </c>
      <c r="AT177" s="219" t="s">
        <v>219</v>
      </c>
      <c r="AU177" s="219" t="s">
        <v>86</v>
      </c>
      <c r="AY177" s="17" t="s">
        <v>217</v>
      </c>
      <c r="BE177" s="220">
        <f>IF(N177="základní",J177,0)</f>
        <v>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17" t="s">
        <v>84</v>
      </c>
      <c r="BK177" s="220">
        <f>ROUND(I177*H177,2)</f>
        <v>0</v>
      </c>
      <c r="BL177" s="17" t="s">
        <v>224</v>
      </c>
      <c r="BM177" s="219" t="s">
        <v>1283</v>
      </c>
    </row>
    <row r="178" spans="1:65" s="13" customFormat="1" ht="11.25">
      <c r="B178" s="225"/>
      <c r="C178" s="226"/>
      <c r="D178" s="221" t="s">
        <v>246</v>
      </c>
      <c r="E178" s="227" t="s">
        <v>1</v>
      </c>
      <c r="F178" s="228" t="s">
        <v>1284</v>
      </c>
      <c r="G178" s="226"/>
      <c r="H178" s="229">
        <v>22</v>
      </c>
      <c r="I178" s="230"/>
      <c r="J178" s="226"/>
      <c r="K178" s="226"/>
      <c r="L178" s="231"/>
      <c r="M178" s="232"/>
      <c r="N178" s="233"/>
      <c r="O178" s="233"/>
      <c r="P178" s="233"/>
      <c r="Q178" s="233"/>
      <c r="R178" s="233"/>
      <c r="S178" s="233"/>
      <c r="T178" s="234"/>
      <c r="AT178" s="235" t="s">
        <v>246</v>
      </c>
      <c r="AU178" s="235" t="s">
        <v>86</v>
      </c>
      <c r="AV178" s="13" t="s">
        <v>86</v>
      </c>
      <c r="AW178" s="13" t="s">
        <v>33</v>
      </c>
      <c r="AX178" s="13" t="s">
        <v>77</v>
      </c>
      <c r="AY178" s="235" t="s">
        <v>217</v>
      </c>
    </row>
    <row r="179" spans="1:65" s="13" customFormat="1" ht="11.25">
      <c r="B179" s="225"/>
      <c r="C179" s="226"/>
      <c r="D179" s="221" t="s">
        <v>246</v>
      </c>
      <c r="E179" s="227" t="s">
        <v>1</v>
      </c>
      <c r="F179" s="228" t="s">
        <v>1285</v>
      </c>
      <c r="G179" s="226"/>
      <c r="H179" s="229">
        <v>33</v>
      </c>
      <c r="I179" s="230"/>
      <c r="J179" s="226"/>
      <c r="K179" s="226"/>
      <c r="L179" s="231"/>
      <c r="M179" s="232"/>
      <c r="N179" s="233"/>
      <c r="O179" s="233"/>
      <c r="P179" s="233"/>
      <c r="Q179" s="233"/>
      <c r="R179" s="233"/>
      <c r="S179" s="233"/>
      <c r="T179" s="234"/>
      <c r="AT179" s="235" t="s">
        <v>246</v>
      </c>
      <c r="AU179" s="235" t="s">
        <v>86</v>
      </c>
      <c r="AV179" s="13" t="s">
        <v>86</v>
      </c>
      <c r="AW179" s="13" t="s">
        <v>33</v>
      </c>
      <c r="AX179" s="13" t="s">
        <v>77</v>
      </c>
      <c r="AY179" s="235" t="s">
        <v>217</v>
      </c>
    </row>
    <row r="180" spans="1:65" s="13" customFormat="1" ht="11.25">
      <c r="B180" s="225"/>
      <c r="C180" s="226"/>
      <c r="D180" s="221" t="s">
        <v>246</v>
      </c>
      <c r="E180" s="227" t="s">
        <v>1</v>
      </c>
      <c r="F180" s="228" t="s">
        <v>1286</v>
      </c>
      <c r="G180" s="226"/>
      <c r="H180" s="229">
        <v>12</v>
      </c>
      <c r="I180" s="230"/>
      <c r="J180" s="226"/>
      <c r="K180" s="226"/>
      <c r="L180" s="231"/>
      <c r="M180" s="232"/>
      <c r="N180" s="233"/>
      <c r="O180" s="233"/>
      <c r="P180" s="233"/>
      <c r="Q180" s="233"/>
      <c r="R180" s="233"/>
      <c r="S180" s="233"/>
      <c r="T180" s="234"/>
      <c r="AT180" s="235" t="s">
        <v>246</v>
      </c>
      <c r="AU180" s="235" t="s">
        <v>86</v>
      </c>
      <c r="AV180" s="13" t="s">
        <v>86</v>
      </c>
      <c r="AW180" s="13" t="s">
        <v>33</v>
      </c>
      <c r="AX180" s="13" t="s">
        <v>77</v>
      </c>
      <c r="AY180" s="235" t="s">
        <v>217</v>
      </c>
    </row>
    <row r="181" spans="1:65" s="13" customFormat="1" ht="11.25">
      <c r="B181" s="225"/>
      <c r="C181" s="226"/>
      <c r="D181" s="221" t="s">
        <v>246</v>
      </c>
      <c r="E181" s="227" t="s">
        <v>1</v>
      </c>
      <c r="F181" s="228" t="s">
        <v>1287</v>
      </c>
      <c r="G181" s="226"/>
      <c r="H181" s="229">
        <v>8.5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AT181" s="235" t="s">
        <v>246</v>
      </c>
      <c r="AU181" s="235" t="s">
        <v>86</v>
      </c>
      <c r="AV181" s="13" t="s">
        <v>86</v>
      </c>
      <c r="AW181" s="13" t="s">
        <v>33</v>
      </c>
      <c r="AX181" s="13" t="s">
        <v>77</v>
      </c>
      <c r="AY181" s="235" t="s">
        <v>217</v>
      </c>
    </row>
    <row r="182" spans="1:65" s="13" customFormat="1" ht="11.25">
      <c r="B182" s="225"/>
      <c r="C182" s="226"/>
      <c r="D182" s="221" t="s">
        <v>246</v>
      </c>
      <c r="E182" s="227" t="s">
        <v>1</v>
      </c>
      <c r="F182" s="228" t="s">
        <v>1288</v>
      </c>
      <c r="G182" s="226"/>
      <c r="H182" s="229">
        <v>12</v>
      </c>
      <c r="I182" s="230"/>
      <c r="J182" s="226"/>
      <c r="K182" s="226"/>
      <c r="L182" s="231"/>
      <c r="M182" s="232"/>
      <c r="N182" s="233"/>
      <c r="O182" s="233"/>
      <c r="P182" s="233"/>
      <c r="Q182" s="233"/>
      <c r="R182" s="233"/>
      <c r="S182" s="233"/>
      <c r="T182" s="234"/>
      <c r="AT182" s="235" t="s">
        <v>246</v>
      </c>
      <c r="AU182" s="235" t="s">
        <v>86</v>
      </c>
      <c r="AV182" s="13" t="s">
        <v>86</v>
      </c>
      <c r="AW182" s="13" t="s">
        <v>33</v>
      </c>
      <c r="AX182" s="13" t="s">
        <v>77</v>
      </c>
      <c r="AY182" s="235" t="s">
        <v>217</v>
      </c>
    </row>
    <row r="183" spans="1:65" s="14" customFormat="1" ht="11.25">
      <c r="B183" s="246"/>
      <c r="C183" s="247"/>
      <c r="D183" s="221" t="s">
        <v>246</v>
      </c>
      <c r="E183" s="248" t="s">
        <v>1</v>
      </c>
      <c r="F183" s="249" t="s">
        <v>298</v>
      </c>
      <c r="G183" s="247"/>
      <c r="H183" s="250">
        <v>87.5</v>
      </c>
      <c r="I183" s="251"/>
      <c r="J183" s="247"/>
      <c r="K183" s="247"/>
      <c r="L183" s="252"/>
      <c r="M183" s="253"/>
      <c r="N183" s="254"/>
      <c r="O183" s="254"/>
      <c r="P183" s="254"/>
      <c r="Q183" s="254"/>
      <c r="R183" s="254"/>
      <c r="S183" s="254"/>
      <c r="T183" s="255"/>
      <c r="AT183" s="256" t="s">
        <v>246</v>
      </c>
      <c r="AU183" s="256" t="s">
        <v>86</v>
      </c>
      <c r="AV183" s="14" t="s">
        <v>224</v>
      </c>
      <c r="AW183" s="14" t="s">
        <v>33</v>
      </c>
      <c r="AX183" s="14" t="s">
        <v>84</v>
      </c>
      <c r="AY183" s="256" t="s">
        <v>217</v>
      </c>
    </row>
    <row r="184" spans="1:65" s="2" customFormat="1" ht="21.75" customHeight="1">
      <c r="A184" s="34"/>
      <c r="B184" s="35"/>
      <c r="C184" s="208" t="s">
        <v>343</v>
      </c>
      <c r="D184" s="208" t="s">
        <v>219</v>
      </c>
      <c r="E184" s="209" t="s">
        <v>1289</v>
      </c>
      <c r="F184" s="210" t="s">
        <v>256</v>
      </c>
      <c r="G184" s="211" t="s">
        <v>222</v>
      </c>
      <c r="H184" s="212">
        <v>40</v>
      </c>
      <c r="I184" s="213"/>
      <c r="J184" s="214">
        <f>ROUND(I184*H184,2)</f>
        <v>0</v>
      </c>
      <c r="K184" s="210" t="s">
        <v>514</v>
      </c>
      <c r="L184" s="39"/>
      <c r="M184" s="215" t="s">
        <v>1</v>
      </c>
      <c r="N184" s="216" t="s">
        <v>42</v>
      </c>
      <c r="O184" s="71"/>
      <c r="P184" s="217">
        <f>O184*H184</f>
        <v>0</v>
      </c>
      <c r="Q184" s="217">
        <v>8.6736900000000006E-2</v>
      </c>
      <c r="R184" s="217">
        <f>Q184*H184</f>
        <v>3.4694760000000002</v>
      </c>
      <c r="S184" s="217">
        <v>9.6000000000000002E-2</v>
      </c>
      <c r="T184" s="218">
        <f>S184*H184</f>
        <v>3.84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19" t="s">
        <v>224</v>
      </c>
      <c r="AT184" s="219" t="s">
        <v>219</v>
      </c>
      <c r="AU184" s="219" t="s">
        <v>86</v>
      </c>
      <c r="AY184" s="17" t="s">
        <v>217</v>
      </c>
      <c r="BE184" s="220">
        <f>IF(N184="základní",J184,0)</f>
        <v>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17" t="s">
        <v>84</v>
      </c>
      <c r="BK184" s="220">
        <f>ROUND(I184*H184,2)</f>
        <v>0</v>
      </c>
      <c r="BL184" s="17" t="s">
        <v>224</v>
      </c>
      <c r="BM184" s="219" t="s">
        <v>1290</v>
      </c>
    </row>
    <row r="185" spans="1:65" s="2" customFormat="1" ht="29.25">
      <c r="A185" s="34"/>
      <c r="B185" s="35"/>
      <c r="C185" s="36"/>
      <c r="D185" s="221" t="s">
        <v>234</v>
      </c>
      <c r="E185" s="36"/>
      <c r="F185" s="222" t="s">
        <v>516</v>
      </c>
      <c r="G185" s="36"/>
      <c r="H185" s="36"/>
      <c r="I185" s="122"/>
      <c r="J185" s="36"/>
      <c r="K185" s="36"/>
      <c r="L185" s="39"/>
      <c r="M185" s="223"/>
      <c r="N185" s="224"/>
      <c r="O185" s="71"/>
      <c r="P185" s="71"/>
      <c r="Q185" s="71"/>
      <c r="R185" s="71"/>
      <c r="S185" s="71"/>
      <c r="T185" s="72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234</v>
      </c>
      <c r="AU185" s="17" t="s">
        <v>86</v>
      </c>
    </row>
    <row r="186" spans="1:65" s="13" customFormat="1" ht="11.25">
      <c r="B186" s="225"/>
      <c r="C186" s="226"/>
      <c r="D186" s="221" t="s">
        <v>246</v>
      </c>
      <c r="E186" s="227" t="s">
        <v>1</v>
      </c>
      <c r="F186" s="228" t="s">
        <v>1291</v>
      </c>
      <c r="G186" s="226"/>
      <c r="H186" s="229">
        <v>40</v>
      </c>
      <c r="I186" s="230"/>
      <c r="J186" s="226"/>
      <c r="K186" s="226"/>
      <c r="L186" s="231"/>
      <c r="M186" s="232"/>
      <c r="N186" s="233"/>
      <c r="O186" s="233"/>
      <c r="P186" s="233"/>
      <c r="Q186" s="233"/>
      <c r="R186" s="233"/>
      <c r="S186" s="233"/>
      <c r="T186" s="234"/>
      <c r="AT186" s="235" t="s">
        <v>246</v>
      </c>
      <c r="AU186" s="235" t="s">
        <v>86</v>
      </c>
      <c r="AV186" s="13" t="s">
        <v>86</v>
      </c>
      <c r="AW186" s="13" t="s">
        <v>33</v>
      </c>
      <c r="AX186" s="13" t="s">
        <v>84</v>
      </c>
      <c r="AY186" s="235" t="s">
        <v>217</v>
      </c>
    </row>
    <row r="187" spans="1:65" s="12" customFormat="1" ht="22.9" customHeight="1">
      <c r="B187" s="192"/>
      <c r="C187" s="193"/>
      <c r="D187" s="194" t="s">
        <v>76</v>
      </c>
      <c r="E187" s="206" t="s">
        <v>260</v>
      </c>
      <c r="F187" s="206" t="s">
        <v>261</v>
      </c>
      <c r="G187" s="193"/>
      <c r="H187" s="193"/>
      <c r="I187" s="196"/>
      <c r="J187" s="207">
        <f>BK187</f>
        <v>0</v>
      </c>
      <c r="K187" s="193"/>
      <c r="L187" s="198"/>
      <c r="M187" s="199"/>
      <c r="N187" s="200"/>
      <c r="O187" s="200"/>
      <c r="P187" s="201">
        <f>SUM(P188:P240)</f>
        <v>0</v>
      </c>
      <c r="Q187" s="200"/>
      <c r="R187" s="201">
        <f>SUM(R188:R240)</f>
        <v>24.984081800000002</v>
      </c>
      <c r="S187" s="200"/>
      <c r="T187" s="202">
        <f>SUM(T188:T240)</f>
        <v>54.479300000000009</v>
      </c>
      <c r="AR187" s="203" t="s">
        <v>84</v>
      </c>
      <c r="AT187" s="204" t="s">
        <v>76</v>
      </c>
      <c r="AU187" s="204" t="s">
        <v>84</v>
      </c>
      <c r="AY187" s="203" t="s">
        <v>217</v>
      </c>
      <c r="BK187" s="205">
        <f>SUM(BK188:BK240)</f>
        <v>0</v>
      </c>
    </row>
    <row r="188" spans="1:65" s="2" customFormat="1" ht="16.5" customHeight="1">
      <c r="A188" s="34"/>
      <c r="B188" s="35"/>
      <c r="C188" s="208" t="s">
        <v>347</v>
      </c>
      <c r="D188" s="208" t="s">
        <v>219</v>
      </c>
      <c r="E188" s="209" t="s">
        <v>263</v>
      </c>
      <c r="F188" s="210" t="s">
        <v>264</v>
      </c>
      <c r="G188" s="211" t="s">
        <v>238</v>
      </c>
      <c r="H188" s="212">
        <v>40</v>
      </c>
      <c r="I188" s="213"/>
      <c r="J188" s="214">
        <f>ROUND(I188*H188,2)</f>
        <v>0</v>
      </c>
      <c r="K188" s="210" t="s">
        <v>514</v>
      </c>
      <c r="L188" s="39"/>
      <c r="M188" s="215" t="s">
        <v>1</v>
      </c>
      <c r="N188" s="216" t="s">
        <v>42</v>
      </c>
      <c r="O188" s="71"/>
      <c r="P188" s="217">
        <f>O188*H188</f>
        <v>0</v>
      </c>
      <c r="Q188" s="217">
        <v>1.17E-3</v>
      </c>
      <c r="R188" s="217">
        <f>Q188*H188</f>
        <v>4.6800000000000001E-2</v>
      </c>
      <c r="S188" s="217">
        <v>0</v>
      </c>
      <c r="T188" s="21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19" t="s">
        <v>224</v>
      </c>
      <c r="AT188" s="219" t="s">
        <v>219</v>
      </c>
      <c r="AU188" s="219" t="s">
        <v>86</v>
      </c>
      <c r="AY188" s="17" t="s">
        <v>217</v>
      </c>
      <c r="BE188" s="220">
        <f>IF(N188="základní",J188,0)</f>
        <v>0</v>
      </c>
      <c r="BF188" s="220">
        <f>IF(N188="snížená",J188,0)</f>
        <v>0</v>
      </c>
      <c r="BG188" s="220">
        <f>IF(N188="zákl. přenesená",J188,0)</f>
        <v>0</v>
      </c>
      <c r="BH188" s="220">
        <f>IF(N188="sníž. přenesená",J188,0)</f>
        <v>0</v>
      </c>
      <c r="BI188" s="220">
        <f>IF(N188="nulová",J188,0)</f>
        <v>0</v>
      </c>
      <c r="BJ188" s="17" t="s">
        <v>84</v>
      </c>
      <c r="BK188" s="220">
        <f>ROUND(I188*H188,2)</f>
        <v>0</v>
      </c>
      <c r="BL188" s="17" t="s">
        <v>224</v>
      </c>
      <c r="BM188" s="219" t="s">
        <v>1292</v>
      </c>
    </row>
    <row r="189" spans="1:65" s="13" customFormat="1" ht="11.25">
      <c r="B189" s="225"/>
      <c r="C189" s="226"/>
      <c r="D189" s="221" t="s">
        <v>246</v>
      </c>
      <c r="E189" s="227" t="s">
        <v>1</v>
      </c>
      <c r="F189" s="228" t="s">
        <v>1293</v>
      </c>
      <c r="G189" s="226"/>
      <c r="H189" s="229">
        <v>34</v>
      </c>
      <c r="I189" s="230"/>
      <c r="J189" s="226"/>
      <c r="K189" s="226"/>
      <c r="L189" s="231"/>
      <c r="M189" s="232"/>
      <c r="N189" s="233"/>
      <c r="O189" s="233"/>
      <c r="P189" s="233"/>
      <c r="Q189" s="233"/>
      <c r="R189" s="233"/>
      <c r="S189" s="233"/>
      <c r="T189" s="234"/>
      <c r="AT189" s="235" t="s">
        <v>246</v>
      </c>
      <c r="AU189" s="235" t="s">
        <v>86</v>
      </c>
      <c r="AV189" s="13" t="s">
        <v>86</v>
      </c>
      <c r="AW189" s="13" t="s">
        <v>33</v>
      </c>
      <c r="AX189" s="13" t="s">
        <v>77</v>
      </c>
      <c r="AY189" s="235" t="s">
        <v>217</v>
      </c>
    </row>
    <row r="190" spans="1:65" s="13" customFormat="1" ht="11.25">
      <c r="B190" s="225"/>
      <c r="C190" s="226"/>
      <c r="D190" s="221" t="s">
        <v>246</v>
      </c>
      <c r="E190" s="227" t="s">
        <v>1</v>
      </c>
      <c r="F190" s="228" t="s">
        <v>1294</v>
      </c>
      <c r="G190" s="226"/>
      <c r="H190" s="229">
        <v>6</v>
      </c>
      <c r="I190" s="230"/>
      <c r="J190" s="226"/>
      <c r="K190" s="226"/>
      <c r="L190" s="231"/>
      <c r="M190" s="232"/>
      <c r="N190" s="233"/>
      <c r="O190" s="233"/>
      <c r="P190" s="233"/>
      <c r="Q190" s="233"/>
      <c r="R190" s="233"/>
      <c r="S190" s="233"/>
      <c r="T190" s="234"/>
      <c r="AT190" s="235" t="s">
        <v>246</v>
      </c>
      <c r="AU190" s="235" t="s">
        <v>86</v>
      </c>
      <c r="AV190" s="13" t="s">
        <v>86</v>
      </c>
      <c r="AW190" s="13" t="s">
        <v>33</v>
      </c>
      <c r="AX190" s="13" t="s">
        <v>77</v>
      </c>
      <c r="AY190" s="235" t="s">
        <v>217</v>
      </c>
    </row>
    <row r="191" spans="1:65" s="14" customFormat="1" ht="11.25">
      <c r="B191" s="246"/>
      <c r="C191" s="247"/>
      <c r="D191" s="221" t="s">
        <v>246</v>
      </c>
      <c r="E191" s="248" t="s">
        <v>1</v>
      </c>
      <c r="F191" s="249" t="s">
        <v>298</v>
      </c>
      <c r="G191" s="247"/>
      <c r="H191" s="250">
        <v>40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AT191" s="256" t="s">
        <v>246</v>
      </c>
      <c r="AU191" s="256" t="s">
        <v>86</v>
      </c>
      <c r="AV191" s="14" t="s">
        <v>224</v>
      </c>
      <c r="AW191" s="14" t="s">
        <v>33</v>
      </c>
      <c r="AX191" s="14" t="s">
        <v>84</v>
      </c>
      <c r="AY191" s="256" t="s">
        <v>217</v>
      </c>
    </row>
    <row r="192" spans="1:65" s="2" customFormat="1" ht="16.5" customHeight="1">
      <c r="A192" s="34"/>
      <c r="B192" s="35"/>
      <c r="C192" s="208" t="s">
        <v>357</v>
      </c>
      <c r="D192" s="208" t="s">
        <v>219</v>
      </c>
      <c r="E192" s="209" t="s">
        <v>267</v>
      </c>
      <c r="F192" s="210" t="s">
        <v>268</v>
      </c>
      <c r="G192" s="211" t="s">
        <v>238</v>
      </c>
      <c r="H192" s="212">
        <v>43</v>
      </c>
      <c r="I192" s="213"/>
      <c r="J192" s="214">
        <f>ROUND(I192*H192,2)</f>
        <v>0</v>
      </c>
      <c r="K192" s="210" t="s">
        <v>662</v>
      </c>
      <c r="L192" s="39"/>
      <c r="M192" s="215" t="s">
        <v>1</v>
      </c>
      <c r="N192" s="216" t="s">
        <v>42</v>
      </c>
      <c r="O192" s="71"/>
      <c r="P192" s="217">
        <f>O192*H192</f>
        <v>0</v>
      </c>
      <c r="Q192" s="217">
        <v>6.6399999999999999E-4</v>
      </c>
      <c r="R192" s="217">
        <f>Q192*H192</f>
        <v>2.8552000000000001E-2</v>
      </c>
      <c r="S192" s="217">
        <v>0</v>
      </c>
      <c r="T192" s="21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19" t="s">
        <v>224</v>
      </c>
      <c r="AT192" s="219" t="s">
        <v>219</v>
      </c>
      <c r="AU192" s="219" t="s">
        <v>86</v>
      </c>
      <c r="AY192" s="17" t="s">
        <v>217</v>
      </c>
      <c r="BE192" s="220">
        <f>IF(N192="základní",J192,0)</f>
        <v>0</v>
      </c>
      <c r="BF192" s="220">
        <f>IF(N192="snížená",J192,0)</f>
        <v>0</v>
      </c>
      <c r="BG192" s="220">
        <f>IF(N192="zákl. přenesená",J192,0)</f>
        <v>0</v>
      </c>
      <c r="BH192" s="220">
        <f>IF(N192="sníž. přenesená",J192,0)</f>
        <v>0</v>
      </c>
      <c r="BI192" s="220">
        <f>IF(N192="nulová",J192,0)</f>
        <v>0</v>
      </c>
      <c r="BJ192" s="17" t="s">
        <v>84</v>
      </c>
      <c r="BK192" s="220">
        <f>ROUND(I192*H192,2)</f>
        <v>0</v>
      </c>
      <c r="BL192" s="17" t="s">
        <v>224</v>
      </c>
      <c r="BM192" s="219" t="s">
        <v>1295</v>
      </c>
    </row>
    <row r="193" spans="1:65" s="13" customFormat="1" ht="11.25">
      <c r="B193" s="225"/>
      <c r="C193" s="226"/>
      <c r="D193" s="221" t="s">
        <v>246</v>
      </c>
      <c r="E193" s="227" t="s">
        <v>1</v>
      </c>
      <c r="F193" s="228" t="s">
        <v>1296</v>
      </c>
      <c r="G193" s="226"/>
      <c r="H193" s="229">
        <v>43</v>
      </c>
      <c r="I193" s="230"/>
      <c r="J193" s="226"/>
      <c r="K193" s="226"/>
      <c r="L193" s="231"/>
      <c r="M193" s="232"/>
      <c r="N193" s="233"/>
      <c r="O193" s="233"/>
      <c r="P193" s="233"/>
      <c r="Q193" s="233"/>
      <c r="R193" s="233"/>
      <c r="S193" s="233"/>
      <c r="T193" s="234"/>
      <c r="AT193" s="235" t="s">
        <v>246</v>
      </c>
      <c r="AU193" s="235" t="s">
        <v>86</v>
      </c>
      <c r="AV193" s="13" t="s">
        <v>86</v>
      </c>
      <c r="AW193" s="13" t="s">
        <v>33</v>
      </c>
      <c r="AX193" s="13" t="s">
        <v>84</v>
      </c>
      <c r="AY193" s="235" t="s">
        <v>217</v>
      </c>
    </row>
    <row r="194" spans="1:65" s="2" customFormat="1" ht="21.75" customHeight="1">
      <c r="A194" s="34"/>
      <c r="B194" s="35"/>
      <c r="C194" s="208" t="s">
        <v>363</v>
      </c>
      <c r="D194" s="208" t="s">
        <v>219</v>
      </c>
      <c r="E194" s="209" t="s">
        <v>664</v>
      </c>
      <c r="F194" s="210" t="s">
        <v>665</v>
      </c>
      <c r="G194" s="211" t="s">
        <v>232</v>
      </c>
      <c r="H194" s="212">
        <v>6</v>
      </c>
      <c r="I194" s="213"/>
      <c r="J194" s="214">
        <f>ROUND(I194*H194,2)</f>
        <v>0</v>
      </c>
      <c r="K194" s="210" t="s">
        <v>223</v>
      </c>
      <c r="L194" s="39"/>
      <c r="M194" s="215" t="s">
        <v>1</v>
      </c>
      <c r="N194" s="216" t="s">
        <v>42</v>
      </c>
      <c r="O194" s="71"/>
      <c r="P194" s="217">
        <f>O194*H194</f>
        <v>0</v>
      </c>
      <c r="Q194" s="217">
        <v>0.36435000000000001</v>
      </c>
      <c r="R194" s="217">
        <f>Q194*H194</f>
        <v>2.1861000000000002</v>
      </c>
      <c r="S194" s="217">
        <v>0</v>
      </c>
      <c r="T194" s="21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19" t="s">
        <v>224</v>
      </c>
      <c r="AT194" s="219" t="s">
        <v>219</v>
      </c>
      <c r="AU194" s="219" t="s">
        <v>86</v>
      </c>
      <c r="AY194" s="17" t="s">
        <v>217</v>
      </c>
      <c r="BE194" s="220">
        <f>IF(N194="základní",J194,0)</f>
        <v>0</v>
      </c>
      <c r="BF194" s="220">
        <f>IF(N194="snížená",J194,0)</f>
        <v>0</v>
      </c>
      <c r="BG194" s="220">
        <f>IF(N194="zákl. přenesená",J194,0)</f>
        <v>0</v>
      </c>
      <c r="BH194" s="220">
        <f>IF(N194="sníž. přenesená",J194,0)</f>
        <v>0</v>
      </c>
      <c r="BI194" s="220">
        <f>IF(N194="nulová",J194,0)</f>
        <v>0</v>
      </c>
      <c r="BJ194" s="17" t="s">
        <v>84</v>
      </c>
      <c r="BK194" s="220">
        <f>ROUND(I194*H194,2)</f>
        <v>0</v>
      </c>
      <c r="BL194" s="17" t="s">
        <v>224</v>
      </c>
      <c r="BM194" s="219" t="s">
        <v>1297</v>
      </c>
    </row>
    <row r="195" spans="1:65" s="2" customFormat="1" ht="19.5">
      <c r="A195" s="34"/>
      <c r="B195" s="35"/>
      <c r="C195" s="36"/>
      <c r="D195" s="221" t="s">
        <v>234</v>
      </c>
      <c r="E195" s="36"/>
      <c r="F195" s="222" t="s">
        <v>667</v>
      </c>
      <c r="G195" s="36"/>
      <c r="H195" s="36"/>
      <c r="I195" s="122"/>
      <c r="J195" s="36"/>
      <c r="K195" s="36"/>
      <c r="L195" s="39"/>
      <c r="M195" s="223"/>
      <c r="N195" s="224"/>
      <c r="O195" s="71"/>
      <c r="P195" s="71"/>
      <c r="Q195" s="71"/>
      <c r="R195" s="71"/>
      <c r="S195" s="71"/>
      <c r="T195" s="72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234</v>
      </c>
      <c r="AU195" s="17" t="s">
        <v>86</v>
      </c>
    </row>
    <row r="196" spans="1:65" s="13" customFormat="1" ht="11.25">
      <c r="B196" s="225"/>
      <c r="C196" s="226"/>
      <c r="D196" s="221" t="s">
        <v>246</v>
      </c>
      <c r="E196" s="227" t="s">
        <v>1</v>
      </c>
      <c r="F196" s="228" t="s">
        <v>248</v>
      </c>
      <c r="G196" s="226"/>
      <c r="H196" s="229">
        <v>6</v>
      </c>
      <c r="I196" s="230"/>
      <c r="J196" s="226"/>
      <c r="K196" s="226"/>
      <c r="L196" s="231"/>
      <c r="M196" s="232"/>
      <c r="N196" s="233"/>
      <c r="O196" s="233"/>
      <c r="P196" s="233"/>
      <c r="Q196" s="233"/>
      <c r="R196" s="233"/>
      <c r="S196" s="233"/>
      <c r="T196" s="234"/>
      <c r="AT196" s="235" t="s">
        <v>246</v>
      </c>
      <c r="AU196" s="235" t="s">
        <v>86</v>
      </c>
      <c r="AV196" s="13" t="s">
        <v>86</v>
      </c>
      <c r="AW196" s="13" t="s">
        <v>33</v>
      </c>
      <c r="AX196" s="13" t="s">
        <v>84</v>
      </c>
      <c r="AY196" s="235" t="s">
        <v>217</v>
      </c>
    </row>
    <row r="197" spans="1:65" s="2" customFormat="1" ht="21.75" customHeight="1">
      <c r="A197" s="34"/>
      <c r="B197" s="35"/>
      <c r="C197" s="236" t="s">
        <v>373</v>
      </c>
      <c r="D197" s="236" t="s">
        <v>271</v>
      </c>
      <c r="E197" s="237" t="s">
        <v>272</v>
      </c>
      <c r="F197" s="238" t="s">
        <v>273</v>
      </c>
      <c r="G197" s="239" t="s">
        <v>274</v>
      </c>
      <c r="H197" s="240">
        <v>0.21199999999999999</v>
      </c>
      <c r="I197" s="241"/>
      <c r="J197" s="242">
        <f>ROUND(I197*H197,2)</f>
        <v>0</v>
      </c>
      <c r="K197" s="238" t="s">
        <v>223</v>
      </c>
      <c r="L197" s="243"/>
      <c r="M197" s="244" t="s">
        <v>1</v>
      </c>
      <c r="N197" s="245" t="s">
        <v>42</v>
      </c>
      <c r="O197" s="71"/>
      <c r="P197" s="217">
        <f>O197*H197</f>
        <v>0</v>
      </c>
      <c r="Q197" s="217">
        <v>1</v>
      </c>
      <c r="R197" s="217">
        <f>Q197*H197</f>
        <v>0.21199999999999999</v>
      </c>
      <c r="S197" s="217">
        <v>0</v>
      </c>
      <c r="T197" s="21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19" t="s">
        <v>262</v>
      </c>
      <c r="AT197" s="219" t="s">
        <v>271</v>
      </c>
      <c r="AU197" s="219" t="s">
        <v>86</v>
      </c>
      <c r="AY197" s="17" t="s">
        <v>217</v>
      </c>
      <c r="BE197" s="220">
        <f>IF(N197="základní",J197,0)</f>
        <v>0</v>
      </c>
      <c r="BF197" s="220">
        <f>IF(N197="snížená",J197,0)</f>
        <v>0</v>
      </c>
      <c r="BG197" s="220">
        <f>IF(N197="zákl. přenesená",J197,0)</f>
        <v>0</v>
      </c>
      <c r="BH197" s="220">
        <f>IF(N197="sníž. přenesená",J197,0)</f>
        <v>0</v>
      </c>
      <c r="BI197" s="220">
        <f>IF(N197="nulová",J197,0)</f>
        <v>0</v>
      </c>
      <c r="BJ197" s="17" t="s">
        <v>84</v>
      </c>
      <c r="BK197" s="220">
        <f>ROUND(I197*H197,2)</f>
        <v>0</v>
      </c>
      <c r="BL197" s="17" t="s">
        <v>224</v>
      </c>
      <c r="BM197" s="219" t="s">
        <v>1298</v>
      </c>
    </row>
    <row r="198" spans="1:65" s="2" customFormat="1" ht="19.5">
      <c r="A198" s="34"/>
      <c r="B198" s="35"/>
      <c r="C198" s="36"/>
      <c r="D198" s="221" t="s">
        <v>234</v>
      </c>
      <c r="E198" s="36"/>
      <c r="F198" s="222" t="s">
        <v>276</v>
      </c>
      <c r="G198" s="36"/>
      <c r="H198" s="36"/>
      <c r="I198" s="122"/>
      <c r="J198" s="36"/>
      <c r="K198" s="36"/>
      <c r="L198" s="39"/>
      <c r="M198" s="223"/>
      <c r="N198" s="224"/>
      <c r="O198" s="71"/>
      <c r="P198" s="71"/>
      <c r="Q198" s="71"/>
      <c r="R198" s="71"/>
      <c r="S198" s="71"/>
      <c r="T198" s="72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234</v>
      </c>
      <c r="AU198" s="17" t="s">
        <v>86</v>
      </c>
    </row>
    <row r="199" spans="1:65" s="13" customFormat="1" ht="11.25">
      <c r="B199" s="225"/>
      <c r="C199" s="226"/>
      <c r="D199" s="221" t="s">
        <v>246</v>
      </c>
      <c r="E199" s="227" t="s">
        <v>1</v>
      </c>
      <c r="F199" s="228" t="s">
        <v>1299</v>
      </c>
      <c r="G199" s="226"/>
      <c r="H199" s="229">
        <v>0.14799999999999999</v>
      </c>
      <c r="I199" s="230"/>
      <c r="J199" s="226"/>
      <c r="K199" s="226"/>
      <c r="L199" s="231"/>
      <c r="M199" s="232"/>
      <c r="N199" s="233"/>
      <c r="O199" s="233"/>
      <c r="P199" s="233"/>
      <c r="Q199" s="233"/>
      <c r="R199" s="233"/>
      <c r="S199" s="233"/>
      <c r="T199" s="234"/>
      <c r="AT199" s="235" t="s">
        <v>246</v>
      </c>
      <c r="AU199" s="235" t="s">
        <v>86</v>
      </c>
      <c r="AV199" s="13" t="s">
        <v>86</v>
      </c>
      <c r="AW199" s="13" t="s">
        <v>33</v>
      </c>
      <c r="AX199" s="13" t="s">
        <v>77</v>
      </c>
      <c r="AY199" s="235" t="s">
        <v>217</v>
      </c>
    </row>
    <row r="200" spans="1:65" s="13" customFormat="1" ht="11.25">
      <c r="B200" s="225"/>
      <c r="C200" s="226"/>
      <c r="D200" s="221" t="s">
        <v>246</v>
      </c>
      <c r="E200" s="227" t="s">
        <v>1</v>
      </c>
      <c r="F200" s="228" t="s">
        <v>1300</v>
      </c>
      <c r="G200" s="226"/>
      <c r="H200" s="229">
        <v>6.4000000000000001E-2</v>
      </c>
      <c r="I200" s="230"/>
      <c r="J200" s="226"/>
      <c r="K200" s="226"/>
      <c r="L200" s="231"/>
      <c r="M200" s="232"/>
      <c r="N200" s="233"/>
      <c r="O200" s="233"/>
      <c r="P200" s="233"/>
      <c r="Q200" s="233"/>
      <c r="R200" s="233"/>
      <c r="S200" s="233"/>
      <c r="T200" s="234"/>
      <c r="AT200" s="235" t="s">
        <v>246</v>
      </c>
      <c r="AU200" s="235" t="s">
        <v>86</v>
      </c>
      <c r="AV200" s="13" t="s">
        <v>86</v>
      </c>
      <c r="AW200" s="13" t="s">
        <v>33</v>
      </c>
      <c r="AX200" s="13" t="s">
        <v>77</v>
      </c>
      <c r="AY200" s="235" t="s">
        <v>217</v>
      </c>
    </row>
    <row r="201" spans="1:65" s="14" customFormat="1" ht="11.25">
      <c r="B201" s="246"/>
      <c r="C201" s="247"/>
      <c r="D201" s="221" t="s">
        <v>246</v>
      </c>
      <c r="E201" s="248" t="s">
        <v>1</v>
      </c>
      <c r="F201" s="249" t="s">
        <v>298</v>
      </c>
      <c r="G201" s="247"/>
      <c r="H201" s="250">
        <v>0.21199999999999999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5"/>
      <c r="AT201" s="256" t="s">
        <v>246</v>
      </c>
      <c r="AU201" s="256" t="s">
        <v>86</v>
      </c>
      <c r="AV201" s="14" t="s">
        <v>224</v>
      </c>
      <c r="AW201" s="14" t="s">
        <v>33</v>
      </c>
      <c r="AX201" s="14" t="s">
        <v>84</v>
      </c>
      <c r="AY201" s="256" t="s">
        <v>217</v>
      </c>
    </row>
    <row r="202" spans="1:65" s="2" customFormat="1" ht="21.75" customHeight="1">
      <c r="A202" s="34"/>
      <c r="B202" s="35"/>
      <c r="C202" s="236" t="s">
        <v>381</v>
      </c>
      <c r="D202" s="236" t="s">
        <v>271</v>
      </c>
      <c r="E202" s="237" t="s">
        <v>278</v>
      </c>
      <c r="F202" s="238" t="s">
        <v>279</v>
      </c>
      <c r="G202" s="239" t="s">
        <v>274</v>
      </c>
      <c r="H202" s="240">
        <v>0.24399999999999999</v>
      </c>
      <c r="I202" s="241"/>
      <c r="J202" s="242">
        <f>ROUND(I202*H202,2)</f>
        <v>0</v>
      </c>
      <c r="K202" s="238" t="s">
        <v>223</v>
      </c>
      <c r="L202" s="243"/>
      <c r="M202" s="244" t="s">
        <v>1</v>
      </c>
      <c r="N202" s="245" t="s">
        <v>42</v>
      </c>
      <c r="O202" s="71"/>
      <c r="P202" s="217">
        <f>O202*H202</f>
        <v>0</v>
      </c>
      <c r="Q202" s="217">
        <v>1</v>
      </c>
      <c r="R202" s="217">
        <f>Q202*H202</f>
        <v>0.24399999999999999</v>
      </c>
      <c r="S202" s="217">
        <v>0</v>
      </c>
      <c r="T202" s="21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19" t="s">
        <v>262</v>
      </c>
      <c r="AT202" s="219" t="s">
        <v>271</v>
      </c>
      <c r="AU202" s="219" t="s">
        <v>86</v>
      </c>
      <c r="AY202" s="17" t="s">
        <v>217</v>
      </c>
      <c r="BE202" s="220">
        <f>IF(N202="základní",J202,0)</f>
        <v>0</v>
      </c>
      <c r="BF202" s="220">
        <f>IF(N202="snížená",J202,0)</f>
        <v>0</v>
      </c>
      <c r="BG202" s="220">
        <f>IF(N202="zákl. přenesená",J202,0)</f>
        <v>0</v>
      </c>
      <c r="BH202" s="220">
        <f>IF(N202="sníž. přenesená",J202,0)</f>
        <v>0</v>
      </c>
      <c r="BI202" s="220">
        <f>IF(N202="nulová",J202,0)</f>
        <v>0</v>
      </c>
      <c r="BJ202" s="17" t="s">
        <v>84</v>
      </c>
      <c r="BK202" s="220">
        <f>ROUND(I202*H202,2)</f>
        <v>0</v>
      </c>
      <c r="BL202" s="17" t="s">
        <v>224</v>
      </c>
      <c r="BM202" s="219" t="s">
        <v>1301</v>
      </c>
    </row>
    <row r="203" spans="1:65" s="2" customFormat="1" ht="19.5">
      <c r="A203" s="34"/>
      <c r="B203" s="35"/>
      <c r="C203" s="36"/>
      <c r="D203" s="221" t="s">
        <v>234</v>
      </c>
      <c r="E203" s="36"/>
      <c r="F203" s="222" t="s">
        <v>281</v>
      </c>
      <c r="G203" s="36"/>
      <c r="H203" s="36"/>
      <c r="I203" s="122"/>
      <c r="J203" s="36"/>
      <c r="K203" s="36"/>
      <c r="L203" s="39"/>
      <c r="M203" s="223"/>
      <c r="N203" s="224"/>
      <c r="O203" s="71"/>
      <c r="P203" s="71"/>
      <c r="Q203" s="71"/>
      <c r="R203" s="71"/>
      <c r="S203" s="71"/>
      <c r="T203" s="72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234</v>
      </c>
      <c r="AU203" s="17" t="s">
        <v>86</v>
      </c>
    </row>
    <row r="204" spans="1:65" s="13" customFormat="1" ht="11.25">
      <c r="B204" s="225"/>
      <c r="C204" s="226"/>
      <c r="D204" s="221" t="s">
        <v>246</v>
      </c>
      <c r="E204" s="227" t="s">
        <v>1</v>
      </c>
      <c r="F204" s="228" t="s">
        <v>1302</v>
      </c>
      <c r="G204" s="226"/>
      <c r="H204" s="229">
        <v>0.754</v>
      </c>
      <c r="I204" s="230"/>
      <c r="J204" s="226"/>
      <c r="K204" s="226"/>
      <c r="L204" s="231"/>
      <c r="M204" s="232"/>
      <c r="N204" s="233"/>
      <c r="O204" s="233"/>
      <c r="P204" s="233"/>
      <c r="Q204" s="233"/>
      <c r="R204" s="233"/>
      <c r="S204" s="233"/>
      <c r="T204" s="234"/>
      <c r="AT204" s="235" t="s">
        <v>246</v>
      </c>
      <c r="AU204" s="235" t="s">
        <v>86</v>
      </c>
      <c r="AV204" s="13" t="s">
        <v>86</v>
      </c>
      <c r="AW204" s="13" t="s">
        <v>33</v>
      </c>
      <c r="AX204" s="13" t="s">
        <v>77</v>
      </c>
      <c r="AY204" s="235" t="s">
        <v>217</v>
      </c>
    </row>
    <row r="205" spans="1:65" s="13" customFormat="1" ht="11.25">
      <c r="B205" s="225"/>
      <c r="C205" s="226"/>
      <c r="D205" s="221" t="s">
        <v>246</v>
      </c>
      <c r="E205" s="227" t="s">
        <v>1</v>
      </c>
      <c r="F205" s="228" t="s">
        <v>1303</v>
      </c>
      <c r="G205" s="226"/>
      <c r="H205" s="229">
        <v>0.24399999999999999</v>
      </c>
      <c r="I205" s="230"/>
      <c r="J205" s="226"/>
      <c r="K205" s="226"/>
      <c r="L205" s="231"/>
      <c r="M205" s="232"/>
      <c r="N205" s="233"/>
      <c r="O205" s="233"/>
      <c r="P205" s="233"/>
      <c r="Q205" s="233"/>
      <c r="R205" s="233"/>
      <c r="S205" s="233"/>
      <c r="T205" s="234"/>
      <c r="AT205" s="235" t="s">
        <v>246</v>
      </c>
      <c r="AU205" s="235" t="s">
        <v>86</v>
      </c>
      <c r="AV205" s="13" t="s">
        <v>86</v>
      </c>
      <c r="AW205" s="13" t="s">
        <v>33</v>
      </c>
      <c r="AX205" s="13" t="s">
        <v>84</v>
      </c>
      <c r="AY205" s="235" t="s">
        <v>217</v>
      </c>
    </row>
    <row r="206" spans="1:65" s="2" customFormat="1" ht="16.5" customHeight="1">
      <c r="A206" s="34"/>
      <c r="B206" s="35"/>
      <c r="C206" s="236" t="s">
        <v>386</v>
      </c>
      <c r="D206" s="236" t="s">
        <v>271</v>
      </c>
      <c r="E206" s="237" t="s">
        <v>283</v>
      </c>
      <c r="F206" s="238" t="s">
        <v>284</v>
      </c>
      <c r="G206" s="239" t="s">
        <v>274</v>
      </c>
      <c r="H206" s="240">
        <v>8.4000000000000005E-2</v>
      </c>
      <c r="I206" s="241"/>
      <c r="J206" s="242">
        <f>ROUND(I206*H206,2)</f>
        <v>0</v>
      </c>
      <c r="K206" s="238" t="s">
        <v>223</v>
      </c>
      <c r="L206" s="243"/>
      <c r="M206" s="244" t="s">
        <v>1</v>
      </c>
      <c r="N206" s="245" t="s">
        <v>42</v>
      </c>
      <c r="O206" s="71"/>
      <c r="P206" s="217">
        <f>O206*H206</f>
        <v>0</v>
      </c>
      <c r="Q206" s="217">
        <v>1</v>
      </c>
      <c r="R206" s="217">
        <f>Q206*H206</f>
        <v>8.4000000000000005E-2</v>
      </c>
      <c r="S206" s="217">
        <v>0</v>
      </c>
      <c r="T206" s="218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19" t="s">
        <v>262</v>
      </c>
      <c r="AT206" s="219" t="s">
        <v>271</v>
      </c>
      <c r="AU206" s="219" t="s">
        <v>86</v>
      </c>
      <c r="AY206" s="17" t="s">
        <v>217</v>
      </c>
      <c r="BE206" s="220">
        <f>IF(N206="základní",J206,0)</f>
        <v>0</v>
      </c>
      <c r="BF206" s="220">
        <f>IF(N206="snížená",J206,0)</f>
        <v>0</v>
      </c>
      <c r="BG206" s="220">
        <f>IF(N206="zákl. přenesená",J206,0)</f>
        <v>0</v>
      </c>
      <c r="BH206" s="220">
        <f>IF(N206="sníž. přenesená",J206,0)</f>
        <v>0</v>
      </c>
      <c r="BI206" s="220">
        <f>IF(N206="nulová",J206,0)</f>
        <v>0</v>
      </c>
      <c r="BJ206" s="17" t="s">
        <v>84</v>
      </c>
      <c r="BK206" s="220">
        <f>ROUND(I206*H206,2)</f>
        <v>0</v>
      </c>
      <c r="BL206" s="17" t="s">
        <v>224</v>
      </c>
      <c r="BM206" s="219" t="s">
        <v>1304</v>
      </c>
    </row>
    <row r="207" spans="1:65" s="2" customFormat="1" ht="19.5">
      <c r="A207" s="34"/>
      <c r="B207" s="35"/>
      <c r="C207" s="36"/>
      <c r="D207" s="221" t="s">
        <v>234</v>
      </c>
      <c r="E207" s="36"/>
      <c r="F207" s="222" t="s">
        <v>286</v>
      </c>
      <c r="G207" s="36"/>
      <c r="H207" s="36"/>
      <c r="I207" s="122"/>
      <c r="J207" s="36"/>
      <c r="K207" s="36"/>
      <c r="L207" s="39"/>
      <c r="M207" s="223"/>
      <c r="N207" s="224"/>
      <c r="O207" s="71"/>
      <c r="P207" s="71"/>
      <c r="Q207" s="71"/>
      <c r="R207" s="71"/>
      <c r="S207" s="71"/>
      <c r="T207" s="72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234</v>
      </c>
      <c r="AU207" s="17" t="s">
        <v>86</v>
      </c>
    </row>
    <row r="208" spans="1:65" s="13" customFormat="1" ht="11.25">
      <c r="B208" s="225"/>
      <c r="C208" s="226"/>
      <c r="D208" s="221" t="s">
        <v>246</v>
      </c>
      <c r="E208" s="227" t="s">
        <v>1</v>
      </c>
      <c r="F208" s="228" t="s">
        <v>1305</v>
      </c>
      <c r="G208" s="226"/>
      <c r="H208" s="229">
        <v>8.4000000000000005E-2</v>
      </c>
      <c r="I208" s="230"/>
      <c r="J208" s="226"/>
      <c r="K208" s="226"/>
      <c r="L208" s="231"/>
      <c r="M208" s="232"/>
      <c r="N208" s="233"/>
      <c r="O208" s="233"/>
      <c r="P208" s="233"/>
      <c r="Q208" s="233"/>
      <c r="R208" s="233"/>
      <c r="S208" s="233"/>
      <c r="T208" s="234"/>
      <c r="AT208" s="235" t="s">
        <v>246</v>
      </c>
      <c r="AU208" s="235" t="s">
        <v>86</v>
      </c>
      <c r="AV208" s="13" t="s">
        <v>86</v>
      </c>
      <c r="AW208" s="13" t="s">
        <v>33</v>
      </c>
      <c r="AX208" s="13" t="s">
        <v>84</v>
      </c>
      <c r="AY208" s="235" t="s">
        <v>217</v>
      </c>
    </row>
    <row r="209" spans="1:65" s="2" customFormat="1" ht="16.5" customHeight="1">
      <c r="A209" s="34"/>
      <c r="B209" s="35"/>
      <c r="C209" s="208" t="s">
        <v>390</v>
      </c>
      <c r="D209" s="208" t="s">
        <v>219</v>
      </c>
      <c r="E209" s="209" t="s">
        <v>1306</v>
      </c>
      <c r="F209" s="210" t="s">
        <v>1307</v>
      </c>
      <c r="G209" s="211" t="s">
        <v>222</v>
      </c>
      <c r="H209" s="212">
        <v>10</v>
      </c>
      <c r="I209" s="213"/>
      <c r="J209" s="214">
        <f>ROUND(I209*H209,2)</f>
        <v>0</v>
      </c>
      <c r="K209" s="210" t="s">
        <v>223</v>
      </c>
      <c r="L209" s="39"/>
      <c r="M209" s="215" t="s">
        <v>1</v>
      </c>
      <c r="N209" s="216" t="s">
        <v>42</v>
      </c>
      <c r="O209" s="71"/>
      <c r="P209" s="217">
        <f>O209*H209</f>
        <v>0</v>
      </c>
      <c r="Q209" s="217">
        <v>0</v>
      </c>
      <c r="R209" s="217">
        <f>Q209*H209</f>
        <v>0</v>
      </c>
      <c r="S209" s="217">
        <v>6.9999999999999999E-4</v>
      </c>
      <c r="T209" s="218">
        <f>S209*H209</f>
        <v>7.0000000000000001E-3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19" t="s">
        <v>224</v>
      </c>
      <c r="AT209" s="219" t="s">
        <v>219</v>
      </c>
      <c r="AU209" s="219" t="s">
        <v>86</v>
      </c>
      <c r="AY209" s="17" t="s">
        <v>217</v>
      </c>
      <c r="BE209" s="220">
        <f>IF(N209="základní",J209,0)</f>
        <v>0</v>
      </c>
      <c r="BF209" s="220">
        <f>IF(N209="snížená",J209,0)</f>
        <v>0</v>
      </c>
      <c r="BG209" s="220">
        <f>IF(N209="zákl. přenesená",J209,0)</f>
        <v>0</v>
      </c>
      <c r="BH209" s="220">
        <f>IF(N209="sníž. přenesená",J209,0)</f>
        <v>0</v>
      </c>
      <c r="BI209" s="220">
        <f>IF(N209="nulová",J209,0)</f>
        <v>0</v>
      </c>
      <c r="BJ209" s="17" t="s">
        <v>84</v>
      </c>
      <c r="BK209" s="220">
        <f>ROUND(I209*H209,2)</f>
        <v>0</v>
      </c>
      <c r="BL209" s="17" t="s">
        <v>224</v>
      </c>
      <c r="BM209" s="219" t="s">
        <v>1308</v>
      </c>
    </row>
    <row r="210" spans="1:65" s="13" customFormat="1" ht="11.25">
      <c r="B210" s="225"/>
      <c r="C210" s="226"/>
      <c r="D210" s="221" t="s">
        <v>246</v>
      </c>
      <c r="E210" s="227" t="s">
        <v>1</v>
      </c>
      <c r="F210" s="228" t="s">
        <v>270</v>
      </c>
      <c r="G210" s="226"/>
      <c r="H210" s="229">
        <v>10</v>
      </c>
      <c r="I210" s="230"/>
      <c r="J210" s="226"/>
      <c r="K210" s="226"/>
      <c r="L210" s="231"/>
      <c r="M210" s="232"/>
      <c r="N210" s="233"/>
      <c r="O210" s="233"/>
      <c r="P210" s="233"/>
      <c r="Q210" s="233"/>
      <c r="R210" s="233"/>
      <c r="S210" s="233"/>
      <c r="T210" s="234"/>
      <c r="AT210" s="235" t="s">
        <v>246</v>
      </c>
      <c r="AU210" s="235" t="s">
        <v>86</v>
      </c>
      <c r="AV210" s="13" t="s">
        <v>86</v>
      </c>
      <c r="AW210" s="13" t="s">
        <v>33</v>
      </c>
      <c r="AX210" s="13" t="s">
        <v>84</v>
      </c>
      <c r="AY210" s="235" t="s">
        <v>217</v>
      </c>
    </row>
    <row r="211" spans="1:65" s="2" customFormat="1" ht="21.75" customHeight="1">
      <c r="A211" s="34"/>
      <c r="B211" s="35"/>
      <c r="C211" s="208" t="s">
        <v>396</v>
      </c>
      <c r="D211" s="208" t="s">
        <v>219</v>
      </c>
      <c r="E211" s="209" t="s">
        <v>300</v>
      </c>
      <c r="F211" s="210" t="s">
        <v>301</v>
      </c>
      <c r="G211" s="211" t="s">
        <v>222</v>
      </c>
      <c r="H211" s="212">
        <v>132</v>
      </c>
      <c r="I211" s="213"/>
      <c r="J211" s="214">
        <f>ROUND(I211*H211,2)</f>
        <v>0</v>
      </c>
      <c r="K211" s="210" t="s">
        <v>223</v>
      </c>
      <c r="L211" s="39"/>
      <c r="M211" s="215" t="s">
        <v>1</v>
      </c>
      <c r="N211" s="216" t="s">
        <v>42</v>
      </c>
      <c r="O211" s="71"/>
      <c r="P211" s="217">
        <f>O211*H211</f>
        <v>0</v>
      </c>
      <c r="Q211" s="217">
        <v>0</v>
      </c>
      <c r="R211" s="217">
        <f>Q211*H211</f>
        <v>0</v>
      </c>
      <c r="S211" s="217">
        <v>0</v>
      </c>
      <c r="T211" s="218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19" t="s">
        <v>224</v>
      </c>
      <c r="AT211" s="219" t="s">
        <v>219</v>
      </c>
      <c r="AU211" s="219" t="s">
        <v>86</v>
      </c>
      <c r="AY211" s="17" t="s">
        <v>217</v>
      </c>
      <c r="BE211" s="220">
        <f>IF(N211="základní",J211,0)</f>
        <v>0</v>
      </c>
      <c r="BF211" s="220">
        <f>IF(N211="snížená",J211,0)</f>
        <v>0</v>
      </c>
      <c r="BG211" s="220">
        <f>IF(N211="zákl. přenesená",J211,0)</f>
        <v>0</v>
      </c>
      <c r="BH211" s="220">
        <f>IF(N211="sníž. přenesená",J211,0)</f>
        <v>0</v>
      </c>
      <c r="BI211" s="220">
        <f>IF(N211="nulová",J211,0)</f>
        <v>0</v>
      </c>
      <c r="BJ211" s="17" t="s">
        <v>84</v>
      </c>
      <c r="BK211" s="220">
        <f>ROUND(I211*H211,2)</f>
        <v>0</v>
      </c>
      <c r="BL211" s="17" t="s">
        <v>224</v>
      </c>
      <c r="BM211" s="219" t="s">
        <v>1309</v>
      </c>
    </row>
    <row r="212" spans="1:65" s="13" customFormat="1" ht="11.25">
      <c r="B212" s="225"/>
      <c r="C212" s="226"/>
      <c r="D212" s="221" t="s">
        <v>246</v>
      </c>
      <c r="E212" s="227" t="s">
        <v>1</v>
      </c>
      <c r="F212" s="228" t="s">
        <v>1310</v>
      </c>
      <c r="G212" s="226"/>
      <c r="H212" s="229">
        <v>132</v>
      </c>
      <c r="I212" s="230"/>
      <c r="J212" s="226"/>
      <c r="K212" s="226"/>
      <c r="L212" s="231"/>
      <c r="M212" s="232"/>
      <c r="N212" s="233"/>
      <c r="O212" s="233"/>
      <c r="P212" s="233"/>
      <c r="Q212" s="233"/>
      <c r="R212" s="233"/>
      <c r="S212" s="233"/>
      <c r="T212" s="234"/>
      <c r="AT212" s="235" t="s">
        <v>246</v>
      </c>
      <c r="AU212" s="235" t="s">
        <v>86</v>
      </c>
      <c r="AV212" s="13" t="s">
        <v>86</v>
      </c>
      <c r="AW212" s="13" t="s">
        <v>33</v>
      </c>
      <c r="AX212" s="13" t="s">
        <v>84</v>
      </c>
      <c r="AY212" s="235" t="s">
        <v>217</v>
      </c>
    </row>
    <row r="213" spans="1:65" s="2" customFormat="1" ht="21.75" customHeight="1">
      <c r="A213" s="34"/>
      <c r="B213" s="35"/>
      <c r="C213" s="208" t="s">
        <v>400</v>
      </c>
      <c r="D213" s="208" t="s">
        <v>219</v>
      </c>
      <c r="E213" s="209" t="s">
        <v>306</v>
      </c>
      <c r="F213" s="210" t="s">
        <v>307</v>
      </c>
      <c r="G213" s="211" t="s">
        <v>222</v>
      </c>
      <c r="H213" s="212">
        <v>3960</v>
      </c>
      <c r="I213" s="213"/>
      <c r="J213" s="214">
        <f>ROUND(I213*H213,2)</f>
        <v>0</v>
      </c>
      <c r="K213" s="210" t="s">
        <v>223</v>
      </c>
      <c r="L213" s="39"/>
      <c r="M213" s="215" t="s">
        <v>1</v>
      </c>
      <c r="N213" s="216" t="s">
        <v>42</v>
      </c>
      <c r="O213" s="71"/>
      <c r="P213" s="217">
        <f>O213*H213</f>
        <v>0</v>
      </c>
      <c r="Q213" s="217">
        <v>0</v>
      </c>
      <c r="R213" s="217">
        <f>Q213*H213</f>
        <v>0</v>
      </c>
      <c r="S213" s="217">
        <v>0</v>
      </c>
      <c r="T213" s="218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19" t="s">
        <v>224</v>
      </c>
      <c r="AT213" s="219" t="s">
        <v>219</v>
      </c>
      <c r="AU213" s="219" t="s">
        <v>86</v>
      </c>
      <c r="AY213" s="17" t="s">
        <v>217</v>
      </c>
      <c r="BE213" s="220">
        <f>IF(N213="základní",J213,0)</f>
        <v>0</v>
      </c>
      <c r="BF213" s="220">
        <f>IF(N213="snížená",J213,0)</f>
        <v>0</v>
      </c>
      <c r="BG213" s="220">
        <f>IF(N213="zákl. přenesená",J213,0)</f>
        <v>0</v>
      </c>
      <c r="BH213" s="220">
        <f>IF(N213="sníž. přenesená",J213,0)</f>
        <v>0</v>
      </c>
      <c r="BI213" s="220">
        <f>IF(N213="nulová",J213,0)</f>
        <v>0</v>
      </c>
      <c r="BJ213" s="17" t="s">
        <v>84</v>
      </c>
      <c r="BK213" s="220">
        <f>ROUND(I213*H213,2)</f>
        <v>0</v>
      </c>
      <c r="BL213" s="17" t="s">
        <v>224</v>
      </c>
      <c r="BM213" s="219" t="s">
        <v>1311</v>
      </c>
    </row>
    <row r="214" spans="1:65" s="13" customFormat="1" ht="11.25">
      <c r="B214" s="225"/>
      <c r="C214" s="226"/>
      <c r="D214" s="221" t="s">
        <v>246</v>
      </c>
      <c r="E214" s="227" t="s">
        <v>1</v>
      </c>
      <c r="F214" s="228" t="s">
        <v>1312</v>
      </c>
      <c r="G214" s="226"/>
      <c r="H214" s="229">
        <v>3960</v>
      </c>
      <c r="I214" s="230"/>
      <c r="J214" s="226"/>
      <c r="K214" s="226"/>
      <c r="L214" s="231"/>
      <c r="M214" s="232"/>
      <c r="N214" s="233"/>
      <c r="O214" s="233"/>
      <c r="P214" s="233"/>
      <c r="Q214" s="233"/>
      <c r="R214" s="233"/>
      <c r="S214" s="233"/>
      <c r="T214" s="234"/>
      <c r="AT214" s="235" t="s">
        <v>246</v>
      </c>
      <c r="AU214" s="235" t="s">
        <v>86</v>
      </c>
      <c r="AV214" s="13" t="s">
        <v>86</v>
      </c>
      <c r="AW214" s="13" t="s">
        <v>33</v>
      </c>
      <c r="AX214" s="13" t="s">
        <v>84</v>
      </c>
      <c r="AY214" s="235" t="s">
        <v>217</v>
      </c>
    </row>
    <row r="215" spans="1:65" s="2" customFormat="1" ht="21.75" customHeight="1">
      <c r="A215" s="34"/>
      <c r="B215" s="35"/>
      <c r="C215" s="208" t="s">
        <v>406</v>
      </c>
      <c r="D215" s="208" t="s">
        <v>219</v>
      </c>
      <c r="E215" s="209" t="s">
        <v>311</v>
      </c>
      <c r="F215" s="210" t="s">
        <v>312</v>
      </c>
      <c r="G215" s="211" t="s">
        <v>222</v>
      </c>
      <c r="H215" s="212">
        <v>132</v>
      </c>
      <c r="I215" s="213"/>
      <c r="J215" s="214">
        <f>ROUND(I215*H215,2)</f>
        <v>0</v>
      </c>
      <c r="K215" s="210" t="s">
        <v>223</v>
      </c>
      <c r="L215" s="39"/>
      <c r="M215" s="215" t="s">
        <v>1</v>
      </c>
      <c r="N215" s="216" t="s">
        <v>42</v>
      </c>
      <c r="O215" s="71"/>
      <c r="P215" s="217">
        <f>O215*H215</f>
        <v>0</v>
      </c>
      <c r="Q215" s="217">
        <v>0</v>
      </c>
      <c r="R215" s="217">
        <f>Q215*H215</f>
        <v>0</v>
      </c>
      <c r="S215" s="217">
        <v>0</v>
      </c>
      <c r="T215" s="218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19" t="s">
        <v>224</v>
      </c>
      <c r="AT215" s="219" t="s">
        <v>219</v>
      </c>
      <c r="AU215" s="219" t="s">
        <v>86</v>
      </c>
      <c r="AY215" s="17" t="s">
        <v>217</v>
      </c>
      <c r="BE215" s="220">
        <f>IF(N215="základní",J215,0)</f>
        <v>0</v>
      </c>
      <c r="BF215" s="220">
        <f>IF(N215="snížená",J215,0)</f>
        <v>0</v>
      </c>
      <c r="BG215" s="220">
        <f>IF(N215="zákl. přenesená",J215,0)</f>
        <v>0</v>
      </c>
      <c r="BH215" s="220">
        <f>IF(N215="sníž. přenesená",J215,0)</f>
        <v>0</v>
      </c>
      <c r="BI215" s="220">
        <f>IF(N215="nulová",J215,0)</f>
        <v>0</v>
      </c>
      <c r="BJ215" s="17" t="s">
        <v>84</v>
      </c>
      <c r="BK215" s="220">
        <f>ROUND(I215*H215,2)</f>
        <v>0</v>
      </c>
      <c r="BL215" s="17" t="s">
        <v>224</v>
      </c>
      <c r="BM215" s="219" t="s">
        <v>1313</v>
      </c>
    </row>
    <row r="216" spans="1:65" s="2" customFormat="1" ht="21.75" customHeight="1">
      <c r="A216" s="34"/>
      <c r="B216" s="35"/>
      <c r="C216" s="208" t="s">
        <v>411</v>
      </c>
      <c r="D216" s="208" t="s">
        <v>219</v>
      </c>
      <c r="E216" s="209" t="s">
        <v>1314</v>
      </c>
      <c r="F216" s="210" t="s">
        <v>1315</v>
      </c>
      <c r="G216" s="211" t="s">
        <v>290</v>
      </c>
      <c r="H216" s="212">
        <v>7.49</v>
      </c>
      <c r="I216" s="213"/>
      <c r="J216" s="214">
        <f>ROUND(I216*H216,2)</f>
        <v>0</v>
      </c>
      <c r="K216" s="210" t="s">
        <v>223</v>
      </c>
      <c r="L216" s="39"/>
      <c r="M216" s="215" t="s">
        <v>1</v>
      </c>
      <c r="N216" s="216" t="s">
        <v>42</v>
      </c>
      <c r="O216" s="71"/>
      <c r="P216" s="217">
        <f>O216*H216</f>
        <v>0</v>
      </c>
      <c r="Q216" s="217">
        <v>1E-4</v>
      </c>
      <c r="R216" s="217">
        <f>Q216*H216</f>
        <v>7.490000000000001E-4</v>
      </c>
      <c r="S216" s="217">
        <v>2.41</v>
      </c>
      <c r="T216" s="218">
        <f>S216*H216</f>
        <v>18.050900000000002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19" t="s">
        <v>224</v>
      </c>
      <c r="AT216" s="219" t="s">
        <v>219</v>
      </c>
      <c r="AU216" s="219" t="s">
        <v>86</v>
      </c>
      <c r="AY216" s="17" t="s">
        <v>217</v>
      </c>
      <c r="BE216" s="220">
        <f>IF(N216="základní",J216,0)</f>
        <v>0</v>
      </c>
      <c r="BF216" s="220">
        <f>IF(N216="snížená",J216,0)</f>
        <v>0</v>
      </c>
      <c r="BG216" s="220">
        <f>IF(N216="zákl. přenesená",J216,0)</f>
        <v>0</v>
      </c>
      <c r="BH216" s="220">
        <f>IF(N216="sníž. přenesená",J216,0)</f>
        <v>0</v>
      </c>
      <c r="BI216" s="220">
        <f>IF(N216="nulová",J216,0)</f>
        <v>0</v>
      </c>
      <c r="BJ216" s="17" t="s">
        <v>84</v>
      </c>
      <c r="BK216" s="220">
        <f>ROUND(I216*H216,2)</f>
        <v>0</v>
      </c>
      <c r="BL216" s="17" t="s">
        <v>224</v>
      </c>
      <c r="BM216" s="219" t="s">
        <v>1316</v>
      </c>
    </row>
    <row r="217" spans="1:65" s="13" customFormat="1" ht="11.25">
      <c r="B217" s="225"/>
      <c r="C217" s="226"/>
      <c r="D217" s="221" t="s">
        <v>246</v>
      </c>
      <c r="E217" s="227" t="s">
        <v>1</v>
      </c>
      <c r="F217" s="228" t="s">
        <v>1317</v>
      </c>
      <c r="G217" s="226"/>
      <c r="H217" s="229">
        <v>2.1</v>
      </c>
      <c r="I217" s="230"/>
      <c r="J217" s="226"/>
      <c r="K217" s="226"/>
      <c r="L217" s="231"/>
      <c r="M217" s="232"/>
      <c r="N217" s="233"/>
      <c r="O217" s="233"/>
      <c r="P217" s="233"/>
      <c r="Q217" s="233"/>
      <c r="R217" s="233"/>
      <c r="S217" s="233"/>
      <c r="T217" s="234"/>
      <c r="AT217" s="235" t="s">
        <v>246</v>
      </c>
      <c r="AU217" s="235" t="s">
        <v>86</v>
      </c>
      <c r="AV217" s="13" t="s">
        <v>86</v>
      </c>
      <c r="AW217" s="13" t="s">
        <v>33</v>
      </c>
      <c r="AX217" s="13" t="s">
        <v>77</v>
      </c>
      <c r="AY217" s="235" t="s">
        <v>217</v>
      </c>
    </row>
    <row r="218" spans="1:65" s="13" customFormat="1" ht="11.25">
      <c r="B218" s="225"/>
      <c r="C218" s="226"/>
      <c r="D218" s="221" t="s">
        <v>246</v>
      </c>
      <c r="E218" s="227" t="s">
        <v>1</v>
      </c>
      <c r="F218" s="228" t="s">
        <v>1318</v>
      </c>
      <c r="G218" s="226"/>
      <c r="H218" s="229">
        <v>5.39</v>
      </c>
      <c r="I218" s="230"/>
      <c r="J218" s="226"/>
      <c r="K218" s="226"/>
      <c r="L218" s="231"/>
      <c r="M218" s="232"/>
      <c r="N218" s="233"/>
      <c r="O218" s="233"/>
      <c r="P218" s="233"/>
      <c r="Q218" s="233"/>
      <c r="R218" s="233"/>
      <c r="S218" s="233"/>
      <c r="T218" s="234"/>
      <c r="AT218" s="235" t="s">
        <v>246</v>
      </c>
      <c r="AU218" s="235" t="s">
        <v>86</v>
      </c>
      <c r="AV218" s="13" t="s">
        <v>86</v>
      </c>
      <c r="AW218" s="13" t="s">
        <v>33</v>
      </c>
      <c r="AX218" s="13" t="s">
        <v>77</v>
      </c>
      <c r="AY218" s="235" t="s">
        <v>217</v>
      </c>
    </row>
    <row r="219" spans="1:65" s="14" customFormat="1" ht="11.25">
      <c r="B219" s="246"/>
      <c r="C219" s="247"/>
      <c r="D219" s="221" t="s">
        <v>246</v>
      </c>
      <c r="E219" s="248" t="s">
        <v>1</v>
      </c>
      <c r="F219" s="249" t="s">
        <v>298</v>
      </c>
      <c r="G219" s="247"/>
      <c r="H219" s="250">
        <v>7.49</v>
      </c>
      <c r="I219" s="251"/>
      <c r="J219" s="247"/>
      <c r="K219" s="247"/>
      <c r="L219" s="252"/>
      <c r="M219" s="253"/>
      <c r="N219" s="254"/>
      <c r="O219" s="254"/>
      <c r="P219" s="254"/>
      <c r="Q219" s="254"/>
      <c r="R219" s="254"/>
      <c r="S219" s="254"/>
      <c r="T219" s="255"/>
      <c r="AT219" s="256" t="s">
        <v>246</v>
      </c>
      <c r="AU219" s="256" t="s">
        <v>86</v>
      </c>
      <c r="AV219" s="14" t="s">
        <v>224</v>
      </c>
      <c r="AW219" s="14" t="s">
        <v>33</v>
      </c>
      <c r="AX219" s="14" t="s">
        <v>84</v>
      </c>
      <c r="AY219" s="256" t="s">
        <v>217</v>
      </c>
    </row>
    <row r="220" spans="1:65" s="2" customFormat="1" ht="16.5" customHeight="1">
      <c r="A220" s="34"/>
      <c r="B220" s="35"/>
      <c r="C220" s="208" t="s">
        <v>417</v>
      </c>
      <c r="D220" s="208" t="s">
        <v>219</v>
      </c>
      <c r="E220" s="209" t="s">
        <v>1319</v>
      </c>
      <c r="F220" s="210" t="s">
        <v>1320</v>
      </c>
      <c r="G220" s="211" t="s">
        <v>238</v>
      </c>
      <c r="H220" s="212">
        <v>34</v>
      </c>
      <c r="I220" s="213"/>
      <c r="J220" s="214">
        <f>ROUND(I220*H220,2)</f>
        <v>0</v>
      </c>
      <c r="K220" s="210" t="s">
        <v>223</v>
      </c>
      <c r="L220" s="39"/>
      <c r="M220" s="215" t="s">
        <v>1</v>
      </c>
      <c r="N220" s="216" t="s">
        <v>42</v>
      </c>
      <c r="O220" s="71"/>
      <c r="P220" s="217">
        <f>O220*H220</f>
        <v>0</v>
      </c>
      <c r="Q220" s="217">
        <v>0</v>
      </c>
      <c r="R220" s="217">
        <f>Q220*H220</f>
        <v>0</v>
      </c>
      <c r="S220" s="217">
        <v>5.8000000000000003E-2</v>
      </c>
      <c r="T220" s="218">
        <f>S220*H220</f>
        <v>1.9720000000000002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19" t="s">
        <v>224</v>
      </c>
      <c r="AT220" s="219" t="s">
        <v>219</v>
      </c>
      <c r="AU220" s="219" t="s">
        <v>86</v>
      </c>
      <c r="AY220" s="17" t="s">
        <v>217</v>
      </c>
      <c r="BE220" s="220">
        <f>IF(N220="základní",J220,0)</f>
        <v>0</v>
      </c>
      <c r="BF220" s="220">
        <f>IF(N220="snížená",J220,0)</f>
        <v>0</v>
      </c>
      <c r="BG220" s="220">
        <f>IF(N220="zákl. přenesená",J220,0)</f>
        <v>0</v>
      </c>
      <c r="BH220" s="220">
        <f>IF(N220="sníž. přenesená",J220,0)</f>
        <v>0</v>
      </c>
      <c r="BI220" s="220">
        <f>IF(N220="nulová",J220,0)</f>
        <v>0</v>
      </c>
      <c r="BJ220" s="17" t="s">
        <v>84</v>
      </c>
      <c r="BK220" s="220">
        <f>ROUND(I220*H220,2)</f>
        <v>0</v>
      </c>
      <c r="BL220" s="17" t="s">
        <v>224</v>
      </c>
      <c r="BM220" s="219" t="s">
        <v>1321</v>
      </c>
    </row>
    <row r="221" spans="1:65" s="2" customFormat="1" ht="19.5">
      <c r="A221" s="34"/>
      <c r="B221" s="35"/>
      <c r="C221" s="36"/>
      <c r="D221" s="221" t="s">
        <v>234</v>
      </c>
      <c r="E221" s="36"/>
      <c r="F221" s="222" t="s">
        <v>1322</v>
      </c>
      <c r="G221" s="36"/>
      <c r="H221" s="36"/>
      <c r="I221" s="122"/>
      <c r="J221" s="36"/>
      <c r="K221" s="36"/>
      <c r="L221" s="39"/>
      <c r="M221" s="223"/>
      <c r="N221" s="224"/>
      <c r="O221" s="71"/>
      <c r="P221" s="71"/>
      <c r="Q221" s="71"/>
      <c r="R221" s="71"/>
      <c r="S221" s="71"/>
      <c r="T221" s="72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234</v>
      </c>
      <c r="AU221" s="17" t="s">
        <v>86</v>
      </c>
    </row>
    <row r="222" spans="1:65" s="13" customFormat="1" ht="11.25">
      <c r="B222" s="225"/>
      <c r="C222" s="226"/>
      <c r="D222" s="221" t="s">
        <v>246</v>
      </c>
      <c r="E222" s="227" t="s">
        <v>1</v>
      </c>
      <c r="F222" s="228" t="s">
        <v>1323</v>
      </c>
      <c r="G222" s="226"/>
      <c r="H222" s="229">
        <v>34</v>
      </c>
      <c r="I222" s="230"/>
      <c r="J222" s="226"/>
      <c r="K222" s="226"/>
      <c r="L222" s="231"/>
      <c r="M222" s="232"/>
      <c r="N222" s="233"/>
      <c r="O222" s="233"/>
      <c r="P222" s="233"/>
      <c r="Q222" s="233"/>
      <c r="R222" s="233"/>
      <c r="S222" s="233"/>
      <c r="T222" s="234"/>
      <c r="AT222" s="235" t="s">
        <v>246</v>
      </c>
      <c r="AU222" s="235" t="s">
        <v>86</v>
      </c>
      <c r="AV222" s="13" t="s">
        <v>86</v>
      </c>
      <c r="AW222" s="13" t="s">
        <v>33</v>
      </c>
      <c r="AX222" s="13" t="s">
        <v>84</v>
      </c>
      <c r="AY222" s="235" t="s">
        <v>217</v>
      </c>
    </row>
    <row r="223" spans="1:65" s="2" customFormat="1" ht="16.5" customHeight="1">
      <c r="A223" s="34"/>
      <c r="B223" s="35"/>
      <c r="C223" s="208" t="s">
        <v>425</v>
      </c>
      <c r="D223" s="208" t="s">
        <v>219</v>
      </c>
      <c r="E223" s="209" t="s">
        <v>1324</v>
      </c>
      <c r="F223" s="210" t="s">
        <v>1325</v>
      </c>
      <c r="G223" s="211" t="s">
        <v>222</v>
      </c>
      <c r="H223" s="212">
        <v>45</v>
      </c>
      <c r="I223" s="213"/>
      <c r="J223" s="214">
        <f>ROUND(I223*H223,2)</f>
        <v>0</v>
      </c>
      <c r="K223" s="210" t="s">
        <v>223</v>
      </c>
      <c r="L223" s="39"/>
      <c r="M223" s="215" t="s">
        <v>1</v>
      </c>
      <c r="N223" s="216" t="s">
        <v>42</v>
      </c>
      <c r="O223" s="71"/>
      <c r="P223" s="217">
        <f>O223*H223</f>
        <v>0</v>
      </c>
      <c r="Q223" s="217">
        <v>0</v>
      </c>
      <c r="R223" s="217">
        <f>Q223*H223</f>
        <v>0</v>
      </c>
      <c r="S223" s="217">
        <v>0.188</v>
      </c>
      <c r="T223" s="218">
        <f>S223*H223</f>
        <v>8.4600000000000009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19" t="s">
        <v>224</v>
      </c>
      <c r="AT223" s="219" t="s">
        <v>219</v>
      </c>
      <c r="AU223" s="219" t="s">
        <v>86</v>
      </c>
      <c r="AY223" s="17" t="s">
        <v>217</v>
      </c>
      <c r="BE223" s="220">
        <f>IF(N223="základní",J223,0)</f>
        <v>0</v>
      </c>
      <c r="BF223" s="220">
        <f>IF(N223="snížená",J223,0)</f>
        <v>0</v>
      </c>
      <c r="BG223" s="220">
        <f>IF(N223="zákl. přenesená",J223,0)</f>
        <v>0</v>
      </c>
      <c r="BH223" s="220">
        <f>IF(N223="sníž. přenesená",J223,0)</f>
        <v>0</v>
      </c>
      <c r="BI223" s="220">
        <f>IF(N223="nulová",J223,0)</f>
        <v>0</v>
      </c>
      <c r="BJ223" s="17" t="s">
        <v>84</v>
      </c>
      <c r="BK223" s="220">
        <f>ROUND(I223*H223,2)</f>
        <v>0</v>
      </c>
      <c r="BL223" s="17" t="s">
        <v>224</v>
      </c>
      <c r="BM223" s="219" t="s">
        <v>1326</v>
      </c>
    </row>
    <row r="224" spans="1:65" s="13" customFormat="1" ht="11.25">
      <c r="B224" s="225"/>
      <c r="C224" s="226"/>
      <c r="D224" s="221" t="s">
        <v>246</v>
      </c>
      <c r="E224" s="227" t="s">
        <v>1</v>
      </c>
      <c r="F224" s="228" t="s">
        <v>721</v>
      </c>
      <c r="G224" s="226"/>
      <c r="H224" s="229">
        <v>45</v>
      </c>
      <c r="I224" s="230"/>
      <c r="J224" s="226"/>
      <c r="K224" s="226"/>
      <c r="L224" s="231"/>
      <c r="M224" s="232"/>
      <c r="N224" s="233"/>
      <c r="O224" s="233"/>
      <c r="P224" s="233"/>
      <c r="Q224" s="233"/>
      <c r="R224" s="233"/>
      <c r="S224" s="233"/>
      <c r="T224" s="234"/>
      <c r="AT224" s="235" t="s">
        <v>246</v>
      </c>
      <c r="AU224" s="235" t="s">
        <v>86</v>
      </c>
      <c r="AV224" s="13" t="s">
        <v>86</v>
      </c>
      <c r="AW224" s="13" t="s">
        <v>33</v>
      </c>
      <c r="AX224" s="13" t="s">
        <v>84</v>
      </c>
      <c r="AY224" s="235" t="s">
        <v>217</v>
      </c>
    </row>
    <row r="225" spans="1:65" s="2" customFormat="1" ht="21.75" customHeight="1">
      <c r="A225" s="34"/>
      <c r="B225" s="35"/>
      <c r="C225" s="208" t="s">
        <v>430</v>
      </c>
      <c r="D225" s="208" t="s">
        <v>219</v>
      </c>
      <c r="E225" s="209" t="s">
        <v>1327</v>
      </c>
      <c r="F225" s="210" t="s">
        <v>1328</v>
      </c>
      <c r="G225" s="211" t="s">
        <v>222</v>
      </c>
      <c r="H225" s="212">
        <v>158.5</v>
      </c>
      <c r="I225" s="213"/>
      <c r="J225" s="214">
        <f>ROUND(I225*H225,2)</f>
        <v>0</v>
      </c>
      <c r="K225" s="210" t="s">
        <v>223</v>
      </c>
      <c r="L225" s="39"/>
      <c r="M225" s="215" t="s">
        <v>1</v>
      </c>
      <c r="N225" s="216" t="s">
        <v>42</v>
      </c>
      <c r="O225" s="71"/>
      <c r="P225" s="217">
        <f>O225*H225</f>
        <v>0</v>
      </c>
      <c r="Q225" s="217">
        <v>6.5000000000000002E-2</v>
      </c>
      <c r="R225" s="217">
        <f>Q225*H225</f>
        <v>10.3025</v>
      </c>
      <c r="S225" s="217">
        <v>0.13</v>
      </c>
      <c r="T225" s="218">
        <f>S225*H225</f>
        <v>20.605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19" t="s">
        <v>224</v>
      </c>
      <c r="AT225" s="219" t="s">
        <v>219</v>
      </c>
      <c r="AU225" s="219" t="s">
        <v>86</v>
      </c>
      <c r="AY225" s="17" t="s">
        <v>217</v>
      </c>
      <c r="BE225" s="220">
        <f>IF(N225="základní",J225,0)</f>
        <v>0</v>
      </c>
      <c r="BF225" s="220">
        <f>IF(N225="snížená",J225,0)</f>
        <v>0</v>
      </c>
      <c r="BG225" s="220">
        <f>IF(N225="zákl. přenesená",J225,0)</f>
        <v>0</v>
      </c>
      <c r="BH225" s="220">
        <f>IF(N225="sníž. přenesená",J225,0)</f>
        <v>0</v>
      </c>
      <c r="BI225" s="220">
        <f>IF(N225="nulová",J225,0)</f>
        <v>0</v>
      </c>
      <c r="BJ225" s="17" t="s">
        <v>84</v>
      </c>
      <c r="BK225" s="220">
        <f>ROUND(I225*H225,2)</f>
        <v>0</v>
      </c>
      <c r="BL225" s="17" t="s">
        <v>224</v>
      </c>
      <c r="BM225" s="219" t="s">
        <v>1329</v>
      </c>
    </row>
    <row r="226" spans="1:65" s="13" customFormat="1" ht="11.25">
      <c r="B226" s="225"/>
      <c r="C226" s="226"/>
      <c r="D226" s="221" t="s">
        <v>246</v>
      </c>
      <c r="E226" s="227" t="s">
        <v>1</v>
      </c>
      <c r="F226" s="228" t="s">
        <v>1330</v>
      </c>
      <c r="G226" s="226"/>
      <c r="H226" s="229">
        <v>66</v>
      </c>
      <c r="I226" s="230"/>
      <c r="J226" s="226"/>
      <c r="K226" s="226"/>
      <c r="L226" s="231"/>
      <c r="M226" s="232"/>
      <c r="N226" s="233"/>
      <c r="O226" s="233"/>
      <c r="P226" s="233"/>
      <c r="Q226" s="233"/>
      <c r="R226" s="233"/>
      <c r="S226" s="233"/>
      <c r="T226" s="234"/>
      <c r="AT226" s="235" t="s">
        <v>246</v>
      </c>
      <c r="AU226" s="235" t="s">
        <v>86</v>
      </c>
      <c r="AV226" s="13" t="s">
        <v>86</v>
      </c>
      <c r="AW226" s="13" t="s">
        <v>33</v>
      </c>
      <c r="AX226" s="13" t="s">
        <v>77</v>
      </c>
      <c r="AY226" s="235" t="s">
        <v>217</v>
      </c>
    </row>
    <row r="227" spans="1:65" s="13" customFormat="1" ht="11.25">
      <c r="B227" s="225"/>
      <c r="C227" s="226"/>
      <c r="D227" s="221" t="s">
        <v>246</v>
      </c>
      <c r="E227" s="227" t="s">
        <v>1</v>
      </c>
      <c r="F227" s="228" t="s">
        <v>1331</v>
      </c>
      <c r="G227" s="226"/>
      <c r="H227" s="229">
        <v>92.5</v>
      </c>
      <c r="I227" s="230"/>
      <c r="J227" s="226"/>
      <c r="K227" s="226"/>
      <c r="L227" s="231"/>
      <c r="M227" s="232"/>
      <c r="N227" s="233"/>
      <c r="O227" s="233"/>
      <c r="P227" s="233"/>
      <c r="Q227" s="233"/>
      <c r="R227" s="233"/>
      <c r="S227" s="233"/>
      <c r="T227" s="234"/>
      <c r="AT227" s="235" t="s">
        <v>246</v>
      </c>
      <c r="AU227" s="235" t="s">
        <v>86</v>
      </c>
      <c r="AV227" s="13" t="s">
        <v>86</v>
      </c>
      <c r="AW227" s="13" t="s">
        <v>33</v>
      </c>
      <c r="AX227" s="13" t="s">
        <v>77</v>
      </c>
      <c r="AY227" s="235" t="s">
        <v>217</v>
      </c>
    </row>
    <row r="228" spans="1:65" s="14" customFormat="1" ht="11.25">
      <c r="B228" s="246"/>
      <c r="C228" s="247"/>
      <c r="D228" s="221" t="s">
        <v>246</v>
      </c>
      <c r="E228" s="248" t="s">
        <v>1</v>
      </c>
      <c r="F228" s="249" t="s">
        <v>298</v>
      </c>
      <c r="G228" s="247"/>
      <c r="H228" s="250">
        <v>158.5</v>
      </c>
      <c r="I228" s="251"/>
      <c r="J228" s="247"/>
      <c r="K228" s="247"/>
      <c r="L228" s="252"/>
      <c r="M228" s="253"/>
      <c r="N228" s="254"/>
      <c r="O228" s="254"/>
      <c r="P228" s="254"/>
      <c r="Q228" s="254"/>
      <c r="R228" s="254"/>
      <c r="S228" s="254"/>
      <c r="T228" s="255"/>
      <c r="AT228" s="256" t="s">
        <v>246</v>
      </c>
      <c r="AU228" s="256" t="s">
        <v>86</v>
      </c>
      <c r="AV228" s="14" t="s">
        <v>224</v>
      </c>
      <c r="AW228" s="14" t="s">
        <v>33</v>
      </c>
      <c r="AX228" s="14" t="s">
        <v>84</v>
      </c>
      <c r="AY228" s="256" t="s">
        <v>217</v>
      </c>
    </row>
    <row r="229" spans="1:65" s="2" customFormat="1" ht="21.75" customHeight="1">
      <c r="A229" s="34"/>
      <c r="B229" s="35"/>
      <c r="C229" s="208" t="s">
        <v>435</v>
      </c>
      <c r="D229" s="208" t="s">
        <v>219</v>
      </c>
      <c r="E229" s="209" t="s">
        <v>374</v>
      </c>
      <c r="F229" s="210" t="s">
        <v>375</v>
      </c>
      <c r="G229" s="211" t="s">
        <v>222</v>
      </c>
      <c r="H229" s="212">
        <v>66</v>
      </c>
      <c r="I229" s="213"/>
      <c r="J229" s="214">
        <f>ROUND(I229*H229,2)</f>
        <v>0</v>
      </c>
      <c r="K229" s="210" t="s">
        <v>223</v>
      </c>
      <c r="L229" s="39"/>
      <c r="M229" s="215" t="s">
        <v>1</v>
      </c>
      <c r="N229" s="216" t="s">
        <v>42</v>
      </c>
      <c r="O229" s="71"/>
      <c r="P229" s="217">
        <f>O229*H229</f>
        <v>0</v>
      </c>
      <c r="Q229" s="217">
        <v>0</v>
      </c>
      <c r="R229" s="217">
        <f>Q229*H229</f>
        <v>0</v>
      </c>
      <c r="S229" s="217">
        <v>7.7899999999999997E-2</v>
      </c>
      <c r="T229" s="218">
        <f>S229*H229</f>
        <v>5.1414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19" t="s">
        <v>224</v>
      </c>
      <c r="AT229" s="219" t="s">
        <v>219</v>
      </c>
      <c r="AU229" s="219" t="s">
        <v>86</v>
      </c>
      <c r="AY229" s="17" t="s">
        <v>217</v>
      </c>
      <c r="BE229" s="220">
        <f>IF(N229="základní",J229,0)</f>
        <v>0</v>
      </c>
      <c r="BF229" s="220">
        <f>IF(N229="snížená",J229,0)</f>
        <v>0</v>
      </c>
      <c r="BG229" s="220">
        <f>IF(N229="zákl. přenesená",J229,0)</f>
        <v>0</v>
      </c>
      <c r="BH229" s="220">
        <f>IF(N229="sníž. přenesená",J229,0)</f>
        <v>0</v>
      </c>
      <c r="BI229" s="220">
        <f>IF(N229="nulová",J229,0)</f>
        <v>0</v>
      </c>
      <c r="BJ229" s="17" t="s">
        <v>84</v>
      </c>
      <c r="BK229" s="220">
        <f>ROUND(I229*H229,2)</f>
        <v>0</v>
      </c>
      <c r="BL229" s="17" t="s">
        <v>224</v>
      </c>
      <c r="BM229" s="219" t="s">
        <v>1332</v>
      </c>
    </row>
    <row r="230" spans="1:65" s="13" customFormat="1" ht="11.25">
      <c r="B230" s="225"/>
      <c r="C230" s="226"/>
      <c r="D230" s="221" t="s">
        <v>246</v>
      </c>
      <c r="E230" s="227" t="s">
        <v>1</v>
      </c>
      <c r="F230" s="228" t="s">
        <v>1333</v>
      </c>
      <c r="G230" s="226"/>
      <c r="H230" s="229">
        <v>66</v>
      </c>
      <c r="I230" s="230"/>
      <c r="J230" s="226"/>
      <c r="K230" s="226"/>
      <c r="L230" s="231"/>
      <c r="M230" s="232"/>
      <c r="N230" s="233"/>
      <c r="O230" s="233"/>
      <c r="P230" s="233"/>
      <c r="Q230" s="233"/>
      <c r="R230" s="233"/>
      <c r="S230" s="233"/>
      <c r="T230" s="234"/>
      <c r="AT230" s="235" t="s">
        <v>246</v>
      </c>
      <c r="AU230" s="235" t="s">
        <v>86</v>
      </c>
      <c r="AV230" s="13" t="s">
        <v>86</v>
      </c>
      <c r="AW230" s="13" t="s">
        <v>33</v>
      </c>
      <c r="AX230" s="13" t="s">
        <v>84</v>
      </c>
      <c r="AY230" s="235" t="s">
        <v>217</v>
      </c>
    </row>
    <row r="231" spans="1:65" s="2" customFormat="1" ht="21.75" customHeight="1">
      <c r="A231" s="34"/>
      <c r="B231" s="35"/>
      <c r="C231" s="208" t="s">
        <v>439</v>
      </c>
      <c r="D231" s="208" t="s">
        <v>219</v>
      </c>
      <c r="E231" s="209" t="s">
        <v>1334</v>
      </c>
      <c r="F231" s="210" t="s">
        <v>1335</v>
      </c>
      <c r="G231" s="211" t="s">
        <v>222</v>
      </c>
      <c r="H231" s="212">
        <v>66</v>
      </c>
      <c r="I231" s="213"/>
      <c r="J231" s="214">
        <f>ROUND(I231*H231,2)</f>
        <v>0</v>
      </c>
      <c r="K231" s="210" t="s">
        <v>223</v>
      </c>
      <c r="L231" s="39"/>
      <c r="M231" s="215" t="s">
        <v>1</v>
      </c>
      <c r="N231" s="216" t="s">
        <v>42</v>
      </c>
      <c r="O231" s="71"/>
      <c r="P231" s="217">
        <f>O231*H231</f>
        <v>0</v>
      </c>
      <c r="Q231" s="217">
        <v>0.122734</v>
      </c>
      <c r="R231" s="217">
        <f>Q231*H231</f>
        <v>8.1004439999999995</v>
      </c>
      <c r="S231" s="217">
        <v>0</v>
      </c>
      <c r="T231" s="218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19" t="s">
        <v>224</v>
      </c>
      <c r="AT231" s="219" t="s">
        <v>219</v>
      </c>
      <c r="AU231" s="219" t="s">
        <v>86</v>
      </c>
      <c r="AY231" s="17" t="s">
        <v>217</v>
      </c>
      <c r="BE231" s="220">
        <f>IF(N231="základní",J231,0)</f>
        <v>0</v>
      </c>
      <c r="BF231" s="220">
        <f>IF(N231="snížená",J231,0)</f>
        <v>0</v>
      </c>
      <c r="BG231" s="220">
        <f>IF(N231="zákl. přenesená",J231,0)</f>
        <v>0</v>
      </c>
      <c r="BH231" s="220">
        <f>IF(N231="sníž. přenesená",J231,0)</f>
        <v>0</v>
      </c>
      <c r="BI231" s="220">
        <f>IF(N231="nulová",J231,0)</f>
        <v>0</v>
      </c>
      <c r="BJ231" s="17" t="s">
        <v>84</v>
      </c>
      <c r="BK231" s="220">
        <f>ROUND(I231*H231,2)</f>
        <v>0</v>
      </c>
      <c r="BL231" s="17" t="s">
        <v>224</v>
      </c>
      <c r="BM231" s="219" t="s">
        <v>1336</v>
      </c>
    </row>
    <row r="232" spans="1:65" s="13" customFormat="1" ht="11.25">
      <c r="B232" s="225"/>
      <c r="C232" s="226"/>
      <c r="D232" s="221" t="s">
        <v>246</v>
      </c>
      <c r="E232" s="227" t="s">
        <v>1</v>
      </c>
      <c r="F232" s="228" t="s">
        <v>1333</v>
      </c>
      <c r="G232" s="226"/>
      <c r="H232" s="229">
        <v>66</v>
      </c>
      <c r="I232" s="230"/>
      <c r="J232" s="226"/>
      <c r="K232" s="226"/>
      <c r="L232" s="231"/>
      <c r="M232" s="232"/>
      <c r="N232" s="233"/>
      <c r="O232" s="233"/>
      <c r="P232" s="233"/>
      <c r="Q232" s="233"/>
      <c r="R232" s="233"/>
      <c r="S232" s="233"/>
      <c r="T232" s="234"/>
      <c r="AT232" s="235" t="s">
        <v>246</v>
      </c>
      <c r="AU232" s="235" t="s">
        <v>86</v>
      </c>
      <c r="AV232" s="13" t="s">
        <v>86</v>
      </c>
      <c r="AW232" s="13" t="s">
        <v>33</v>
      </c>
      <c r="AX232" s="13" t="s">
        <v>84</v>
      </c>
      <c r="AY232" s="235" t="s">
        <v>217</v>
      </c>
    </row>
    <row r="233" spans="1:65" s="2" customFormat="1" ht="21.75" customHeight="1">
      <c r="A233" s="34"/>
      <c r="B233" s="35"/>
      <c r="C233" s="208" t="s">
        <v>443</v>
      </c>
      <c r="D233" s="208" t="s">
        <v>219</v>
      </c>
      <c r="E233" s="209" t="s">
        <v>1337</v>
      </c>
      <c r="F233" s="210" t="s">
        <v>1338</v>
      </c>
      <c r="G233" s="211" t="s">
        <v>222</v>
      </c>
      <c r="H233" s="212">
        <v>92.5</v>
      </c>
      <c r="I233" s="213"/>
      <c r="J233" s="214">
        <f>ROUND(I233*H233,2)</f>
        <v>0</v>
      </c>
      <c r="K233" s="210" t="s">
        <v>1</v>
      </c>
      <c r="L233" s="39"/>
      <c r="M233" s="215" t="s">
        <v>1</v>
      </c>
      <c r="N233" s="216" t="s">
        <v>42</v>
      </c>
      <c r="O233" s="71"/>
      <c r="P233" s="217">
        <f>O233*H233</f>
        <v>0</v>
      </c>
      <c r="Q233" s="217">
        <v>3.8850000000000003E-2</v>
      </c>
      <c r="R233" s="217">
        <f>Q233*H233</f>
        <v>3.5936250000000003</v>
      </c>
      <c r="S233" s="217">
        <v>0</v>
      </c>
      <c r="T233" s="218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19" t="s">
        <v>224</v>
      </c>
      <c r="AT233" s="219" t="s">
        <v>219</v>
      </c>
      <c r="AU233" s="219" t="s">
        <v>86</v>
      </c>
      <c r="AY233" s="17" t="s">
        <v>217</v>
      </c>
      <c r="BE233" s="220">
        <f>IF(N233="základní",J233,0)</f>
        <v>0</v>
      </c>
      <c r="BF233" s="220">
        <f>IF(N233="snížená",J233,0)</f>
        <v>0</v>
      </c>
      <c r="BG233" s="220">
        <f>IF(N233="zákl. přenesená",J233,0)</f>
        <v>0</v>
      </c>
      <c r="BH233" s="220">
        <f>IF(N233="sníž. přenesená",J233,0)</f>
        <v>0</v>
      </c>
      <c r="BI233" s="220">
        <f>IF(N233="nulová",J233,0)</f>
        <v>0</v>
      </c>
      <c r="BJ233" s="17" t="s">
        <v>84</v>
      </c>
      <c r="BK233" s="220">
        <f>ROUND(I233*H233,2)</f>
        <v>0</v>
      </c>
      <c r="BL233" s="17" t="s">
        <v>224</v>
      </c>
      <c r="BM233" s="219" t="s">
        <v>1339</v>
      </c>
    </row>
    <row r="234" spans="1:65" s="13" customFormat="1" ht="11.25">
      <c r="B234" s="225"/>
      <c r="C234" s="226"/>
      <c r="D234" s="221" t="s">
        <v>246</v>
      </c>
      <c r="E234" s="227" t="s">
        <v>1</v>
      </c>
      <c r="F234" s="228" t="s">
        <v>1340</v>
      </c>
      <c r="G234" s="226"/>
      <c r="H234" s="229">
        <v>46</v>
      </c>
      <c r="I234" s="230"/>
      <c r="J234" s="226"/>
      <c r="K234" s="226"/>
      <c r="L234" s="231"/>
      <c r="M234" s="232"/>
      <c r="N234" s="233"/>
      <c r="O234" s="233"/>
      <c r="P234" s="233"/>
      <c r="Q234" s="233"/>
      <c r="R234" s="233"/>
      <c r="S234" s="233"/>
      <c r="T234" s="234"/>
      <c r="AT234" s="235" t="s">
        <v>246</v>
      </c>
      <c r="AU234" s="235" t="s">
        <v>86</v>
      </c>
      <c r="AV234" s="13" t="s">
        <v>86</v>
      </c>
      <c r="AW234" s="13" t="s">
        <v>33</v>
      </c>
      <c r="AX234" s="13" t="s">
        <v>77</v>
      </c>
      <c r="AY234" s="235" t="s">
        <v>217</v>
      </c>
    </row>
    <row r="235" spans="1:65" s="13" customFormat="1" ht="11.25">
      <c r="B235" s="225"/>
      <c r="C235" s="226"/>
      <c r="D235" s="221" t="s">
        <v>246</v>
      </c>
      <c r="E235" s="227" t="s">
        <v>1</v>
      </c>
      <c r="F235" s="228" t="s">
        <v>1286</v>
      </c>
      <c r="G235" s="226"/>
      <c r="H235" s="229">
        <v>12</v>
      </c>
      <c r="I235" s="230"/>
      <c r="J235" s="226"/>
      <c r="K235" s="226"/>
      <c r="L235" s="231"/>
      <c r="M235" s="232"/>
      <c r="N235" s="233"/>
      <c r="O235" s="233"/>
      <c r="P235" s="233"/>
      <c r="Q235" s="233"/>
      <c r="R235" s="233"/>
      <c r="S235" s="233"/>
      <c r="T235" s="234"/>
      <c r="AT235" s="235" t="s">
        <v>246</v>
      </c>
      <c r="AU235" s="235" t="s">
        <v>86</v>
      </c>
      <c r="AV235" s="13" t="s">
        <v>86</v>
      </c>
      <c r="AW235" s="13" t="s">
        <v>33</v>
      </c>
      <c r="AX235" s="13" t="s">
        <v>77</v>
      </c>
      <c r="AY235" s="235" t="s">
        <v>217</v>
      </c>
    </row>
    <row r="236" spans="1:65" s="13" customFormat="1" ht="11.25">
      <c r="B236" s="225"/>
      <c r="C236" s="226"/>
      <c r="D236" s="221" t="s">
        <v>246</v>
      </c>
      <c r="E236" s="227" t="s">
        <v>1</v>
      </c>
      <c r="F236" s="228" t="s">
        <v>1287</v>
      </c>
      <c r="G236" s="226"/>
      <c r="H236" s="229">
        <v>8.5</v>
      </c>
      <c r="I236" s="230"/>
      <c r="J236" s="226"/>
      <c r="K236" s="226"/>
      <c r="L236" s="231"/>
      <c r="M236" s="232"/>
      <c r="N236" s="233"/>
      <c r="O236" s="233"/>
      <c r="P236" s="233"/>
      <c r="Q236" s="233"/>
      <c r="R236" s="233"/>
      <c r="S236" s="233"/>
      <c r="T236" s="234"/>
      <c r="AT236" s="235" t="s">
        <v>246</v>
      </c>
      <c r="AU236" s="235" t="s">
        <v>86</v>
      </c>
      <c r="AV236" s="13" t="s">
        <v>86</v>
      </c>
      <c r="AW236" s="13" t="s">
        <v>33</v>
      </c>
      <c r="AX236" s="13" t="s">
        <v>77</v>
      </c>
      <c r="AY236" s="235" t="s">
        <v>217</v>
      </c>
    </row>
    <row r="237" spans="1:65" s="13" customFormat="1" ht="11.25">
      <c r="B237" s="225"/>
      <c r="C237" s="226"/>
      <c r="D237" s="221" t="s">
        <v>246</v>
      </c>
      <c r="E237" s="227" t="s">
        <v>1</v>
      </c>
      <c r="F237" s="228" t="s">
        <v>1341</v>
      </c>
      <c r="G237" s="226"/>
      <c r="H237" s="229">
        <v>26</v>
      </c>
      <c r="I237" s="230"/>
      <c r="J237" s="226"/>
      <c r="K237" s="226"/>
      <c r="L237" s="231"/>
      <c r="M237" s="232"/>
      <c r="N237" s="233"/>
      <c r="O237" s="233"/>
      <c r="P237" s="233"/>
      <c r="Q237" s="233"/>
      <c r="R237" s="233"/>
      <c r="S237" s="233"/>
      <c r="T237" s="234"/>
      <c r="AT237" s="235" t="s">
        <v>246</v>
      </c>
      <c r="AU237" s="235" t="s">
        <v>86</v>
      </c>
      <c r="AV237" s="13" t="s">
        <v>86</v>
      </c>
      <c r="AW237" s="13" t="s">
        <v>33</v>
      </c>
      <c r="AX237" s="13" t="s">
        <v>77</v>
      </c>
      <c r="AY237" s="235" t="s">
        <v>217</v>
      </c>
    </row>
    <row r="238" spans="1:65" s="14" customFormat="1" ht="11.25">
      <c r="B238" s="246"/>
      <c r="C238" s="247"/>
      <c r="D238" s="221" t="s">
        <v>246</v>
      </c>
      <c r="E238" s="248" t="s">
        <v>1</v>
      </c>
      <c r="F238" s="249" t="s">
        <v>298</v>
      </c>
      <c r="G238" s="247"/>
      <c r="H238" s="250">
        <v>92.5</v>
      </c>
      <c r="I238" s="251"/>
      <c r="J238" s="247"/>
      <c r="K238" s="247"/>
      <c r="L238" s="252"/>
      <c r="M238" s="253"/>
      <c r="N238" s="254"/>
      <c r="O238" s="254"/>
      <c r="P238" s="254"/>
      <c r="Q238" s="254"/>
      <c r="R238" s="254"/>
      <c r="S238" s="254"/>
      <c r="T238" s="255"/>
      <c r="AT238" s="256" t="s">
        <v>246</v>
      </c>
      <c r="AU238" s="256" t="s">
        <v>86</v>
      </c>
      <c r="AV238" s="14" t="s">
        <v>224</v>
      </c>
      <c r="AW238" s="14" t="s">
        <v>33</v>
      </c>
      <c r="AX238" s="14" t="s">
        <v>84</v>
      </c>
      <c r="AY238" s="256" t="s">
        <v>217</v>
      </c>
    </row>
    <row r="239" spans="1:65" s="2" customFormat="1" ht="21.75" customHeight="1">
      <c r="A239" s="34"/>
      <c r="B239" s="35"/>
      <c r="C239" s="208" t="s">
        <v>447</v>
      </c>
      <c r="D239" s="208" t="s">
        <v>219</v>
      </c>
      <c r="E239" s="209" t="s">
        <v>1342</v>
      </c>
      <c r="F239" s="210" t="s">
        <v>1343</v>
      </c>
      <c r="G239" s="211" t="s">
        <v>238</v>
      </c>
      <c r="H239" s="212">
        <v>81</v>
      </c>
      <c r="I239" s="213"/>
      <c r="J239" s="214">
        <f>ROUND(I239*H239,2)</f>
        <v>0</v>
      </c>
      <c r="K239" s="210" t="s">
        <v>223</v>
      </c>
      <c r="L239" s="39"/>
      <c r="M239" s="215" t="s">
        <v>1</v>
      </c>
      <c r="N239" s="216" t="s">
        <v>42</v>
      </c>
      <c r="O239" s="71"/>
      <c r="P239" s="217">
        <f>O239*H239</f>
        <v>0</v>
      </c>
      <c r="Q239" s="217">
        <v>2.2878E-3</v>
      </c>
      <c r="R239" s="217">
        <f>Q239*H239</f>
        <v>0.1853118</v>
      </c>
      <c r="S239" s="217">
        <v>3.0000000000000001E-3</v>
      </c>
      <c r="T239" s="218">
        <f>S239*H239</f>
        <v>0.24299999999999999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19" t="s">
        <v>224</v>
      </c>
      <c r="AT239" s="219" t="s">
        <v>219</v>
      </c>
      <c r="AU239" s="219" t="s">
        <v>86</v>
      </c>
      <c r="AY239" s="17" t="s">
        <v>217</v>
      </c>
      <c r="BE239" s="220">
        <f>IF(N239="základní",J239,0)</f>
        <v>0</v>
      </c>
      <c r="BF239" s="220">
        <f>IF(N239="snížená",J239,0)</f>
        <v>0</v>
      </c>
      <c r="BG239" s="220">
        <f>IF(N239="zákl. přenesená",J239,0)</f>
        <v>0</v>
      </c>
      <c r="BH239" s="220">
        <f>IF(N239="sníž. přenesená",J239,0)</f>
        <v>0</v>
      </c>
      <c r="BI239" s="220">
        <f>IF(N239="nulová",J239,0)</f>
        <v>0</v>
      </c>
      <c r="BJ239" s="17" t="s">
        <v>84</v>
      </c>
      <c r="BK239" s="220">
        <f>ROUND(I239*H239,2)</f>
        <v>0</v>
      </c>
      <c r="BL239" s="17" t="s">
        <v>224</v>
      </c>
      <c r="BM239" s="219" t="s">
        <v>1344</v>
      </c>
    </row>
    <row r="240" spans="1:65" s="13" customFormat="1" ht="11.25">
      <c r="B240" s="225"/>
      <c r="C240" s="226"/>
      <c r="D240" s="221" t="s">
        <v>246</v>
      </c>
      <c r="E240" s="227" t="s">
        <v>1</v>
      </c>
      <c r="F240" s="228" t="s">
        <v>1345</v>
      </c>
      <c r="G240" s="226"/>
      <c r="H240" s="229">
        <v>81</v>
      </c>
      <c r="I240" s="230"/>
      <c r="J240" s="226"/>
      <c r="K240" s="226"/>
      <c r="L240" s="231"/>
      <c r="M240" s="232"/>
      <c r="N240" s="233"/>
      <c r="O240" s="233"/>
      <c r="P240" s="233"/>
      <c r="Q240" s="233"/>
      <c r="R240" s="233"/>
      <c r="S240" s="233"/>
      <c r="T240" s="234"/>
      <c r="AT240" s="235" t="s">
        <v>246</v>
      </c>
      <c r="AU240" s="235" t="s">
        <v>86</v>
      </c>
      <c r="AV240" s="13" t="s">
        <v>86</v>
      </c>
      <c r="AW240" s="13" t="s">
        <v>33</v>
      </c>
      <c r="AX240" s="13" t="s">
        <v>84</v>
      </c>
      <c r="AY240" s="235" t="s">
        <v>217</v>
      </c>
    </row>
    <row r="241" spans="1:65" s="12" customFormat="1" ht="22.9" customHeight="1">
      <c r="B241" s="192"/>
      <c r="C241" s="193"/>
      <c r="D241" s="194" t="s">
        <v>76</v>
      </c>
      <c r="E241" s="206" t="s">
        <v>456</v>
      </c>
      <c r="F241" s="206" t="s">
        <v>457</v>
      </c>
      <c r="G241" s="193"/>
      <c r="H241" s="193"/>
      <c r="I241" s="196"/>
      <c r="J241" s="207">
        <f>BK241</f>
        <v>0</v>
      </c>
      <c r="K241" s="193"/>
      <c r="L241" s="198"/>
      <c r="M241" s="199"/>
      <c r="N241" s="200"/>
      <c r="O241" s="200"/>
      <c r="P241" s="201">
        <f>SUM(P242:P251)</f>
        <v>0</v>
      </c>
      <c r="Q241" s="200"/>
      <c r="R241" s="201">
        <f>SUM(R242:R251)</f>
        <v>0</v>
      </c>
      <c r="S241" s="200"/>
      <c r="T241" s="202">
        <f>SUM(T242:T251)</f>
        <v>0</v>
      </c>
      <c r="AR241" s="203" t="s">
        <v>84</v>
      </c>
      <c r="AT241" s="204" t="s">
        <v>76</v>
      </c>
      <c r="AU241" s="204" t="s">
        <v>84</v>
      </c>
      <c r="AY241" s="203" t="s">
        <v>217</v>
      </c>
      <c r="BK241" s="205">
        <f>SUM(BK242:BK251)</f>
        <v>0</v>
      </c>
    </row>
    <row r="242" spans="1:65" s="2" customFormat="1" ht="21.75" customHeight="1">
      <c r="A242" s="34"/>
      <c r="B242" s="35"/>
      <c r="C242" s="208" t="s">
        <v>451</v>
      </c>
      <c r="D242" s="208" t="s">
        <v>219</v>
      </c>
      <c r="E242" s="209" t="s">
        <v>1346</v>
      </c>
      <c r="F242" s="210" t="s">
        <v>1347</v>
      </c>
      <c r="G242" s="211" t="s">
        <v>274</v>
      </c>
      <c r="H242" s="212">
        <v>95.146000000000001</v>
      </c>
      <c r="I242" s="213"/>
      <c r="J242" s="214">
        <f>ROUND(I242*H242,2)</f>
        <v>0</v>
      </c>
      <c r="K242" s="210" t="s">
        <v>223</v>
      </c>
      <c r="L242" s="39"/>
      <c r="M242" s="215" t="s">
        <v>1</v>
      </c>
      <c r="N242" s="216" t="s">
        <v>42</v>
      </c>
      <c r="O242" s="71"/>
      <c r="P242" s="217">
        <f>O242*H242</f>
        <v>0</v>
      </c>
      <c r="Q242" s="217">
        <v>0</v>
      </c>
      <c r="R242" s="217">
        <f>Q242*H242</f>
        <v>0</v>
      </c>
      <c r="S242" s="217">
        <v>0</v>
      </c>
      <c r="T242" s="218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19" t="s">
        <v>224</v>
      </c>
      <c r="AT242" s="219" t="s">
        <v>219</v>
      </c>
      <c r="AU242" s="219" t="s">
        <v>86</v>
      </c>
      <c r="AY242" s="17" t="s">
        <v>217</v>
      </c>
      <c r="BE242" s="220">
        <f>IF(N242="základní",J242,0)</f>
        <v>0</v>
      </c>
      <c r="BF242" s="220">
        <f>IF(N242="snížená",J242,0)</f>
        <v>0</v>
      </c>
      <c r="BG242" s="220">
        <f>IF(N242="zákl. přenesená",J242,0)</f>
        <v>0</v>
      </c>
      <c r="BH242" s="220">
        <f>IF(N242="sníž. přenesená",J242,0)</f>
        <v>0</v>
      </c>
      <c r="BI242" s="220">
        <f>IF(N242="nulová",J242,0)</f>
        <v>0</v>
      </c>
      <c r="BJ242" s="17" t="s">
        <v>84</v>
      </c>
      <c r="BK242" s="220">
        <f>ROUND(I242*H242,2)</f>
        <v>0</v>
      </c>
      <c r="BL242" s="17" t="s">
        <v>224</v>
      </c>
      <c r="BM242" s="219" t="s">
        <v>1348</v>
      </c>
    </row>
    <row r="243" spans="1:65" s="2" customFormat="1" ht="21.75" customHeight="1">
      <c r="A243" s="34"/>
      <c r="B243" s="35"/>
      <c r="C243" s="208" t="s">
        <v>458</v>
      </c>
      <c r="D243" s="208" t="s">
        <v>219</v>
      </c>
      <c r="E243" s="209" t="s">
        <v>1349</v>
      </c>
      <c r="F243" s="210" t="s">
        <v>1350</v>
      </c>
      <c r="G243" s="211" t="s">
        <v>274</v>
      </c>
      <c r="H243" s="212">
        <v>2473.7959999999998</v>
      </c>
      <c r="I243" s="213"/>
      <c r="J243" s="214">
        <f>ROUND(I243*H243,2)</f>
        <v>0</v>
      </c>
      <c r="K243" s="210" t="s">
        <v>223</v>
      </c>
      <c r="L243" s="39"/>
      <c r="M243" s="215" t="s">
        <v>1</v>
      </c>
      <c r="N243" s="216" t="s">
        <v>42</v>
      </c>
      <c r="O243" s="71"/>
      <c r="P243" s="217">
        <f>O243*H243</f>
        <v>0</v>
      </c>
      <c r="Q243" s="217">
        <v>0</v>
      </c>
      <c r="R243" s="217">
        <f>Q243*H243</f>
        <v>0</v>
      </c>
      <c r="S243" s="217">
        <v>0</v>
      </c>
      <c r="T243" s="218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19" t="s">
        <v>224</v>
      </c>
      <c r="AT243" s="219" t="s">
        <v>219</v>
      </c>
      <c r="AU243" s="219" t="s">
        <v>86</v>
      </c>
      <c r="AY243" s="17" t="s">
        <v>217</v>
      </c>
      <c r="BE243" s="220">
        <f>IF(N243="základní",J243,0)</f>
        <v>0</v>
      </c>
      <c r="BF243" s="220">
        <f>IF(N243="snížená",J243,0)</f>
        <v>0</v>
      </c>
      <c r="BG243" s="220">
        <f>IF(N243="zákl. přenesená",J243,0)</f>
        <v>0</v>
      </c>
      <c r="BH243" s="220">
        <f>IF(N243="sníž. přenesená",J243,0)</f>
        <v>0</v>
      </c>
      <c r="BI243" s="220">
        <f>IF(N243="nulová",J243,0)</f>
        <v>0</v>
      </c>
      <c r="BJ243" s="17" t="s">
        <v>84</v>
      </c>
      <c r="BK243" s="220">
        <f>ROUND(I243*H243,2)</f>
        <v>0</v>
      </c>
      <c r="BL243" s="17" t="s">
        <v>224</v>
      </c>
      <c r="BM243" s="219" t="s">
        <v>1351</v>
      </c>
    </row>
    <row r="244" spans="1:65" s="13" customFormat="1" ht="11.25">
      <c r="B244" s="225"/>
      <c r="C244" s="226"/>
      <c r="D244" s="221" t="s">
        <v>246</v>
      </c>
      <c r="E244" s="226"/>
      <c r="F244" s="228" t="s">
        <v>1352</v>
      </c>
      <c r="G244" s="226"/>
      <c r="H244" s="229">
        <v>2473.7959999999998</v>
      </c>
      <c r="I244" s="230"/>
      <c r="J244" s="226"/>
      <c r="K244" s="226"/>
      <c r="L244" s="231"/>
      <c r="M244" s="232"/>
      <c r="N244" s="233"/>
      <c r="O244" s="233"/>
      <c r="P244" s="233"/>
      <c r="Q244" s="233"/>
      <c r="R244" s="233"/>
      <c r="S244" s="233"/>
      <c r="T244" s="234"/>
      <c r="AT244" s="235" t="s">
        <v>246</v>
      </c>
      <c r="AU244" s="235" t="s">
        <v>86</v>
      </c>
      <c r="AV244" s="13" t="s">
        <v>86</v>
      </c>
      <c r="AW244" s="13" t="s">
        <v>4</v>
      </c>
      <c r="AX244" s="13" t="s">
        <v>84</v>
      </c>
      <c r="AY244" s="235" t="s">
        <v>217</v>
      </c>
    </row>
    <row r="245" spans="1:65" s="2" customFormat="1" ht="21.75" customHeight="1">
      <c r="A245" s="34"/>
      <c r="B245" s="35"/>
      <c r="C245" s="208" t="s">
        <v>714</v>
      </c>
      <c r="D245" s="208" t="s">
        <v>219</v>
      </c>
      <c r="E245" s="209" t="s">
        <v>1353</v>
      </c>
      <c r="F245" s="210" t="s">
        <v>840</v>
      </c>
      <c r="G245" s="211" t="s">
        <v>274</v>
      </c>
      <c r="H245" s="212">
        <v>52.716000000000001</v>
      </c>
      <c r="I245" s="213"/>
      <c r="J245" s="214">
        <f>ROUND(I245*H245,2)</f>
        <v>0</v>
      </c>
      <c r="K245" s="210" t="s">
        <v>514</v>
      </c>
      <c r="L245" s="39"/>
      <c r="M245" s="215" t="s">
        <v>1</v>
      </c>
      <c r="N245" s="216" t="s">
        <v>42</v>
      </c>
      <c r="O245" s="71"/>
      <c r="P245" s="217">
        <f>O245*H245</f>
        <v>0</v>
      </c>
      <c r="Q245" s="217">
        <v>0</v>
      </c>
      <c r="R245" s="217">
        <f>Q245*H245</f>
        <v>0</v>
      </c>
      <c r="S245" s="217">
        <v>0</v>
      </c>
      <c r="T245" s="218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19" t="s">
        <v>224</v>
      </c>
      <c r="AT245" s="219" t="s">
        <v>219</v>
      </c>
      <c r="AU245" s="219" t="s">
        <v>86</v>
      </c>
      <c r="AY245" s="17" t="s">
        <v>217</v>
      </c>
      <c r="BE245" s="220">
        <f>IF(N245="základní",J245,0)</f>
        <v>0</v>
      </c>
      <c r="BF245" s="220">
        <f>IF(N245="snížená",J245,0)</f>
        <v>0</v>
      </c>
      <c r="BG245" s="220">
        <f>IF(N245="zákl. přenesená",J245,0)</f>
        <v>0</v>
      </c>
      <c r="BH245" s="220">
        <f>IF(N245="sníž. přenesená",J245,0)</f>
        <v>0</v>
      </c>
      <c r="BI245" s="220">
        <f>IF(N245="nulová",J245,0)</f>
        <v>0</v>
      </c>
      <c r="BJ245" s="17" t="s">
        <v>84</v>
      </c>
      <c r="BK245" s="220">
        <f>ROUND(I245*H245,2)</f>
        <v>0</v>
      </c>
      <c r="BL245" s="17" t="s">
        <v>224</v>
      </c>
      <c r="BM245" s="219" t="s">
        <v>1354</v>
      </c>
    </row>
    <row r="246" spans="1:65" s="2" customFormat="1" ht="21.75" customHeight="1">
      <c r="A246" s="34"/>
      <c r="B246" s="35"/>
      <c r="C246" s="208" t="s">
        <v>719</v>
      </c>
      <c r="D246" s="208" t="s">
        <v>219</v>
      </c>
      <c r="E246" s="209" t="s">
        <v>459</v>
      </c>
      <c r="F246" s="210" t="s">
        <v>1355</v>
      </c>
      <c r="G246" s="211" t="s">
        <v>274</v>
      </c>
      <c r="H246" s="212">
        <v>1.0189999999999999</v>
      </c>
      <c r="I246" s="213"/>
      <c r="J246" s="214">
        <f>ROUND(I246*H246,2)</f>
        <v>0</v>
      </c>
      <c r="K246" s="210" t="s">
        <v>223</v>
      </c>
      <c r="L246" s="39"/>
      <c r="M246" s="215" t="s">
        <v>1</v>
      </c>
      <c r="N246" s="216" t="s">
        <v>42</v>
      </c>
      <c r="O246" s="71"/>
      <c r="P246" s="217">
        <f>O246*H246</f>
        <v>0</v>
      </c>
      <c r="Q246" s="217">
        <v>0</v>
      </c>
      <c r="R246" s="217">
        <f>Q246*H246</f>
        <v>0</v>
      </c>
      <c r="S246" s="217">
        <v>0</v>
      </c>
      <c r="T246" s="218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19" t="s">
        <v>224</v>
      </c>
      <c r="AT246" s="219" t="s">
        <v>219</v>
      </c>
      <c r="AU246" s="219" t="s">
        <v>86</v>
      </c>
      <c r="AY246" s="17" t="s">
        <v>217</v>
      </c>
      <c r="BE246" s="220">
        <f>IF(N246="základní",J246,0)</f>
        <v>0</v>
      </c>
      <c r="BF246" s="220">
        <f>IF(N246="snížená",J246,0)</f>
        <v>0</v>
      </c>
      <c r="BG246" s="220">
        <f>IF(N246="zákl. přenesená",J246,0)</f>
        <v>0</v>
      </c>
      <c r="BH246" s="220">
        <f>IF(N246="sníž. přenesená",J246,0)</f>
        <v>0</v>
      </c>
      <c r="BI246" s="220">
        <f>IF(N246="nulová",J246,0)</f>
        <v>0</v>
      </c>
      <c r="BJ246" s="17" t="s">
        <v>84</v>
      </c>
      <c r="BK246" s="220">
        <f>ROUND(I246*H246,2)</f>
        <v>0</v>
      </c>
      <c r="BL246" s="17" t="s">
        <v>224</v>
      </c>
      <c r="BM246" s="219" t="s">
        <v>1356</v>
      </c>
    </row>
    <row r="247" spans="1:65" s="13" customFormat="1" ht="11.25">
      <c r="B247" s="225"/>
      <c r="C247" s="226"/>
      <c r="D247" s="221" t="s">
        <v>246</v>
      </c>
      <c r="E247" s="227" t="s">
        <v>1</v>
      </c>
      <c r="F247" s="228" t="s">
        <v>1357</v>
      </c>
      <c r="G247" s="226"/>
      <c r="H247" s="229">
        <v>1.0189999999999999</v>
      </c>
      <c r="I247" s="230"/>
      <c r="J247" s="226"/>
      <c r="K247" s="226"/>
      <c r="L247" s="231"/>
      <c r="M247" s="232"/>
      <c r="N247" s="233"/>
      <c r="O247" s="233"/>
      <c r="P247" s="233"/>
      <c r="Q247" s="233"/>
      <c r="R247" s="233"/>
      <c r="S247" s="233"/>
      <c r="T247" s="234"/>
      <c r="AT247" s="235" t="s">
        <v>246</v>
      </c>
      <c r="AU247" s="235" t="s">
        <v>86</v>
      </c>
      <c r="AV247" s="13" t="s">
        <v>86</v>
      </c>
      <c r="AW247" s="13" t="s">
        <v>33</v>
      </c>
      <c r="AX247" s="13" t="s">
        <v>84</v>
      </c>
      <c r="AY247" s="235" t="s">
        <v>217</v>
      </c>
    </row>
    <row r="248" spans="1:65" s="2" customFormat="1" ht="16.5" customHeight="1">
      <c r="A248" s="34"/>
      <c r="B248" s="35"/>
      <c r="C248" s="208" t="s">
        <v>721</v>
      </c>
      <c r="D248" s="208" t="s">
        <v>219</v>
      </c>
      <c r="E248" s="209" t="s">
        <v>1358</v>
      </c>
      <c r="F248" s="210" t="s">
        <v>1359</v>
      </c>
      <c r="G248" s="211" t="s">
        <v>274</v>
      </c>
      <c r="H248" s="212">
        <v>95.146000000000001</v>
      </c>
      <c r="I248" s="213"/>
      <c r="J248" s="214">
        <f>ROUND(I248*H248,2)</f>
        <v>0</v>
      </c>
      <c r="K248" s="210" t="s">
        <v>223</v>
      </c>
      <c r="L248" s="39"/>
      <c r="M248" s="215" t="s">
        <v>1</v>
      </c>
      <c r="N248" s="216" t="s">
        <v>42</v>
      </c>
      <c r="O248" s="71"/>
      <c r="P248" s="217">
        <f>O248*H248</f>
        <v>0</v>
      </c>
      <c r="Q248" s="217">
        <v>0</v>
      </c>
      <c r="R248" s="217">
        <f>Q248*H248</f>
        <v>0</v>
      </c>
      <c r="S248" s="217">
        <v>0</v>
      </c>
      <c r="T248" s="218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19" t="s">
        <v>224</v>
      </c>
      <c r="AT248" s="219" t="s">
        <v>219</v>
      </c>
      <c r="AU248" s="219" t="s">
        <v>86</v>
      </c>
      <c r="AY248" s="17" t="s">
        <v>217</v>
      </c>
      <c r="BE248" s="220">
        <f>IF(N248="základní",J248,0)</f>
        <v>0</v>
      </c>
      <c r="BF248" s="220">
        <f>IF(N248="snížená",J248,0)</f>
        <v>0</v>
      </c>
      <c r="BG248" s="220">
        <f>IF(N248="zákl. přenesená",J248,0)</f>
        <v>0</v>
      </c>
      <c r="BH248" s="220">
        <f>IF(N248="sníž. přenesená",J248,0)</f>
        <v>0</v>
      </c>
      <c r="BI248" s="220">
        <f>IF(N248="nulová",J248,0)</f>
        <v>0</v>
      </c>
      <c r="BJ248" s="17" t="s">
        <v>84</v>
      </c>
      <c r="BK248" s="220">
        <f>ROUND(I248*H248,2)</f>
        <v>0</v>
      </c>
      <c r="BL248" s="17" t="s">
        <v>224</v>
      </c>
      <c r="BM248" s="219" t="s">
        <v>1360</v>
      </c>
    </row>
    <row r="249" spans="1:65" s="2" customFormat="1" ht="21.75" customHeight="1">
      <c r="A249" s="34"/>
      <c r="B249" s="35"/>
      <c r="C249" s="208" t="s">
        <v>725</v>
      </c>
      <c r="D249" s="208" t="s">
        <v>219</v>
      </c>
      <c r="E249" s="209" t="s">
        <v>1361</v>
      </c>
      <c r="F249" s="210" t="s">
        <v>1362</v>
      </c>
      <c r="G249" s="211" t="s">
        <v>274</v>
      </c>
      <c r="H249" s="212">
        <v>95.146000000000001</v>
      </c>
      <c r="I249" s="213"/>
      <c r="J249" s="214">
        <f>ROUND(I249*H249,2)</f>
        <v>0</v>
      </c>
      <c r="K249" s="210" t="s">
        <v>223</v>
      </c>
      <c r="L249" s="39"/>
      <c r="M249" s="215" t="s">
        <v>1</v>
      </c>
      <c r="N249" s="216" t="s">
        <v>42</v>
      </c>
      <c r="O249" s="71"/>
      <c r="P249" s="217">
        <f>O249*H249</f>
        <v>0</v>
      </c>
      <c r="Q249" s="217">
        <v>0</v>
      </c>
      <c r="R249" s="217">
        <f>Q249*H249</f>
        <v>0</v>
      </c>
      <c r="S249" s="217">
        <v>0</v>
      </c>
      <c r="T249" s="218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219" t="s">
        <v>224</v>
      </c>
      <c r="AT249" s="219" t="s">
        <v>219</v>
      </c>
      <c r="AU249" s="219" t="s">
        <v>86</v>
      </c>
      <c r="AY249" s="17" t="s">
        <v>217</v>
      </c>
      <c r="BE249" s="220">
        <f>IF(N249="základní",J249,0)</f>
        <v>0</v>
      </c>
      <c r="BF249" s="220">
        <f>IF(N249="snížená",J249,0)</f>
        <v>0</v>
      </c>
      <c r="BG249" s="220">
        <f>IF(N249="zákl. přenesená",J249,0)</f>
        <v>0</v>
      </c>
      <c r="BH249" s="220">
        <f>IF(N249="sníž. přenesená",J249,0)</f>
        <v>0</v>
      </c>
      <c r="BI249" s="220">
        <f>IF(N249="nulová",J249,0)</f>
        <v>0</v>
      </c>
      <c r="BJ249" s="17" t="s">
        <v>84</v>
      </c>
      <c r="BK249" s="220">
        <f>ROUND(I249*H249,2)</f>
        <v>0</v>
      </c>
      <c r="BL249" s="17" t="s">
        <v>224</v>
      </c>
      <c r="BM249" s="219" t="s">
        <v>1363</v>
      </c>
    </row>
    <row r="250" spans="1:65" s="13" customFormat="1" ht="11.25">
      <c r="B250" s="225"/>
      <c r="C250" s="226"/>
      <c r="D250" s="221" t="s">
        <v>246</v>
      </c>
      <c r="E250" s="227" t="s">
        <v>1</v>
      </c>
      <c r="F250" s="228" t="s">
        <v>1364</v>
      </c>
      <c r="G250" s="226"/>
      <c r="H250" s="229">
        <v>95.146000000000001</v>
      </c>
      <c r="I250" s="230"/>
      <c r="J250" s="226"/>
      <c r="K250" s="226"/>
      <c r="L250" s="231"/>
      <c r="M250" s="232"/>
      <c r="N250" s="233"/>
      <c r="O250" s="233"/>
      <c r="P250" s="233"/>
      <c r="Q250" s="233"/>
      <c r="R250" s="233"/>
      <c r="S250" s="233"/>
      <c r="T250" s="234"/>
      <c r="AT250" s="235" t="s">
        <v>246</v>
      </c>
      <c r="AU250" s="235" t="s">
        <v>86</v>
      </c>
      <c r="AV250" s="13" t="s">
        <v>86</v>
      </c>
      <c r="AW250" s="13" t="s">
        <v>33</v>
      </c>
      <c r="AX250" s="13" t="s">
        <v>84</v>
      </c>
      <c r="AY250" s="235" t="s">
        <v>217</v>
      </c>
    </row>
    <row r="251" spans="1:65" s="2" customFormat="1" ht="21.75" customHeight="1">
      <c r="A251" s="34"/>
      <c r="B251" s="35"/>
      <c r="C251" s="208" t="s">
        <v>727</v>
      </c>
      <c r="D251" s="208" t="s">
        <v>219</v>
      </c>
      <c r="E251" s="209" t="s">
        <v>1365</v>
      </c>
      <c r="F251" s="210" t="s">
        <v>1366</v>
      </c>
      <c r="G251" s="211" t="s">
        <v>274</v>
      </c>
      <c r="H251" s="212">
        <v>34.482999999999997</v>
      </c>
      <c r="I251" s="213"/>
      <c r="J251" s="214">
        <f>ROUND(I251*H251,2)</f>
        <v>0</v>
      </c>
      <c r="K251" s="210" t="s">
        <v>514</v>
      </c>
      <c r="L251" s="39"/>
      <c r="M251" s="215" t="s">
        <v>1</v>
      </c>
      <c r="N251" s="216" t="s">
        <v>42</v>
      </c>
      <c r="O251" s="71"/>
      <c r="P251" s="217">
        <f>O251*H251</f>
        <v>0</v>
      </c>
      <c r="Q251" s="217">
        <v>0</v>
      </c>
      <c r="R251" s="217">
        <f>Q251*H251</f>
        <v>0</v>
      </c>
      <c r="S251" s="217">
        <v>0</v>
      </c>
      <c r="T251" s="218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219" t="s">
        <v>224</v>
      </c>
      <c r="AT251" s="219" t="s">
        <v>219</v>
      </c>
      <c r="AU251" s="219" t="s">
        <v>86</v>
      </c>
      <c r="AY251" s="17" t="s">
        <v>217</v>
      </c>
      <c r="BE251" s="220">
        <f>IF(N251="základní",J251,0)</f>
        <v>0</v>
      </c>
      <c r="BF251" s="220">
        <f>IF(N251="snížená",J251,0)</f>
        <v>0</v>
      </c>
      <c r="BG251" s="220">
        <f>IF(N251="zákl. přenesená",J251,0)</f>
        <v>0</v>
      </c>
      <c r="BH251" s="220">
        <f>IF(N251="sníž. přenesená",J251,0)</f>
        <v>0</v>
      </c>
      <c r="BI251" s="220">
        <f>IF(N251="nulová",J251,0)</f>
        <v>0</v>
      </c>
      <c r="BJ251" s="17" t="s">
        <v>84</v>
      </c>
      <c r="BK251" s="220">
        <f>ROUND(I251*H251,2)</f>
        <v>0</v>
      </c>
      <c r="BL251" s="17" t="s">
        <v>224</v>
      </c>
      <c r="BM251" s="219" t="s">
        <v>1367</v>
      </c>
    </row>
    <row r="252" spans="1:65" s="12" customFormat="1" ht="22.9" customHeight="1">
      <c r="B252" s="192"/>
      <c r="C252" s="193"/>
      <c r="D252" s="194" t="s">
        <v>76</v>
      </c>
      <c r="E252" s="206" t="s">
        <v>1368</v>
      </c>
      <c r="F252" s="206" t="s">
        <v>1369</v>
      </c>
      <c r="G252" s="193"/>
      <c r="H252" s="193"/>
      <c r="I252" s="196"/>
      <c r="J252" s="207">
        <f>BK252</f>
        <v>0</v>
      </c>
      <c r="K252" s="193"/>
      <c r="L252" s="198"/>
      <c r="M252" s="199"/>
      <c r="N252" s="200"/>
      <c r="O252" s="200"/>
      <c r="P252" s="201">
        <f>SUM(P253:P255)</f>
        <v>0</v>
      </c>
      <c r="Q252" s="200"/>
      <c r="R252" s="201">
        <f>SUM(R253:R255)</f>
        <v>0</v>
      </c>
      <c r="S252" s="200"/>
      <c r="T252" s="202">
        <f>SUM(T253:T255)</f>
        <v>0</v>
      </c>
      <c r="AR252" s="203" t="s">
        <v>84</v>
      </c>
      <c r="AT252" s="204" t="s">
        <v>76</v>
      </c>
      <c r="AU252" s="204" t="s">
        <v>84</v>
      </c>
      <c r="AY252" s="203" t="s">
        <v>217</v>
      </c>
      <c r="BK252" s="205">
        <f>SUM(BK253:BK255)</f>
        <v>0</v>
      </c>
    </row>
    <row r="253" spans="1:65" s="2" customFormat="1" ht="21.75" customHeight="1">
      <c r="A253" s="34"/>
      <c r="B253" s="35"/>
      <c r="C253" s="208" t="s">
        <v>730</v>
      </c>
      <c r="D253" s="208" t="s">
        <v>219</v>
      </c>
      <c r="E253" s="209" t="s">
        <v>1370</v>
      </c>
      <c r="F253" s="210" t="s">
        <v>1371</v>
      </c>
      <c r="G253" s="211" t="s">
        <v>274</v>
      </c>
      <c r="H253" s="212">
        <v>105.432</v>
      </c>
      <c r="I253" s="213"/>
      <c r="J253" s="214">
        <f>ROUND(I253*H253,2)</f>
        <v>0</v>
      </c>
      <c r="K253" s="210" t="s">
        <v>223</v>
      </c>
      <c r="L253" s="39"/>
      <c r="M253" s="215" t="s">
        <v>1</v>
      </c>
      <c r="N253" s="216" t="s">
        <v>42</v>
      </c>
      <c r="O253" s="71"/>
      <c r="P253" s="217">
        <f>O253*H253</f>
        <v>0</v>
      </c>
      <c r="Q253" s="217">
        <v>0</v>
      </c>
      <c r="R253" s="217">
        <f>Q253*H253</f>
        <v>0</v>
      </c>
      <c r="S253" s="217">
        <v>0</v>
      </c>
      <c r="T253" s="218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219" t="s">
        <v>224</v>
      </c>
      <c r="AT253" s="219" t="s">
        <v>219</v>
      </c>
      <c r="AU253" s="219" t="s">
        <v>86</v>
      </c>
      <c r="AY253" s="17" t="s">
        <v>217</v>
      </c>
      <c r="BE253" s="220">
        <f>IF(N253="základní",J253,0)</f>
        <v>0</v>
      </c>
      <c r="BF253" s="220">
        <f>IF(N253="snížená",J253,0)</f>
        <v>0</v>
      </c>
      <c r="BG253" s="220">
        <f>IF(N253="zákl. přenesená",J253,0)</f>
        <v>0</v>
      </c>
      <c r="BH253" s="220">
        <f>IF(N253="sníž. přenesená",J253,0)</f>
        <v>0</v>
      </c>
      <c r="BI253" s="220">
        <f>IF(N253="nulová",J253,0)</f>
        <v>0</v>
      </c>
      <c r="BJ253" s="17" t="s">
        <v>84</v>
      </c>
      <c r="BK253" s="220">
        <f>ROUND(I253*H253,2)</f>
        <v>0</v>
      </c>
      <c r="BL253" s="17" t="s">
        <v>224</v>
      </c>
      <c r="BM253" s="219" t="s">
        <v>1372</v>
      </c>
    </row>
    <row r="254" spans="1:65" s="13" customFormat="1" ht="11.25">
      <c r="B254" s="225"/>
      <c r="C254" s="226"/>
      <c r="D254" s="221" t="s">
        <v>246</v>
      </c>
      <c r="E254" s="226"/>
      <c r="F254" s="228" t="s">
        <v>1373</v>
      </c>
      <c r="G254" s="226"/>
      <c r="H254" s="229">
        <v>105.432</v>
      </c>
      <c r="I254" s="230"/>
      <c r="J254" s="226"/>
      <c r="K254" s="226"/>
      <c r="L254" s="231"/>
      <c r="M254" s="232"/>
      <c r="N254" s="233"/>
      <c r="O254" s="233"/>
      <c r="P254" s="233"/>
      <c r="Q254" s="233"/>
      <c r="R254" s="233"/>
      <c r="S254" s="233"/>
      <c r="T254" s="234"/>
      <c r="AT254" s="235" t="s">
        <v>246</v>
      </c>
      <c r="AU254" s="235" t="s">
        <v>86</v>
      </c>
      <c r="AV254" s="13" t="s">
        <v>86</v>
      </c>
      <c r="AW254" s="13" t="s">
        <v>4</v>
      </c>
      <c r="AX254" s="13" t="s">
        <v>84</v>
      </c>
      <c r="AY254" s="235" t="s">
        <v>217</v>
      </c>
    </row>
    <row r="255" spans="1:65" s="2" customFormat="1" ht="21.75" customHeight="1">
      <c r="A255" s="34"/>
      <c r="B255" s="35"/>
      <c r="C255" s="208" t="s">
        <v>732</v>
      </c>
      <c r="D255" s="208" t="s">
        <v>219</v>
      </c>
      <c r="E255" s="209" t="s">
        <v>448</v>
      </c>
      <c r="F255" s="210" t="s">
        <v>449</v>
      </c>
      <c r="G255" s="211" t="s">
        <v>274</v>
      </c>
      <c r="H255" s="212">
        <v>52.716000000000001</v>
      </c>
      <c r="I255" s="213"/>
      <c r="J255" s="214">
        <f>ROUND(I255*H255,2)</f>
        <v>0</v>
      </c>
      <c r="K255" s="210" t="s">
        <v>223</v>
      </c>
      <c r="L255" s="39"/>
      <c r="M255" s="215" t="s">
        <v>1</v>
      </c>
      <c r="N255" s="216" t="s">
        <v>42</v>
      </c>
      <c r="O255" s="71"/>
      <c r="P255" s="217">
        <f>O255*H255</f>
        <v>0</v>
      </c>
      <c r="Q255" s="217">
        <v>0</v>
      </c>
      <c r="R255" s="217">
        <f>Q255*H255</f>
        <v>0</v>
      </c>
      <c r="S255" s="217">
        <v>0</v>
      </c>
      <c r="T255" s="218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219" t="s">
        <v>224</v>
      </c>
      <c r="AT255" s="219" t="s">
        <v>219</v>
      </c>
      <c r="AU255" s="219" t="s">
        <v>86</v>
      </c>
      <c r="AY255" s="17" t="s">
        <v>217</v>
      </c>
      <c r="BE255" s="220">
        <f>IF(N255="základní",J255,0)</f>
        <v>0</v>
      </c>
      <c r="BF255" s="220">
        <f>IF(N255="snížená",J255,0)</f>
        <v>0</v>
      </c>
      <c r="BG255" s="220">
        <f>IF(N255="zákl. přenesená",J255,0)</f>
        <v>0</v>
      </c>
      <c r="BH255" s="220">
        <f>IF(N255="sníž. přenesená",J255,0)</f>
        <v>0</v>
      </c>
      <c r="BI255" s="220">
        <f>IF(N255="nulová",J255,0)</f>
        <v>0</v>
      </c>
      <c r="BJ255" s="17" t="s">
        <v>84</v>
      </c>
      <c r="BK255" s="220">
        <f>ROUND(I255*H255,2)</f>
        <v>0</v>
      </c>
      <c r="BL255" s="17" t="s">
        <v>224</v>
      </c>
      <c r="BM255" s="219" t="s">
        <v>1374</v>
      </c>
    </row>
    <row r="256" spans="1:65" s="12" customFormat="1" ht="25.9" customHeight="1">
      <c r="B256" s="192"/>
      <c r="C256" s="193"/>
      <c r="D256" s="194" t="s">
        <v>76</v>
      </c>
      <c r="E256" s="195" t="s">
        <v>739</v>
      </c>
      <c r="F256" s="195" t="s">
        <v>740</v>
      </c>
      <c r="G256" s="193"/>
      <c r="H256" s="193"/>
      <c r="I256" s="196"/>
      <c r="J256" s="197">
        <f>BK256</f>
        <v>0</v>
      </c>
      <c r="K256" s="193"/>
      <c r="L256" s="198"/>
      <c r="M256" s="199"/>
      <c r="N256" s="200"/>
      <c r="O256" s="200"/>
      <c r="P256" s="201">
        <f>P257</f>
        <v>0</v>
      </c>
      <c r="Q256" s="200"/>
      <c r="R256" s="201">
        <f>R257</f>
        <v>1.1220000000000001E-2</v>
      </c>
      <c r="S256" s="200"/>
      <c r="T256" s="202">
        <f>T257</f>
        <v>0</v>
      </c>
      <c r="AR256" s="203" t="s">
        <v>86</v>
      </c>
      <c r="AT256" s="204" t="s">
        <v>76</v>
      </c>
      <c r="AU256" s="204" t="s">
        <v>77</v>
      </c>
      <c r="AY256" s="203" t="s">
        <v>217</v>
      </c>
      <c r="BK256" s="205">
        <f>BK257</f>
        <v>0</v>
      </c>
    </row>
    <row r="257" spans="1:65" s="12" customFormat="1" ht="22.9" customHeight="1">
      <c r="B257" s="192"/>
      <c r="C257" s="193"/>
      <c r="D257" s="194" t="s">
        <v>76</v>
      </c>
      <c r="E257" s="206" t="s">
        <v>1375</v>
      </c>
      <c r="F257" s="206" t="s">
        <v>1376</v>
      </c>
      <c r="G257" s="193"/>
      <c r="H257" s="193"/>
      <c r="I257" s="196"/>
      <c r="J257" s="207">
        <f>BK257</f>
        <v>0</v>
      </c>
      <c r="K257" s="193"/>
      <c r="L257" s="198"/>
      <c r="M257" s="199"/>
      <c r="N257" s="200"/>
      <c r="O257" s="200"/>
      <c r="P257" s="201">
        <f>SUM(P258:P260)</f>
        <v>0</v>
      </c>
      <c r="Q257" s="200"/>
      <c r="R257" s="201">
        <f>SUM(R258:R260)</f>
        <v>1.1220000000000001E-2</v>
      </c>
      <c r="S257" s="200"/>
      <c r="T257" s="202">
        <f>SUM(T258:T260)</f>
        <v>0</v>
      </c>
      <c r="AR257" s="203" t="s">
        <v>86</v>
      </c>
      <c r="AT257" s="204" t="s">
        <v>76</v>
      </c>
      <c r="AU257" s="204" t="s">
        <v>84</v>
      </c>
      <c r="AY257" s="203" t="s">
        <v>217</v>
      </c>
      <c r="BK257" s="205">
        <f>SUM(BK258:BK260)</f>
        <v>0</v>
      </c>
    </row>
    <row r="258" spans="1:65" s="2" customFormat="1" ht="21.75" customHeight="1">
      <c r="A258" s="34"/>
      <c r="B258" s="35"/>
      <c r="C258" s="208" t="s">
        <v>734</v>
      </c>
      <c r="D258" s="208" t="s">
        <v>219</v>
      </c>
      <c r="E258" s="209" t="s">
        <v>1377</v>
      </c>
      <c r="F258" s="210" t="s">
        <v>1378</v>
      </c>
      <c r="G258" s="211" t="s">
        <v>222</v>
      </c>
      <c r="H258" s="212">
        <v>34</v>
      </c>
      <c r="I258" s="213"/>
      <c r="J258" s="214">
        <f>ROUND(I258*H258,2)</f>
        <v>0</v>
      </c>
      <c r="K258" s="210" t="s">
        <v>223</v>
      </c>
      <c r="L258" s="39"/>
      <c r="M258" s="215" t="s">
        <v>1</v>
      </c>
      <c r="N258" s="216" t="s">
        <v>42</v>
      </c>
      <c r="O258" s="71"/>
      <c r="P258" s="217">
        <f>O258*H258</f>
        <v>0</v>
      </c>
      <c r="Q258" s="217">
        <v>0</v>
      </c>
      <c r="R258" s="217">
        <f>Q258*H258</f>
        <v>0</v>
      </c>
      <c r="S258" s="217">
        <v>0</v>
      </c>
      <c r="T258" s="218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19" t="s">
        <v>310</v>
      </c>
      <c r="AT258" s="219" t="s">
        <v>219</v>
      </c>
      <c r="AU258" s="219" t="s">
        <v>86</v>
      </c>
      <c r="AY258" s="17" t="s">
        <v>217</v>
      </c>
      <c r="BE258" s="220">
        <f>IF(N258="základní",J258,0)</f>
        <v>0</v>
      </c>
      <c r="BF258" s="220">
        <f>IF(N258="snížená",J258,0)</f>
        <v>0</v>
      </c>
      <c r="BG258" s="220">
        <f>IF(N258="zákl. přenesená",J258,0)</f>
        <v>0</v>
      </c>
      <c r="BH258" s="220">
        <f>IF(N258="sníž. přenesená",J258,0)</f>
        <v>0</v>
      </c>
      <c r="BI258" s="220">
        <f>IF(N258="nulová",J258,0)</f>
        <v>0</v>
      </c>
      <c r="BJ258" s="17" t="s">
        <v>84</v>
      </c>
      <c r="BK258" s="220">
        <f>ROUND(I258*H258,2)</f>
        <v>0</v>
      </c>
      <c r="BL258" s="17" t="s">
        <v>310</v>
      </c>
      <c r="BM258" s="219" t="s">
        <v>1379</v>
      </c>
    </row>
    <row r="259" spans="1:65" s="2" customFormat="1" ht="21.75" customHeight="1">
      <c r="A259" s="34"/>
      <c r="B259" s="35"/>
      <c r="C259" s="208" t="s">
        <v>736</v>
      </c>
      <c r="D259" s="208" t="s">
        <v>219</v>
      </c>
      <c r="E259" s="209" t="s">
        <v>1380</v>
      </c>
      <c r="F259" s="210" t="s">
        <v>1381</v>
      </c>
      <c r="G259" s="211" t="s">
        <v>222</v>
      </c>
      <c r="H259" s="212">
        <v>34</v>
      </c>
      <c r="I259" s="213"/>
      <c r="J259" s="214">
        <f>ROUND(I259*H259,2)</f>
        <v>0</v>
      </c>
      <c r="K259" s="210" t="s">
        <v>223</v>
      </c>
      <c r="L259" s="39"/>
      <c r="M259" s="215" t="s">
        <v>1</v>
      </c>
      <c r="N259" s="216" t="s">
        <v>42</v>
      </c>
      <c r="O259" s="71"/>
      <c r="P259" s="217">
        <f>O259*H259</f>
        <v>0</v>
      </c>
      <c r="Q259" s="217">
        <v>3.3E-4</v>
      </c>
      <c r="R259" s="217">
        <f>Q259*H259</f>
        <v>1.1220000000000001E-2</v>
      </c>
      <c r="S259" s="217">
        <v>0</v>
      </c>
      <c r="T259" s="218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19" t="s">
        <v>224</v>
      </c>
      <c r="AT259" s="219" t="s">
        <v>219</v>
      </c>
      <c r="AU259" s="219" t="s">
        <v>86</v>
      </c>
      <c r="AY259" s="17" t="s">
        <v>217</v>
      </c>
      <c r="BE259" s="220">
        <f>IF(N259="základní",J259,0)</f>
        <v>0</v>
      </c>
      <c r="BF259" s="220">
        <f>IF(N259="snížená",J259,0)</f>
        <v>0</v>
      </c>
      <c r="BG259" s="220">
        <f>IF(N259="zákl. přenesená",J259,0)</f>
        <v>0</v>
      </c>
      <c r="BH259" s="220">
        <f>IF(N259="sníž. přenesená",J259,0)</f>
        <v>0</v>
      </c>
      <c r="BI259" s="220">
        <f>IF(N259="nulová",J259,0)</f>
        <v>0</v>
      </c>
      <c r="BJ259" s="17" t="s">
        <v>84</v>
      </c>
      <c r="BK259" s="220">
        <f>ROUND(I259*H259,2)</f>
        <v>0</v>
      </c>
      <c r="BL259" s="17" t="s">
        <v>224</v>
      </c>
      <c r="BM259" s="219" t="s">
        <v>1382</v>
      </c>
    </row>
    <row r="260" spans="1:65" s="13" customFormat="1" ht="11.25">
      <c r="B260" s="225"/>
      <c r="C260" s="226"/>
      <c r="D260" s="221" t="s">
        <v>246</v>
      </c>
      <c r="E260" s="227" t="s">
        <v>1</v>
      </c>
      <c r="F260" s="228" t="s">
        <v>1383</v>
      </c>
      <c r="G260" s="226"/>
      <c r="H260" s="229">
        <v>34</v>
      </c>
      <c r="I260" s="230"/>
      <c r="J260" s="226"/>
      <c r="K260" s="226"/>
      <c r="L260" s="231"/>
      <c r="M260" s="257"/>
      <c r="N260" s="258"/>
      <c r="O260" s="258"/>
      <c r="P260" s="258"/>
      <c r="Q260" s="258"/>
      <c r="R260" s="258"/>
      <c r="S260" s="258"/>
      <c r="T260" s="259"/>
      <c r="AT260" s="235" t="s">
        <v>246</v>
      </c>
      <c r="AU260" s="235" t="s">
        <v>86</v>
      </c>
      <c r="AV260" s="13" t="s">
        <v>86</v>
      </c>
      <c r="AW260" s="13" t="s">
        <v>33</v>
      </c>
      <c r="AX260" s="13" t="s">
        <v>84</v>
      </c>
      <c r="AY260" s="235" t="s">
        <v>217</v>
      </c>
    </row>
    <row r="261" spans="1:65" s="2" customFormat="1" ht="6.95" customHeight="1">
      <c r="A261" s="34"/>
      <c r="B261" s="54"/>
      <c r="C261" s="55"/>
      <c r="D261" s="55"/>
      <c r="E261" s="55"/>
      <c r="F261" s="55"/>
      <c r="G261" s="55"/>
      <c r="H261" s="55"/>
      <c r="I261" s="158"/>
      <c r="J261" s="55"/>
      <c r="K261" s="55"/>
      <c r="L261" s="39"/>
      <c r="M261" s="34"/>
      <c r="O261" s="34"/>
      <c r="P261" s="34"/>
      <c r="Q261" s="34"/>
      <c r="R261" s="34"/>
      <c r="S261" s="34"/>
      <c r="T261" s="34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</row>
  </sheetData>
  <sheetProtection algorithmName="SHA-512" hashValue="ldopZ3vu0txPgpsWYi3K8pQFkW8z41tIqqHnTMvIzCtam3nk0Zsdjx0Mh7DQ+qzxqsU4DUFkP9GXGxpG1C8LMw==" saltValue="Th78QSns8gTwUhIS1dw4Ns6k/uZmt2ZKmA1BJ7S/3zGnU0P3za1B3jImAwd41/t/8bN/TNN5Ci84mwlNysm6Tw==" spinCount="100000" sheet="1" objects="1" scenarios="1" formatColumns="0" formatRows="0" autoFilter="0"/>
  <autoFilter ref="C129:K260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9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7" t="s">
        <v>165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86</v>
      </c>
    </row>
    <row r="4" spans="1:46" s="1" customFormat="1" ht="24.95" customHeight="1">
      <c r="B4" s="20"/>
      <c r="D4" s="119" t="s">
        <v>184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9" t="str">
        <f>'Rekapitulace stavby'!K6</f>
        <v>Oprava mostních objektů na trati Liberec - Černousy</v>
      </c>
      <c r="F7" s="330"/>
      <c r="G7" s="330"/>
      <c r="H7" s="330"/>
      <c r="I7" s="115"/>
      <c r="L7" s="20"/>
    </row>
    <row r="8" spans="1:46" s="1" customFormat="1" ht="12" customHeight="1">
      <c r="B8" s="20"/>
      <c r="D8" s="121" t="s">
        <v>185</v>
      </c>
      <c r="I8" s="115"/>
      <c r="L8" s="20"/>
    </row>
    <row r="9" spans="1:46" s="2" customFormat="1" ht="16.5" customHeight="1">
      <c r="A9" s="34"/>
      <c r="B9" s="39"/>
      <c r="C9" s="34"/>
      <c r="D9" s="34"/>
      <c r="E9" s="329" t="s">
        <v>1214</v>
      </c>
      <c r="F9" s="331"/>
      <c r="G9" s="331"/>
      <c r="H9" s="331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187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32" t="s">
        <v>1384</v>
      </c>
      <c r="F11" s="331"/>
      <c r="G11" s="331"/>
      <c r="H11" s="331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</v>
      </c>
      <c r="G13" s="34"/>
      <c r="H13" s="34"/>
      <c r="I13" s="123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20</v>
      </c>
      <c r="E14" s="34"/>
      <c r="F14" s="110" t="s">
        <v>1102</v>
      </c>
      <c r="G14" s="34"/>
      <c r="H14" s="34"/>
      <c r="I14" s="123" t="s">
        <v>22</v>
      </c>
      <c r="J14" s="124" t="str">
        <f>'Rekapitulace stavby'!AN8</f>
        <v>25. 5. 2020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24</v>
      </c>
      <c r="E16" s="34"/>
      <c r="F16" s="34"/>
      <c r="G16" s="34"/>
      <c r="H16" s="34"/>
      <c r="I16" s="123" t="s">
        <v>25</v>
      </c>
      <c r="J16" s="110" t="s">
        <v>26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27</v>
      </c>
      <c r="F17" s="34"/>
      <c r="G17" s="34"/>
      <c r="H17" s="34"/>
      <c r="I17" s="123" t="s">
        <v>28</v>
      </c>
      <c r="J17" s="110" t="s">
        <v>29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30</v>
      </c>
      <c r="E19" s="34"/>
      <c r="F19" s="34"/>
      <c r="G19" s="34"/>
      <c r="H19" s="34"/>
      <c r="I19" s="123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33" t="str">
        <f>'Rekapitulace stavby'!E14</f>
        <v>Vyplň údaj</v>
      </c>
      <c r="F20" s="334"/>
      <c r="G20" s="334"/>
      <c r="H20" s="334"/>
      <c r="I20" s="123" t="s">
        <v>28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32</v>
      </c>
      <c r="E22" s="34"/>
      <c r="F22" s="34"/>
      <c r="G22" s="34"/>
      <c r="H22" s="34"/>
      <c r="I22" s="123" t="s">
        <v>25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23" t="s">
        <v>28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34</v>
      </c>
      <c r="E25" s="34"/>
      <c r="F25" s="34"/>
      <c r="G25" s="34"/>
      <c r="H25" s="34"/>
      <c r="I25" s="123" t="s">
        <v>25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23" t="s">
        <v>28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35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35" t="s">
        <v>1</v>
      </c>
      <c r="F29" s="335"/>
      <c r="G29" s="335"/>
      <c r="H29" s="335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37</v>
      </c>
      <c r="E32" s="34"/>
      <c r="F32" s="34"/>
      <c r="G32" s="34"/>
      <c r="H32" s="34"/>
      <c r="I32" s="122"/>
      <c r="J32" s="132">
        <f>ROUND(J124,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33" t="s">
        <v>39</v>
      </c>
      <c r="G34" s="34"/>
      <c r="H34" s="34"/>
      <c r="I34" s="134" t="s">
        <v>38</v>
      </c>
      <c r="J34" s="133" t="s">
        <v>40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5" t="s">
        <v>41</v>
      </c>
      <c r="E35" s="121" t="s">
        <v>42</v>
      </c>
      <c r="F35" s="136">
        <f>ROUND((SUM(BE124:BE138)),  2)</f>
        <v>0</v>
      </c>
      <c r="G35" s="34"/>
      <c r="H35" s="34"/>
      <c r="I35" s="137">
        <v>0.21</v>
      </c>
      <c r="J35" s="136">
        <f>ROUND(((SUM(BE124:BE138))*I35),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1" t="s">
        <v>43</v>
      </c>
      <c r="F36" s="136">
        <f>ROUND((SUM(BF124:BF138)),  2)</f>
        <v>0</v>
      </c>
      <c r="G36" s="34"/>
      <c r="H36" s="34"/>
      <c r="I36" s="137">
        <v>0.15</v>
      </c>
      <c r="J36" s="136">
        <f>ROUND(((SUM(BF124:BF138))*I36),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44</v>
      </c>
      <c r="F37" s="136">
        <f>ROUND((SUM(BG124:BG138)),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45</v>
      </c>
      <c r="F38" s="136">
        <f>ROUND((SUM(BH124:BH138)),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46</v>
      </c>
      <c r="F39" s="136">
        <f>ROUND((SUM(BI124:BI138)),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47</v>
      </c>
      <c r="E41" s="140"/>
      <c r="F41" s="140"/>
      <c r="G41" s="141" t="s">
        <v>48</v>
      </c>
      <c r="H41" s="142" t="s">
        <v>49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I43" s="115"/>
      <c r="L43" s="20"/>
    </row>
    <row r="44" spans="1:31" s="1" customFormat="1" ht="14.45" customHeight="1">
      <c r="B44" s="20"/>
      <c r="I44" s="115"/>
      <c r="L44" s="20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50</v>
      </c>
      <c r="E50" s="147"/>
      <c r="F50" s="147"/>
      <c r="G50" s="146" t="s">
        <v>51</v>
      </c>
      <c r="H50" s="147"/>
      <c r="I50" s="148"/>
      <c r="J50" s="147"/>
      <c r="K50" s="147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9" t="s">
        <v>52</v>
      </c>
      <c r="E61" s="150"/>
      <c r="F61" s="151" t="s">
        <v>53</v>
      </c>
      <c r="G61" s="149" t="s">
        <v>52</v>
      </c>
      <c r="H61" s="150"/>
      <c r="I61" s="152"/>
      <c r="J61" s="153" t="s">
        <v>53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6" t="s">
        <v>54</v>
      </c>
      <c r="E65" s="154"/>
      <c r="F65" s="154"/>
      <c r="G65" s="146" t="s">
        <v>55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9" t="s">
        <v>52</v>
      </c>
      <c r="E76" s="150"/>
      <c r="F76" s="151" t="s">
        <v>53</v>
      </c>
      <c r="G76" s="149" t="s">
        <v>52</v>
      </c>
      <c r="H76" s="150"/>
      <c r="I76" s="152"/>
      <c r="J76" s="153" t="s">
        <v>53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190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36" t="str">
        <f>E7</f>
        <v>Oprava mostních objektů na trati Liberec - Černousy</v>
      </c>
      <c r="F85" s="337"/>
      <c r="G85" s="337"/>
      <c r="H85" s="337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185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36" t="s">
        <v>1214</v>
      </c>
      <c r="F87" s="338"/>
      <c r="G87" s="338"/>
      <c r="H87" s="338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187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309" t="str">
        <f>E11</f>
        <v>2020/02/09.2/LIB - SO 09 - VRN</v>
      </c>
      <c r="F89" s="338"/>
      <c r="G89" s="338"/>
      <c r="H89" s="338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>Oldřichov v Hájích</v>
      </c>
      <c r="G91" s="36"/>
      <c r="H91" s="36"/>
      <c r="I91" s="123" t="s">
        <v>22</v>
      </c>
      <c r="J91" s="66" t="str">
        <f>IF(J14="","",J14)</f>
        <v>25. 5. 2020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24</v>
      </c>
      <c r="D93" s="36"/>
      <c r="E93" s="36"/>
      <c r="F93" s="27" t="str">
        <f>E17</f>
        <v>Správa železnic, státní organizace OŘ HK</v>
      </c>
      <c r="G93" s="36"/>
      <c r="H93" s="36"/>
      <c r="I93" s="123" t="s">
        <v>32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30</v>
      </c>
      <c r="D94" s="36"/>
      <c r="E94" s="36"/>
      <c r="F94" s="27" t="str">
        <f>IF(E20="","",E20)</f>
        <v>Vyplň údaj</v>
      </c>
      <c r="G94" s="36"/>
      <c r="H94" s="36"/>
      <c r="I94" s="123" t="s">
        <v>34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62" t="s">
        <v>191</v>
      </c>
      <c r="D96" s="163"/>
      <c r="E96" s="163"/>
      <c r="F96" s="163"/>
      <c r="G96" s="163"/>
      <c r="H96" s="163"/>
      <c r="I96" s="164"/>
      <c r="J96" s="165" t="s">
        <v>192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66" t="s">
        <v>193</v>
      </c>
      <c r="D98" s="36"/>
      <c r="E98" s="36"/>
      <c r="F98" s="36"/>
      <c r="G98" s="36"/>
      <c r="H98" s="36"/>
      <c r="I98" s="122"/>
      <c r="J98" s="84">
        <f>J124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194</v>
      </c>
    </row>
    <row r="99" spans="1:47" s="9" customFormat="1" ht="24.95" customHeight="1">
      <c r="B99" s="167"/>
      <c r="C99" s="168"/>
      <c r="D99" s="169" t="s">
        <v>465</v>
      </c>
      <c r="E99" s="170"/>
      <c r="F99" s="170"/>
      <c r="G99" s="170"/>
      <c r="H99" s="170"/>
      <c r="I99" s="171"/>
      <c r="J99" s="172">
        <f>J125</f>
        <v>0</v>
      </c>
      <c r="K99" s="168"/>
      <c r="L99" s="173"/>
    </row>
    <row r="100" spans="1:47" s="10" customFormat="1" ht="19.899999999999999" customHeight="1">
      <c r="B100" s="174"/>
      <c r="C100" s="104"/>
      <c r="D100" s="175" t="s">
        <v>466</v>
      </c>
      <c r="E100" s="176"/>
      <c r="F100" s="176"/>
      <c r="G100" s="176"/>
      <c r="H100" s="176"/>
      <c r="I100" s="177"/>
      <c r="J100" s="178">
        <f>J126</f>
        <v>0</v>
      </c>
      <c r="K100" s="104"/>
      <c r="L100" s="179"/>
    </row>
    <row r="101" spans="1:47" s="10" customFormat="1" ht="19.899999999999999" customHeight="1">
      <c r="B101" s="174"/>
      <c r="C101" s="104"/>
      <c r="D101" s="175" t="s">
        <v>467</v>
      </c>
      <c r="E101" s="176"/>
      <c r="F101" s="176"/>
      <c r="G101" s="176"/>
      <c r="H101" s="176"/>
      <c r="I101" s="177"/>
      <c r="J101" s="178">
        <f>J133</f>
        <v>0</v>
      </c>
      <c r="K101" s="104"/>
      <c r="L101" s="179"/>
    </row>
    <row r="102" spans="1:47" s="10" customFormat="1" ht="19.899999999999999" customHeight="1">
      <c r="B102" s="174"/>
      <c r="C102" s="104"/>
      <c r="D102" s="175" t="s">
        <v>566</v>
      </c>
      <c r="E102" s="176"/>
      <c r="F102" s="176"/>
      <c r="G102" s="176"/>
      <c r="H102" s="176"/>
      <c r="I102" s="177"/>
      <c r="J102" s="178">
        <f>J136</f>
        <v>0</v>
      </c>
      <c r="K102" s="104"/>
      <c r="L102" s="179"/>
    </row>
    <row r="103" spans="1:47" s="2" customFormat="1" ht="21.75" customHeight="1">
      <c r="A103" s="34"/>
      <c r="B103" s="35"/>
      <c r="C103" s="36"/>
      <c r="D103" s="36"/>
      <c r="E103" s="36"/>
      <c r="F103" s="36"/>
      <c r="G103" s="36"/>
      <c r="H103" s="36"/>
      <c r="I103" s="122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47" s="2" customFormat="1" ht="6.95" customHeight="1">
      <c r="A104" s="34"/>
      <c r="B104" s="54"/>
      <c r="C104" s="55"/>
      <c r="D104" s="55"/>
      <c r="E104" s="55"/>
      <c r="F104" s="55"/>
      <c r="G104" s="55"/>
      <c r="H104" s="55"/>
      <c r="I104" s="158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47" s="2" customFormat="1" ht="6.95" customHeight="1">
      <c r="A108" s="34"/>
      <c r="B108" s="56"/>
      <c r="C108" s="57"/>
      <c r="D108" s="57"/>
      <c r="E108" s="57"/>
      <c r="F108" s="57"/>
      <c r="G108" s="57"/>
      <c r="H108" s="57"/>
      <c r="I108" s="161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24.95" customHeight="1">
      <c r="A109" s="34"/>
      <c r="B109" s="35"/>
      <c r="C109" s="23" t="s">
        <v>202</v>
      </c>
      <c r="D109" s="36"/>
      <c r="E109" s="36"/>
      <c r="F109" s="36"/>
      <c r="G109" s="36"/>
      <c r="H109" s="36"/>
      <c r="I109" s="122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122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2" customHeight="1">
      <c r="A111" s="34"/>
      <c r="B111" s="35"/>
      <c r="C111" s="29" t="s">
        <v>16</v>
      </c>
      <c r="D111" s="36"/>
      <c r="E111" s="36"/>
      <c r="F111" s="36"/>
      <c r="G111" s="36"/>
      <c r="H111" s="36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6.5" customHeight="1">
      <c r="A112" s="34"/>
      <c r="B112" s="35"/>
      <c r="C112" s="36"/>
      <c r="D112" s="36"/>
      <c r="E112" s="336" t="str">
        <f>E7</f>
        <v>Oprava mostních objektů na trati Liberec - Černousy</v>
      </c>
      <c r="F112" s="337"/>
      <c r="G112" s="337"/>
      <c r="H112" s="337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1" customFormat="1" ht="12" customHeight="1">
      <c r="B113" s="21"/>
      <c r="C113" s="29" t="s">
        <v>185</v>
      </c>
      <c r="D113" s="22"/>
      <c r="E113" s="22"/>
      <c r="F113" s="22"/>
      <c r="G113" s="22"/>
      <c r="H113" s="22"/>
      <c r="I113" s="115"/>
      <c r="J113" s="22"/>
      <c r="K113" s="22"/>
      <c r="L113" s="20"/>
    </row>
    <row r="114" spans="1:65" s="2" customFormat="1" ht="16.5" customHeight="1">
      <c r="A114" s="34"/>
      <c r="B114" s="35"/>
      <c r="C114" s="36"/>
      <c r="D114" s="36"/>
      <c r="E114" s="336" t="s">
        <v>1214</v>
      </c>
      <c r="F114" s="338"/>
      <c r="G114" s="338"/>
      <c r="H114" s="338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187</v>
      </c>
      <c r="D115" s="36"/>
      <c r="E115" s="36"/>
      <c r="F115" s="36"/>
      <c r="G115" s="36"/>
      <c r="H115" s="36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6.5" customHeight="1">
      <c r="A116" s="34"/>
      <c r="B116" s="35"/>
      <c r="C116" s="36"/>
      <c r="D116" s="36"/>
      <c r="E116" s="309" t="str">
        <f>E11</f>
        <v>2020/02/09.2/LIB - SO 09 - VRN</v>
      </c>
      <c r="F116" s="338"/>
      <c r="G116" s="338"/>
      <c r="H116" s="338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2" customHeight="1">
      <c r="A118" s="34"/>
      <c r="B118" s="35"/>
      <c r="C118" s="29" t="s">
        <v>20</v>
      </c>
      <c r="D118" s="36"/>
      <c r="E118" s="36"/>
      <c r="F118" s="27" t="str">
        <f>F14</f>
        <v>Oldřichov v Hájích</v>
      </c>
      <c r="G118" s="36"/>
      <c r="H118" s="36"/>
      <c r="I118" s="123" t="s">
        <v>22</v>
      </c>
      <c r="J118" s="66" t="str">
        <f>IF(J14="","",J14)</f>
        <v>25. 5. 2020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122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24</v>
      </c>
      <c r="D120" s="36"/>
      <c r="E120" s="36"/>
      <c r="F120" s="27" t="str">
        <f>E17</f>
        <v>Správa železnic, státní organizace OŘ HK</v>
      </c>
      <c r="G120" s="36"/>
      <c r="H120" s="36"/>
      <c r="I120" s="123" t="s">
        <v>32</v>
      </c>
      <c r="J120" s="32" t="str">
        <f>E23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>
      <c r="A121" s="34"/>
      <c r="B121" s="35"/>
      <c r="C121" s="29" t="s">
        <v>30</v>
      </c>
      <c r="D121" s="36"/>
      <c r="E121" s="36"/>
      <c r="F121" s="27" t="str">
        <f>IF(E20="","",E20)</f>
        <v>Vyplň údaj</v>
      </c>
      <c r="G121" s="36"/>
      <c r="H121" s="36"/>
      <c r="I121" s="123" t="s">
        <v>34</v>
      </c>
      <c r="J121" s="32" t="str">
        <f>E26</f>
        <v xml:space="preserve"> 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0.35" customHeight="1">
      <c r="A122" s="34"/>
      <c r="B122" s="35"/>
      <c r="C122" s="36"/>
      <c r="D122" s="36"/>
      <c r="E122" s="36"/>
      <c r="F122" s="36"/>
      <c r="G122" s="36"/>
      <c r="H122" s="36"/>
      <c r="I122" s="122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11" customFormat="1" ht="29.25" customHeight="1">
      <c r="A123" s="180"/>
      <c r="B123" s="181"/>
      <c r="C123" s="182" t="s">
        <v>203</v>
      </c>
      <c r="D123" s="183" t="s">
        <v>62</v>
      </c>
      <c r="E123" s="183" t="s">
        <v>58</v>
      </c>
      <c r="F123" s="183" t="s">
        <v>59</v>
      </c>
      <c r="G123" s="183" t="s">
        <v>204</v>
      </c>
      <c r="H123" s="183" t="s">
        <v>205</v>
      </c>
      <c r="I123" s="184" t="s">
        <v>206</v>
      </c>
      <c r="J123" s="183" t="s">
        <v>192</v>
      </c>
      <c r="K123" s="185" t="s">
        <v>207</v>
      </c>
      <c r="L123" s="186"/>
      <c r="M123" s="75" t="s">
        <v>1</v>
      </c>
      <c r="N123" s="76" t="s">
        <v>41</v>
      </c>
      <c r="O123" s="76" t="s">
        <v>208</v>
      </c>
      <c r="P123" s="76" t="s">
        <v>209</v>
      </c>
      <c r="Q123" s="76" t="s">
        <v>210</v>
      </c>
      <c r="R123" s="76" t="s">
        <v>211</v>
      </c>
      <c r="S123" s="76" t="s">
        <v>212</v>
      </c>
      <c r="T123" s="77" t="s">
        <v>213</v>
      </c>
      <c r="U123" s="180"/>
      <c r="V123" s="180"/>
      <c r="W123" s="180"/>
      <c r="X123" s="180"/>
      <c r="Y123" s="180"/>
      <c r="Z123" s="180"/>
      <c r="AA123" s="180"/>
      <c r="AB123" s="180"/>
      <c r="AC123" s="180"/>
      <c r="AD123" s="180"/>
      <c r="AE123" s="180"/>
    </row>
    <row r="124" spans="1:65" s="2" customFormat="1" ht="22.9" customHeight="1">
      <c r="A124" s="34"/>
      <c r="B124" s="35"/>
      <c r="C124" s="82" t="s">
        <v>214</v>
      </c>
      <c r="D124" s="36"/>
      <c r="E124" s="36"/>
      <c r="F124" s="36"/>
      <c r="G124" s="36"/>
      <c r="H124" s="36"/>
      <c r="I124" s="122"/>
      <c r="J124" s="187">
        <f>BK124</f>
        <v>0</v>
      </c>
      <c r="K124" s="36"/>
      <c r="L124" s="39"/>
      <c r="M124" s="78"/>
      <c r="N124" s="188"/>
      <c r="O124" s="79"/>
      <c r="P124" s="189">
        <f>P125</f>
        <v>0</v>
      </c>
      <c r="Q124" s="79"/>
      <c r="R124" s="189">
        <f>R125</f>
        <v>0</v>
      </c>
      <c r="S124" s="79"/>
      <c r="T124" s="190">
        <f>T125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76</v>
      </c>
      <c r="AU124" s="17" t="s">
        <v>194</v>
      </c>
      <c r="BK124" s="191">
        <f>BK125</f>
        <v>0</v>
      </c>
    </row>
    <row r="125" spans="1:65" s="12" customFormat="1" ht="25.9" customHeight="1">
      <c r="B125" s="192"/>
      <c r="C125" s="193"/>
      <c r="D125" s="194" t="s">
        <v>76</v>
      </c>
      <c r="E125" s="195" t="s">
        <v>468</v>
      </c>
      <c r="F125" s="195" t="s">
        <v>469</v>
      </c>
      <c r="G125" s="193"/>
      <c r="H125" s="193"/>
      <c r="I125" s="196"/>
      <c r="J125" s="197">
        <f>BK125</f>
        <v>0</v>
      </c>
      <c r="K125" s="193"/>
      <c r="L125" s="198"/>
      <c r="M125" s="199"/>
      <c r="N125" s="200"/>
      <c r="O125" s="200"/>
      <c r="P125" s="201">
        <f>P126+P133+P136</f>
        <v>0</v>
      </c>
      <c r="Q125" s="200"/>
      <c r="R125" s="201">
        <f>R126+R133+R136</f>
        <v>0</v>
      </c>
      <c r="S125" s="200"/>
      <c r="T125" s="202">
        <f>T126+T133+T136</f>
        <v>0</v>
      </c>
      <c r="AR125" s="203" t="s">
        <v>241</v>
      </c>
      <c r="AT125" s="204" t="s">
        <v>76</v>
      </c>
      <c r="AU125" s="204" t="s">
        <v>77</v>
      </c>
      <c r="AY125" s="203" t="s">
        <v>217</v>
      </c>
      <c r="BK125" s="205">
        <f>BK126+BK133+BK136</f>
        <v>0</v>
      </c>
    </row>
    <row r="126" spans="1:65" s="12" customFormat="1" ht="22.9" customHeight="1">
      <c r="B126" s="192"/>
      <c r="C126" s="193"/>
      <c r="D126" s="194" t="s">
        <v>76</v>
      </c>
      <c r="E126" s="206" t="s">
        <v>470</v>
      </c>
      <c r="F126" s="206" t="s">
        <v>471</v>
      </c>
      <c r="G126" s="193"/>
      <c r="H126" s="193"/>
      <c r="I126" s="196"/>
      <c r="J126" s="207">
        <f>BK126</f>
        <v>0</v>
      </c>
      <c r="K126" s="193"/>
      <c r="L126" s="198"/>
      <c r="M126" s="199"/>
      <c r="N126" s="200"/>
      <c r="O126" s="200"/>
      <c r="P126" s="201">
        <f>SUM(P127:P132)</f>
        <v>0</v>
      </c>
      <c r="Q126" s="200"/>
      <c r="R126" s="201">
        <f>SUM(R127:R132)</f>
        <v>0</v>
      </c>
      <c r="S126" s="200"/>
      <c r="T126" s="202">
        <f>SUM(T127:T132)</f>
        <v>0</v>
      </c>
      <c r="AR126" s="203" t="s">
        <v>241</v>
      </c>
      <c r="AT126" s="204" t="s">
        <v>76</v>
      </c>
      <c r="AU126" s="204" t="s">
        <v>84</v>
      </c>
      <c r="AY126" s="203" t="s">
        <v>217</v>
      </c>
      <c r="BK126" s="205">
        <f>SUM(BK127:BK132)</f>
        <v>0</v>
      </c>
    </row>
    <row r="127" spans="1:65" s="2" customFormat="1" ht="16.5" customHeight="1">
      <c r="A127" s="34"/>
      <c r="B127" s="35"/>
      <c r="C127" s="208" t="s">
        <v>84</v>
      </c>
      <c r="D127" s="208" t="s">
        <v>219</v>
      </c>
      <c r="E127" s="209" t="s">
        <v>472</v>
      </c>
      <c r="F127" s="210" t="s">
        <v>471</v>
      </c>
      <c r="G127" s="211" t="s">
        <v>473</v>
      </c>
      <c r="H127" s="212">
        <v>1</v>
      </c>
      <c r="I127" s="213"/>
      <c r="J127" s="214">
        <f t="shared" ref="J127:J132" si="0">ROUND(I127*H127,2)</f>
        <v>0</v>
      </c>
      <c r="K127" s="210" t="s">
        <v>223</v>
      </c>
      <c r="L127" s="39"/>
      <c r="M127" s="215" t="s">
        <v>1</v>
      </c>
      <c r="N127" s="216" t="s">
        <v>42</v>
      </c>
      <c r="O127" s="71"/>
      <c r="P127" s="217">
        <f t="shared" ref="P127:P132" si="1">O127*H127</f>
        <v>0</v>
      </c>
      <c r="Q127" s="217">
        <v>0</v>
      </c>
      <c r="R127" s="217">
        <f t="shared" ref="R127:R132" si="2">Q127*H127</f>
        <v>0</v>
      </c>
      <c r="S127" s="217">
        <v>0</v>
      </c>
      <c r="T127" s="218">
        <f t="shared" ref="T127:T132" si="3"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9" t="s">
        <v>474</v>
      </c>
      <c r="AT127" s="219" t="s">
        <v>219</v>
      </c>
      <c r="AU127" s="219" t="s">
        <v>86</v>
      </c>
      <c r="AY127" s="17" t="s">
        <v>217</v>
      </c>
      <c r="BE127" s="220">
        <f t="shared" ref="BE127:BE132" si="4">IF(N127="základní",J127,0)</f>
        <v>0</v>
      </c>
      <c r="BF127" s="220">
        <f t="shared" ref="BF127:BF132" si="5">IF(N127="snížená",J127,0)</f>
        <v>0</v>
      </c>
      <c r="BG127" s="220">
        <f t="shared" ref="BG127:BG132" si="6">IF(N127="zákl. přenesená",J127,0)</f>
        <v>0</v>
      </c>
      <c r="BH127" s="220">
        <f t="shared" ref="BH127:BH132" si="7">IF(N127="sníž. přenesená",J127,0)</f>
        <v>0</v>
      </c>
      <c r="BI127" s="220">
        <f t="shared" ref="BI127:BI132" si="8">IF(N127="nulová",J127,0)</f>
        <v>0</v>
      </c>
      <c r="BJ127" s="17" t="s">
        <v>84</v>
      </c>
      <c r="BK127" s="220">
        <f t="shared" ref="BK127:BK132" si="9">ROUND(I127*H127,2)</f>
        <v>0</v>
      </c>
      <c r="BL127" s="17" t="s">
        <v>474</v>
      </c>
      <c r="BM127" s="219" t="s">
        <v>1385</v>
      </c>
    </row>
    <row r="128" spans="1:65" s="2" customFormat="1" ht="16.5" customHeight="1">
      <c r="A128" s="34"/>
      <c r="B128" s="35"/>
      <c r="C128" s="208" t="s">
        <v>86</v>
      </c>
      <c r="D128" s="208" t="s">
        <v>219</v>
      </c>
      <c r="E128" s="209" t="s">
        <v>476</v>
      </c>
      <c r="F128" s="210" t="s">
        <v>477</v>
      </c>
      <c r="G128" s="211" t="s">
        <v>473</v>
      </c>
      <c r="H128" s="212">
        <v>1</v>
      </c>
      <c r="I128" s="213"/>
      <c r="J128" s="214">
        <f t="shared" si="0"/>
        <v>0</v>
      </c>
      <c r="K128" s="210" t="s">
        <v>223</v>
      </c>
      <c r="L128" s="39"/>
      <c r="M128" s="215" t="s">
        <v>1</v>
      </c>
      <c r="N128" s="216" t="s">
        <v>42</v>
      </c>
      <c r="O128" s="71"/>
      <c r="P128" s="217">
        <f t="shared" si="1"/>
        <v>0</v>
      </c>
      <c r="Q128" s="217">
        <v>0</v>
      </c>
      <c r="R128" s="217">
        <f t="shared" si="2"/>
        <v>0</v>
      </c>
      <c r="S128" s="217">
        <v>0</v>
      </c>
      <c r="T128" s="218">
        <f t="shared" si="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9" t="s">
        <v>474</v>
      </c>
      <c r="AT128" s="219" t="s">
        <v>219</v>
      </c>
      <c r="AU128" s="219" t="s">
        <v>86</v>
      </c>
      <c r="AY128" s="17" t="s">
        <v>217</v>
      </c>
      <c r="BE128" s="220">
        <f t="shared" si="4"/>
        <v>0</v>
      </c>
      <c r="BF128" s="220">
        <f t="shared" si="5"/>
        <v>0</v>
      </c>
      <c r="BG128" s="220">
        <f t="shared" si="6"/>
        <v>0</v>
      </c>
      <c r="BH128" s="220">
        <f t="shared" si="7"/>
        <v>0</v>
      </c>
      <c r="BI128" s="220">
        <f t="shared" si="8"/>
        <v>0</v>
      </c>
      <c r="BJ128" s="17" t="s">
        <v>84</v>
      </c>
      <c r="BK128" s="220">
        <f t="shared" si="9"/>
        <v>0</v>
      </c>
      <c r="BL128" s="17" t="s">
        <v>474</v>
      </c>
      <c r="BM128" s="219" t="s">
        <v>1386</v>
      </c>
    </row>
    <row r="129" spans="1:65" s="2" customFormat="1" ht="16.5" customHeight="1">
      <c r="A129" s="34"/>
      <c r="B129" s="35"/>
      <c r="C129" s="208" t="s">
        <v>229</v>
      </c>
      <c r="D129" s="208" t="s">
        <v>219</v>
      </c>
      <c r="E129" s="209" t="s">
        <v>479</v>
      </c>
      <c r="F129" s="210" t="s">
        <v>480</v>
      </c>
      <c r="G129" s="211" t="s">
        <v>473</v>
      </c>
      <c r="H129" s="212">
        <v>1</v>
      </c>
      <c r="I129" s="213"/>
      <c r="J129" s="214">
        <f t="shared" si="0"/>
        <v>0</v>
      </c>
      <c r="K129" s="210" t="s">
        <v>223</v>
      </c>
      <c r="L129" s="39"/>
      <c r="M129" s="215" t="s">
        <v>1</v>
      </c>
      <c r="N129" s="216" t="s">
        <v>42</v>
      </c>
      <c r="O129" s="71"/>
      <c r="P129" s="217">
        <f t="shared" si="1"/>
        <v>0</v>
      </c>
      <c r="Q129" s="217">
        <v>0</v>
      </c>
      <c r="R129" s="217">
        <f t="shared" si="2"/>
        <v>0</v>
      </c>
      <c r="S129" s="217">
        <v>0</v>
      </c>
      <c r="T129" s="218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9" t="s">
        <v>474</v>
      </c>
      <c r="AT129" s="219" t="s">
        <v>219</v>
      </c>
      <c r="AU129" s="219" t="s">
        <v>86</v>
      </c>
      <c r="AY129" s="17" t="s">
        <v>217</v>
      </c>
      <c r="BE129" s="220">
        <f t="shared" si="4"/>
        <v>0</v>
      </c>
      <c r="BF129" s="220">
        <f t="shared" si="5"/>
        <v>0</v>
      </c>
      <c r="BG129" s="220">
        <f t="shared" si="6"/>
        <v>0</v>
      </c>
      <c r="BH129" s="220">
        <f t="shared" si="7"/>
        <v>0</v>
      </c>
      <c r="BI129" s="220">
        <f t="shared" si="8"/>
        <v>0</v>
      </c>
      <c r="BJ129" s="17" t="s">
        <v>84</v>
      </c>
      <c r="BK129" s="220">
        <f t="shared" si="9"/>
        <v>0</v>
      </c>
      <c r="BL129" s="17" t="s">
        <v>474</v>
      </c>
      <c r="BM129" s="219" t="s">
        <v>1387</v>
      </c>
    </row>
    <row r="130" spans="1:65" s="2" customFormat="1" ht="16.5" customHeight="1">
      <c r="A130" s="34"/>
      <c r="B130" s="35"/>
      <c r="C130" s="208" t="s">
        <v>224</v>
      </c>
      <c r="D130" s="208" t="s">
        <v>219</v>
      </c>
      <c r="E130" s="209" t="s">
        <v>482</v>
      </c>
      <c r="F130" s="210" t="s">
        <v>483</v>
      </c>
      <c r="G130" s="211" t="s">
        <v>473</v>
      </c>
      <c r="H130" s="212">
        <v>1</v>
      </c>
      <c r="I130" s="213"/>
      <c r="J130" s="214">
        <f t="shared" si="0"/>
        <v>0</v>
      </c>
      <c r="K130" s="210" t="s">
        <v>223</v>
      </c>
      <c r="L130" s="39"/>
      <c r="M130" s="215" t="s">
        <v>1</v>
      </c>
      <c r="N130" s="216" t="s">
        <v>42</v>
      </c>
      <c r="O130" s="71"/>
      <c r="P130" s="217">
        <f t="shared" si="1"/>
        <v>0</v>
      </c>
      <c r="Q130" s="217">
        <v>0</v>
      </c>
      <c r="R130" s="217">
        <f t="shared" si="2"/>
        <v>0</v>
      </c>
      <c r="S130" s="217">
        <v>0</v>
      </c>
      <c r="T130" s="218">
        <f t="shared" si="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9" t="s">
        <v>474</v>
      </c>
      <c r="AT130" s="219" t="s">
        <v>219</v>
      </c>
      <c r="AU130" s="219" t="s">
        <v>86</v>
      </c>
      <c r="AY130" s="17" t="s">
        <v>217</v>
      </c>
      <c r="BE130" s="220">
        <f t="shared" si="4"/>
        <v>0</v>
      </c>
      <c r="BF130" s="220">
        <f t="shared" si="5"/>
        <v>0</v>
      </c>
      <c r="BG130" s="220">
        <f t="shared" si="6"/>
        <v>0</v>
      </c>
      <c r="BH130" s="220">
        <f t="shared" si="7"/>
        <v>0</v>
      </c>
      <c r="BI130" s="220">
        <f t="shared" si="8"/>
        <v>0</v>
      </c>
      <c r="BJ130" s="17" t="s">
        <v>84</v>
      </c>
      <c r="BK130" s="220">
        <f t="shared" si="9"/>
        <v>0</v>
      </c>
      <c r="BL130" s="17" t="s">
        <v>474</v>
      </c>
      <c r="BM130" s="219" t="s">
        <v>1388</v>
      </c>
    </row>
    <row r="131" spans="1:65" s="2" customFormat="1" ht="16.5" customHeight="1">
      <c r="A131" s="34"/>
      <c r="B131" s="35"/>
      <c r="C131" s="208" t="s">
        <v>241</v>
      </c>
      <c r="D131" s="208" t="s">
        <v>219</v>
      </c>
      <c r="E131" s="209" t="s">
        <v>485</v>
      </c>
      <c r="F131" s="210" t="s">
        <v>486</v>
      </c>
      <c r="G131" s="211" t="s">
        <v>473</v>
      </c>
      <c r="H131" s="212">
        <v>1</v>
      </c>
      <c r="I131" s="213"/>
      <c r="J131" s="214">
        <f t="shared" si="0"/>
        <v>0</v>
      </c>
      <c r="K131" s="210" t="s">
        <v>223</v>
      </c>
      <c r="L131" s="39"/>
      <c r="M131" s="215" t="s">
        <v>1</v>
      </c>
      <c r="N131" s="216" t="s">
        <v>42</v>
      </c>
      <c r="O131" s="71"/>
      <c r="P131" s="217">
        <f t="shared" si="1"/>
        <v>0</v>
      </c>
      <c r="Q131" s="217">
        <v>0</v>
      </c>
      <c r="R131" s="217">
        <f t="shared" si="2"/>
        <v>0</v>
      </c>
      <c r="S131" s="217">
        <v>0</v>
      </c>
      <c r="T131" s="218">
        <f t="shared" si="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9" t="s">
        <v>474</v>
      </c>
      <c r="AT131" s="219" t="s">
        <v>219</v>
      </c>
      <c r="AU131" s="219" t="s">
        <v>86</v>
      </c>
      <c r="AY131" s="17" t="s">
        <v>217</v>
      </c>
      <c r="BE131" s="220">
        <f t="shared" si="4"/>
        <v>0</v>
      </c>
      <c r="BF131" s="220">
        <f t="shared" si="5"/>
        <v>0</v>
      </c>
      <c r="BG131" s="220">
        <f t="shared" si="6"/>
        <v>0</v>
      </c>
      <c r="BH131" s="220">
        <f t="shared" si="7"/>
        <v>0</v>
      </c>
      <c r="BI131" s="220">
        <f t="shared" si="8"/>
        <v>0</v>
      </c>
      <c r="BJ131" s="17" t="s">
        <v>84</v>
      </c>
      <c r="BK131" s="220">
        <f t="shared" si="9"/>
        <v>0</v>
      </c>
      <c r="BL131" s="17" t="s">
        <v>474</v>
      </c>
      <c r="BM131" s="219" t="s">
        <v>1389</v>
      </c>
    </row>
    <row r="132" spans="1:65" s="2" customFormat="1" ht="16.5" customHeight="1">
      <c r="A132" s="34"/>
      <c r="B132" s="35"/>
      <c r="C132" s="208" t="s">
        <v>248</v>
      </c>
      <c r="D132" s="208" t="s">
        <v>219</v>
      </c>
      <c r="E132" s="209" t="s">
        <v>488</v>
      </c>
      <c r="F132" s="210" t="s">
        <v>489</v>
      </c>
      <c r="G132" s="211" t="s">
        <v>473</v>
      </c>
      <c r="H132" s="212">
        <v>1</v>
      </c>
      <c r="I132" s="213"/>
      <c r="J132" s="214">
        <f t="shared" si="0"/>
        <v>0</v>
      </c>
      <c r="K132" s="210" t="s">
        <v>223</v>
      </c>
      <c r="L132" s="39"/>
      <c r="M132" s="215" t="s">
        <v>1</v>
      </c>
      <c r="N132" s="216" t="s">
        <v>42</v>
      </c>
      <c r="O132" s="71"/>
      <c r="P132" s="217">
        <f t="shared" si="1"/>
        <v>0</v>
      </c>
      <c r="Q132" s="217">
        <v>0</v>
      </c>
      <c r="R132" s="217">
        <f t="shared" si="2"/>
        <v>0</v>
      </c>
      <c r="S132" s="217">
        <v>0</v>
      </c>
      <c r="T132" s="218">
        <f t="shared" si="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9" t="s">
        <v>474</v>
      </c>
      <c r="AT132" s="219" t="s">
        <v>219</v>
      </c>
      <c r="AU132" s="219" t="s">
        <v>86</v>
      </c>
      <c r="AY132" s="17" t="s">
        <v>217</v>
      </c>
      <c r="BE132" s="220">
        <f t="shared" si="4"/>
        <v>0</v>
      </c>
      <c r="BF132" s="220">
        <f t="shared" si="5"/>
        <v>0</v>
      </c>
      <c r="BG132" s="220">
        <f t="shared" si="6"/>
        <v>0</v>
      </c>
      <c r="BH132" s="220">
        <f t="shared" si="7"/>
        <v>0</v>
      </c>
      <c r="BI132" s="220">
        <f t="shared" si="8"/>
        <v>0</v>
      </c>
      <c r="BJ132" s="17" t="s">
        <v>84</v>
      </c>
      <c r="BK132" s="220">
        <f t="shared" si="9"/>
        <v>0</v>
      </c>
      <c r="BL132" s="17" t="s">
        <v>474</v>
      </c>
      <c r="BM132" s="219" t="s">
        <v>1390</v>
      </c>
    </row>
    <row r="133" spans="1:65" s="12" customFormat="1" ht="22.9" customHeight="1">
      <c r="B133" s="192"/>
      <c r="C133" s="193"/>
      <c r="D133" s="194" t="s">
        <v>76</v>
      </c>
      <c r="E133" s="206" t="s">
        <v>491</v>
      </c>
      <c r="F133" s="206" t="s">
        <v>492</v>
      </c>
      <c r="G133" s="193"/>
      <c r="H133" s="193"/>
      <c r="I133" s="196"/>
      <c r="J133" s="207">
        <f>BK133</f>
        <v>0</v>
      </c>
      <c r="K133" s="193"/>
      <c r="L133" s="198"/>
      <c r="M133" s="199"/>
      <c r="N133" s="200"/>
      <c r="O133" s="200"/>
      <c r="P133" s="201">
        <f>SUM(P134:P135)</f>
        <v>0</v>
      </c>
      <c r="Q133" s="200"/>
      <c r="R133" s="201">
        <f>SUM(R134:R135)</f>
        <v>0</v>
      </c>
      <c r="S133" s="200"/>
      <c r="T133" s="202">
        <f>SUM(T134:T135)</f>
        <v>0</v>
      </c>
      <c r="AR133" s="203" t="s">
        <v>241</v>
      </c>
      <c r="AT133" s="204" t="s">
        <v>76</v>
      </c>
      <c r="AU133" s="204" t="s">
        <v>84</v>
      </c>
      <c r="AY133" s="203" t="s">
        <v>217</v>
      </c>
      <c r="BK133" s="205">
        <f>SUM(BK134:BK135)</f>
        <v>0</v>
      </c>
    </row>
    <row r="134" spans="1:65" s="2" customFormat="1" ht="16.5" customHeight="1">
      <c r="A134" s="34"/>
      <c r="B134" s="35"/>
      <c r="C134" s="208" t="s">
        <v>254</v>
      </c>
      <c r="D134" s="208" t="s">
        <v>219</v>
      </c>
      <c r="E134" s="209" t="s">
        <v>493</v>
      </c>
      <c r="F134" s="210" t="s">
        <v>494</v>
      </c>
      <c r="G134" s="211" t="s">
        <v>473</v>
      </c>
      <c r="H134" s="212">
        <v>1</v>
      </c>
      <c r="I134" s="213"/>
      <c r="J134" s="214">
        <f>ROUND(I134*H134,2)</f>
        <v>0</v>
      </c>
      <c r="K134" s="210" t="s">
        <v>223</v>
      </c>
      <c r="L134" s="39"/>
      <c r="M134" s="215" t="s">
        <v>1</v>
      </c>
      <c r="N134" s="216" t="s">
        <v>42</v>
      </c>
      <c r="O134" s="71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9" t="s">
        <v>474</v>
      </c>
      <c r="AT134" s="219" t="s">
        <v>219</v>
      </c>
      <c r="AU134" s="219" t="s">
        <v>86</v>
      </c>
      <c r="AY134" s="17" t="s">
        <v>217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7" t="s">
        <v>84</v>
      </c>
      <c r="BK134" s="220">
        <f>ROUND(I134*H134,2)</f>
        <v>0</v>
      </c>
      <c r="BL134" s="17" t="s">
        <v>474</v>
      </c>
      <c r="BM134" s="219" t="s">
        <v>1391</v>
      </c>
    </row>
    <row r="135" spans="1:65" s="2" customFormat="1" ht="16.5" customHeight="1">
      <c r="A135" s="34"/>
      <c r="B135" s="35"/>
      <c r="C135" s="208" t="s">
        <v>262</v>
      </c>
      <c r="D135" s="208" t="s">
        <v>219</v>
      </c>
      <c r="E135" s="209" t="s">
        <v>496</v>
      </c>
      <c r="F135" s="210" t="s">
        <v>497</v>
      </c>
      <c r="G135" s="211" t="s">
        <v>473</v>
      </c>
      <c r="H135" s="212">
        <v>1</v>
      </c>
      <c r="I135" s="213"/>
      <c r="J135" s="214">
        <f>ROUND(I135*H135,2)</f>
        <v>0</v>
      </c>
      <c r="K135" s="210" t="s">
        <v>223</v>
      </c>
      <c r="L135" s="39"/>
      <c r="M135" s="215" t="s">
        <v>1</v>
      </c>
      <c r="N135" s="216" t="s">
        <v>42</v>
      </c>
      <c r="O135" s="71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9" t="s">
        <v>474</v>
      </c>
      <c r="AT135" s="219" t="s">
        <v>219</v>
      </c>
      <c r="AU135" s="219" t="s">
        <v>86</v>
      </c>
      <c r="AY135" s="17" t="s">
        <v>217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7" t="s">
        <v>84</v>
      </c>
      <c r="BK135" s="220">
        <f>ROUND(I135*H135,2)</f>
        <v>0</v>
      </c>
      <c r="BL135" s="17" t="s">
        <v>474</v>
      </c>
      <c r="BM135" s="219" t="s">
        <v>1392</v>
      </c>
    </row>
    <row r="136" spans="1:65" s="12" customFormat="1" ht="22.9" customHeight="1">
      <c r="B136" s="192"/>
      <c r="C136" s="193"/>
      <c r="D136" s="194" t="s">
        <v>76</v>
      </c>
      <c r="E136" s="206" t="s">
        <v>574</v>
      </c>
      <c r="F136" s="206" t="s">
        <v>575</v>
      </c>
      <c r="G136" s="193"/>
      <c r="H136" s="193"/>
      <c r="I136" s="196"/>
      <c r="J136" s="207">
        <f>BK136</f>
        <v>0</v>
      </c>
      <c r="K136" s="193"/>
      <c r="L136" s="198"/>
      <c r="M136" s="199"/>
      <c r="N136" s="200"/>
      <c r="O136" s="200"/>
      <c r="P136" s="201">
        <f>SUM(P137:P138)</f>
        <v>0</v>
      </c>
      <c r="Q136" s="200"/>
      <c r="R136" s="201">
        <f>SUM(R137:R138)</f>
        <v>0</v>
      </c>
      <c r="S136" s="200"/>
      <c r="T136" s="202">
        <f>SUM(T137:T138)</f>
        <v>0</v>
      </c>
      <c r="AR136" s="203" t="s">
        <v>241</v>
      </c>
      <c r="AT136" s="204" t="s">
        <v>76</v>
      </c>
      <c r="AU136" s="204" t="s">
        <v>84</v>
      </c>
      <c r="AY136" s="203" t="s">
        <v>217</v>
      </c>
      <c r="BK136" s="205">
        <f>SUM(BK137:BK138)</f>
        <v>0</v>
      </c>
    </row>
    <row r="137" spans="1:65" s="2" customFormat="1" ht="16.5" customHeight="1">
      <c r="A137" s="34"/>
      <c r="B137" s="35"/>
      <c r="C137" s="208" t="s">
        <v>260</v>
      </c>
      <c r="D137" s="208" t="s">
        <v>219</v>
      </c>
      <c r="E137" s="209" t="s">
        <v>1393</v>
      </c>
      <c r="F137" s="210" t="s">
        <v>1394</v>
      </c>
      <c r="G137" s="211" t="s">
        <v>473</v>
      </c>
      <c r="H137" s="212">
        <v>1</v>
      </c>
      <c r="I137" s="213"/>
      <c r="J137" s="214">
        <f>ROUND(I137*H137,2)</f>
        <v>0</v>
      </c>
      <c r="K137" s="210" t="s">
        <v>223</v>
      </c>
      <c r="L137" s="39"/>
      <c r="M137" s="215" t="s">
        <v>1</v>
      </c>
      <c r="N137" s="216" t="s">
        <v>42</v>
      </c>
      <c r="O137" s="71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9" t="s">
        <v>474</v>
      </c>
      <c r="AT137" s="219" t="s">
        <v>219</v>
      </c>
      <c r="AU137" s="219" t="s">
        <v>86</v>
      </c>
      <c r="AY137" s="17" t="s">
        <v>217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7" t="s">
        <v>84</v>
      </c>
      <c r="BK137" s="220">
        <f>ROUND(I137*H137,2)</f>
        <v>0</v>
      </c>
      <c r="BL137" s="17" t="s">
        <v>474</v>
      </c>
      <c r="BM137" s="219" t="s">
        <v>1395</v>
      </c>
    </row>
    <row r="138" spans="1:65" s="2" customFormat="1" ht="19.5">
      <c r="A138" s="34"/>
      <c r="B138" s="35"/>
      <c r="C138" s="36"/>
      <c r="D138" s="221" t="s">
        <v>234</v>
      </c>
      <c r="E138" s="36"/>
      <c r="F138" s="222" t="s">
        <v>1396</v>
      </c>
      <c r="G138" s="36"/>
      <c r="H138" s="36"/>
      <c r="I138" s="122"/>
      <c r="J138" s="36"/>
      <c r="K138" s="36"/>
      <c r="L138" s="39"/>
      <c r="M138" s="265"/>
      <c r="N138" s="266"/>
      <c r="O138" s="262"/>
      <c r="P138" s="262"/>
      <c r="Q138" s="262"/>
      <c r="R138" s="262"/>
      <c r="S138" s="262"/>
      <c r="T138" s="267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234</v>
      </c>
      <c r="AU138" s="17" t="s">
        <v>86</v>
      </c>
    </row>
    <row r="139" spans="1:65" s="2" customFormat="1" ht="6.95" customHeight="1">
      <c r="A139" s="34"/>
      <c r="B139" s="54"/>
      <c r="C139" s="55"/>
      <c r="D139" s="55"/>
      <c r="E139" s="55"/>
      <c r="F139" s="55"/>
      <c r="G139" s="55"/>
      <c r="H139" s="55"/>
      <c r="I139" s="158"/>
      <c r="J139" s="55"/>
      <c r="K139" s="55"/>
      <c r="L139" s="39"/>
      <c r="M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</sheetData>
  <sheetProtection algorithmName="SHA-512" hashValue="Fl6r/1ixgtqWzQAze60y6na6p5Vm6rEwrLWYwp+cykO08rTp4CK8oqMNSKfDrifw2FaIZgObvmwk8m9OdjPniQ==" saltValue="lbT74ee6HzSt2KFXb5BcZsFlD9kLIUT9nePYkeCzUIXmsVW05RP0rSA9ISki16Lkro+PYjMm75I8TCjFc7St1A==" spinCount="100000" sheet="1" objects="1" scenarios="1" formatColumns="0" formatRows="0" autoFilter="0"/>
  <autoFilter ref="C123:K138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0"/>
  <sheetViews>
    <sheetView showGridLines="0" tabSelected="1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7" t="s">
        <v>91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86</v>
      </c>
    </row>
    <row r="4" spans="1:46" s="1" customFormat="1" ht="24.95" customHeight="1">
      <c r="B4" s="20"/>
      <c r="D4" s="119" t="s">
        <v>184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9" t="str">
        <f>'Rekapitulace stavby'!K6</f>
        <v>Oprava mostních objektů na trati Liberec - Černousy</v>
      </c>
      <c r="F7" s="330"/>
      <c r="G7" s="330"/>
      <c r="H7" s="330"/>
      <c r="I7" s="115"/>
      <c r="L7" s="20"/>
    </row>
    <row r="8" spans="1:46" s="1" customFormat="1" ht="12" customHeight="1">
      <c r="B8" s="20"/>
      <c r="D8" s="121" t="s">
        <v>185</v>
      </c>
      <c r="I8" s="115"/>
      <c r="L8" s="20"/>
    </row>
    <row r="9" spans="1:46" s="2" customFormat="1" ht="16.5" customHeight="1">
      <c r="A9" s="34"/>
      <c r="B9" s="39"/>
      <c r="C9" s="34"/>
      <c r="D9" s="34"/>
      <c r="E9" s="329" t="s">
        <v>186</v>
      </c>
      <c r="F9" s="331"/>
      <c r="G9" s="331"/>
      <c r="H9" s="331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187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32" t="s">
        <v>188</v>
      </c>
      <c r="F11" s="331"/>
      <c r="G11" s="331"/>
      <c r="H11" s="331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</v>
      </c>
      <c r="G13" s="34"/>
      <c r="H13" s="34"/>
      <c r="I13" s="123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20</v>
      </c>
      <c r="E14" s="34"/>
      <c r="F14" s="110" t="s">
        <v>189</v>
      </c>
      <c r="G14" s="34"/>
      <c r="H14" s="34"/>
      <c r="I14" s="123" t="s">
        <v>22</v>
      </c>
      <c r="J14" s="124" t="str">
        <f>'Rekapitulace stavby'!AN8</f>
        <v>25. 5. 2020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24</v>
      </c>
      <c r="E16" s="34"/>
      <c r="F16" s="34"/>
      <c r="G16" s="34"/>
      <c r="H16" s="34"/>
      <c r="I16" s="123" t="s">
        <v>25</v>
      </c>
      <c r="J16" s="110" t="s">
        <v>26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27</v>
      </c>
      <c r="F17" s="34"/>
      <c r="G17" s="34"/>
      <c r="H17" s="34"/>
      <c r="I17" s="123" t="s">
        <v>28</v>
      </c>
      <c r="J17" s="110" t="s">
        <v>29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30</v>
      </c>
      <c r="E19" s="34"/>
      <c r="F19" s="34"/>
      <c r="G19" s="34"/>
      <c r="H19" s="34"/>
      <c r="I19" s="123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33" t="str">
        <f>'Rekapitulace stavby'!E14</f>
        <v>Vyplň údaj</v>
      </c>
      <c r="F20" s="334"/>
      <c r="G20" s="334"/>
      <c r="H20" s="334"/>
      <c r="I20" s="123" t="s">
        <v>28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32</v>
      </c>
      <c r="E22" s="34"/>
      <c r="F22" s="34"/>
      <c r="G22" s="34"/>
      <c r="H22" s="34"/>
      <c r="I22" s="123" t="s">
        <v>25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23" t="s">
        <v>28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34</v>
      </c>
      <c r="E25" s="34"/>
      <c r="F25" s="34"/>
      <c r="G25" s="34"/>
      <c r="H25" s="34"/>
      <c r="I25" s="123" t="s">
        <v>25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23" t="s">
        <v>28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35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35" t="s">
        <v>1</v>
      </c>
      <c r="F29" s="335"/>
      <c r="G29" s="335"/>
      <c r="H29" s="335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37</v>
      </c>
      <c r="E32" s="34"/>
      <c r="F32" s="34"/>
      <c r="G32" s="34"/>
      <c r="H32" s="34"/>
      <c r="I32" s="122"/>
      <c r="J32" s="132">
        <f>ROUND(J127,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33" t="s">
        <v>39</v>
      </c>
      <c r="G34" s="34"/>
      <c r="H34" s="34"/>
      <c r="I34" s="134" t="s">
        <v>38</v>
      </c>
      <c r="J34" s="133" t="s">
        <v>40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5" t="s">
        <v>41</v>
      </c>
      <c r="E35" s="121" t="s">
        <v>42</v>
      </c>
      <c r="F35" s="136">
        <f>ROUND((SUM(BE127:BE259)),  2)</f>
        <v>0</v>
      </c>
      <c r="G35" s="34"/>
      <c r="H35" s="34"/>
      <c r="I35" s="137">
        <v>0.21</v>
      </c>
      <c r="J35" s="136">
        <f>ROUND(((SUM(BE127:BE259))*I35),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1" t="s">
        <v>43</v>
      </c>
      <c r="F36" s="136">
        <f>ROUND((SUM(BF127:BF259)),  2)</f>
        <v>0</v>
      </c>
      <c r="G36" s="34"/>
      <c r="H36" s="34"/>
      <c r="I36" s="137">
        <v>0.15</v>
      </c>
      <c r="J36" s="136">
        <f>ROUND(((SUM(BF127:BF259))*I36),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44</v>
      </c>
      <c r="F37" s="136">
        <f>ROUND((SUM(BG127:BG259)),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45</v>
      </c>
      <c r="F38" s="136">
        <f>ROUND((SUM(BH127:BH259)),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46</v>
      </c>
      <c r="F39" s="136">
        <f>ROUND((SUM(BI127:BI259)),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47</v>
      </c>
      <c r="E41" s="140"/>
      <c r="F41" s="140"/>
      <c r="G41" s="141" t="s">
        <v>48</v>
      </c>
      <c r="H41" s="142" t="s">
        <v>49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I43" s="115"/>
      <c r="L43" s="20"/>
    </row>
    <row r="44" spans="1:31" s="1" customFormat="1" ht="14.45" customHeight="1">
      <c r="B44" s="20"/>
      <c r="I44" s="115"/>
      <c r="L44" s="20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50</v>
      </c>
      <c r="E50" s="147"/>
      <c r="F50" s="147"/>
      <c r="G50" s="146" t="s">
        <v>51</v>
      </c>
      <c r="H50" s="147"/>
      <c r="I50" s="148"/>
      <c r="J50" s="147"/>
      <c r="K50" s="147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9" t="s">
        <v>52</v>
      </c>
      <c r="E61" s="150"/>
      <c r="F61" s="151" t="s">
        <v>53</v>
      </c>
      <c r="G61" s="149" t="s">
        <v>52</v>
      </c>
      <c r="H61" s="150"/>
      <c r="I61" s="152"/>
      <c r="J61" s="153" t="s">
        <v>53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6" t="s">
        <v>54</v>
      </c>
      <c r="E65" s="154"/>
      <c r="F65" s="154"/>
      <c r="G65" s="146" t="s">
        <v>55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9" t="s">
        <v>52</v>
      </c>
      <c r="E76" s="150"/>
      <c r="F76" s="151" t="s">
        <v>53</v>
      </c>
      <c r="G76" s="149" t="s">
        <v>52</v>
      </c>
      <c r="H76" s="150"/>
      <c r="I76" s="152"/>
      <c r="J76" s="153" t="s">
        <v>53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190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36" t="str">
        <f>E7</f>
        <v>Oprava mostních objektů na trati Liberec - Černousy</v>
      </c>
      <c r="F85" s="337"/>
      <c r="G85" s="337"/>
      <c r="H85" s="337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185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36" t="s">
        <v>186</v>
      </c>
      <c r="F87" s="338"/>
      <c r="G87" s="338"/>
      <c r="H87" s="338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187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309" t="str">
        <f>E11</f>
        <v>2020/02/01.1/LIB - SO 01 -  P 163,082 stavební část</v>
      </c>
      <c r="F89" s="338"/>
      <c r="G89" s="338"/>
      <c r="H89" s="338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>Liberec</v>
      </c>
      <c r="G91" s="36"/>
      <c r="H91" s="36"/>
      <c r="I91" s="123" t="s">
        <v>22</v>
      </c>
      <c r="J91" s="66" t="str">
        <f>IF(J14="","",J14)</f>
        <v>25. 5. 2020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24</v>
      </c>
      <c r="D93" s="36"/>
      <c r="E93" s="36"/>
      <c r="F93" s="27" t="str">
        <f>E17</f>
        <v>Správa železnic, státní organizace OŘ HK</v>
      </c>
      <c r="G93" s="36"/>
      <c r="H93" s="36"/>
      <c r="I93" s="123" t="s">
        <v>32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30</v>
      </c>
      <c r="D94" s="36"/>
      <c r="E94" s="36"/>
      <c r="F94" s="27" t="str">
        <f>IF(E20="","",E20)</f>
        <v>Vyplň údaj</v>
      </c>
      <c r="G94" s="36"/>
      <c r="H94" s="36"/>
      <c r="I94" s="123" t="s">
        <v>34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62" t="s">
        <v>191</v>
      </c>
      <c r="D96" s="163"/>
      <c r="E96" s="163"/>
      <c r="F96" s="163"/>
      <c r="G96" s="163"/>
      <c r="H96" s="163"/>
      <c r="I96" s="164"/>
      <c r="J96" s="165" t="s">
        <v>192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66" t="s">
        <v>193</v>
      </c>
      <c r="D98" s="36"/>
      <c r="E98" s="36"/>
      <c r="F98" s="36"/>
      <c r="G98" s="36"/>
      <c r="H98" s="36"/>
      <c r="I98" s="122"/>
      <c r="J98" s="84">
        <f>J127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194</v>
      </c>
    </row>
    <row r="99" spans="1:47" s="9" customFormat="1" ht="24.95" customHeight="1">
      <c r="B99" s="167"/>
      <c r="C99" s="168"/>
      <c r="D99" s="169" t="s">
        <v>195</v>
      </c>
      <c r="E99" s="170"/>
      <c r="F99" s="170"/>
      <c r="G99" s="170"/>
      <c r="H99" s="170"/>
      <c r="I99" s="171"/>
      <c r="J99" s="172">
        <f>J128</f>
        <v>0</v>
      </c>
      <c r="K99" s="168"/>
      <c r="L99" s="173"/>
    </row>
    <row r="100" spans="1:47" s="10" customFormat="1" ht="19.899999999999999" customHeight="1">
      <c r="B100" s="174"/>
      <c r="C100" s="104"/>
      <c r="D100" s="175" t="s">
        <v>196</v>
      </c>
      <c r="E100" s="176"/>
      <c r="F100" s="176"/>
      <c r="G100" s="176"/>
      <c r="H100" s="176"/>
      <c r="I100" s="177"/>
      <c r="J100" s="178">
        <f>J129</f>
        <v>0</v>
      </c>
      <c r="K100" s="104"/>
      <c r="L100" s="179"/>
    </row>
    <row r="101" spans="1:47" s="10" customFormat="1" ht="19.899999999999999" customHeight="1">
      <c r="B101" s="174"/>
      <c r="C101" s="104"/>
      <c r="D101" s="175" t="s">
        <v>197</v>
      </c>
      <c r="E101" s="176"/>
      <c r="F101" s="176"/>
      <c r="G101" s="176"/>
      <c r="H101" s="176"/>
      <c r="I101" s="177"/>
      <c r="J101" s="178">
        <f>J135</f>
        <v>0</v>
      </c>
      <c r="K101" s="104"/>
      <c r="L101" s="179"/>
    </row>
    <row r="102" spans="1:47" s="10" customFormat="1" ht="19.899999999999999" customHeight="1">
      <c r="B102" s="174"/>
      <c r="C102" s="104"/>
      <c r="D102" s="175" t="s">
        <v>198</v>
      </c>
      <c r="E102" s="176"/>
      <c r="F102" s="176"/>
      <c r="G102" s="176"/>
      <c r="H102" s="176"/>
      <c r="I102" s="177"/>
      <c r="J102" s="178">
        <f>J141</f>
        <v>0</v>
      </c>
      <c r="K102" s="104"/>
      <c r="L102" s="179"/>
    </row>
    <row r="103" spans="1:47" s="10" customFormat="1" ht="19.899999999999999" customHeight="1">
      <c r="B103" s="174"/>
      <c r="C103" s="104"/>
      <c r="D103" s="175" t="s">
        <v>199</v>
      </c>
      <c r="E103" s="176"/>
      <c r="F103" s="176"/>
      <c r="G103" s="176"/>
      <c r="H103" s="176"/>
      <c r="I103" s="177"/>
      <c r="J103" s="178">
        <f>J145</f>
        <v>0</v>
      </c>
      <c r="K103" s="104"/>
      <c r="L103" s="179"/>
    </row>
    <row r="104" spans="1:47" s="10" customFormat="1" ht="14.85" customHeight="1">
      <c r="B104" s="174"/>
      <c r="C104" s="104"/>
      <c r="D104" s="175" t="s">
        <v>200</v>
      </c>
      <c r="E104" s="176"/>
      <c r="F104" s="176"/>
      <c r="G104" s="176"/>
      <c r="H104" s="176"/>
      <c r="I104" s="177"/>
      <c r="J104" s="178">
        <f>J243</f>
        <v>0</v>
      </c>
      <c r="K104" s="104"/>
      <c r="L104" s="179"/>
    </row>
    <row r="105" spans="1:47" s="10" customFormat="1" ht="19.899999999999999" customHeight="1">
      <c r="B105" s="174"/>
      <c r="C105" s="104"/>
      <c r="D105" s="175" t="s">
        <v>201</v>
      </c>
      <c r="E105" s="176"/>
      <c r="F105" s="176"/>
      <c r="G105" s="176"/>
      <c r="H105" s="176"/>
      <c r="I105" s="177"/>
      <c r="J105" s="178">
        <f>J256</f>
        <v>0</v>
      </c>
      <c r="K105" s="104"/>
      <c r="L105" s="179"/>
    </row>
    <row r="106" spans="1:47" s="2" customFormat="1" ht="21.75" customHeight="1">
      <c r="A106" s="34"/>
      <c r="B106" s="35"/>
      <c r="C106" s="36"/>
      <c r="D106" s="36"/>
      <c r="E106" s="36"/>
      <c r="F106" s="36"/>
      <c r="G106" s="36"/>
      <c r="H106" s="36"/>
      <c r="I106" s="122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47" s="2" customFormat="1" ht="6.95" customHeight="1">
      <c r="A107" s="34"/>
      <c r="B107" s="54"/>
      <c r="C107" s="55"/>
      <c r="D107" s="55"/>
      <c r="E107" s="55"/>
      <c r="F107" s="55"/>
      <c r="G107" s="55"/>
      <c r="H107" s="55"/>
      <c r="I107" s="158"/>
      <c r="J107" s="55"/>
      <c r="K107" s="55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pans="1:47" s="2" customFormat="1" ht="6.95" customHeight="1">
      <c r="A111" s="34"/>
      <c r="B111" s="56"/>
      <c r="C111" s="57"/>
      <c r="D111" s="57"/>
      <c r="E111" s="57"/>
      <c r="F111" s="57"/>
      <c r="G111" s="57"/>
      <c r="H111" s="57"/>
      <c r="I111" s="161"/>
      <c r="J111" s="57"/>
      <c r="K111" s="57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24.95" customHeight="1">
      <c r="A112" s="34"/>
      <c r="B112" s="35"/>
      <c r="C112" s="23" t="s">
        <v>202</v>
      </c>
      <c r="D112" s="36"/>
      <c r="E112" s="36"/>
      <c r="F112" s="36"/>
      <c r="G112" s="36"/>
      <c r="H112" s="36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12" customHeight="1">
      <c r="A114" s="34"/>
      <c r="B114" s="35"/>
      <c r="C114" s="29" t="s">
        <v>16</v>
      </c>
      <c r="D114" s="36"/>
      <c r="E114" s="36"/>
      <c r="F114" s="36"/>
      <c r="G114" s="36"/>
      <c r="H114" s="36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16.5" customHeight="1">
      <c r="A115" s="34"/>
      <c r="B115" s="35"/>
      <c r="C115" s="36"/>
      <c r="D115" s="36"/>
      <c r="E115" s="336" t="str">
        <f>E7</f>
        <v>Oprava mostních objektů na trati Liberec - Černousy</v>
      </c>
      <c r="F115" s="337"/>
      <c r="G115" s="337"/>
      <c r="H115" s="337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1" customFormat="1" ht="12" customHeight="1">
      <c r="B116" s="21"/>
      <c r="C116" s="29" t="s">
        <v>185</v>
      </c>
      <c r="D116" s="22"/>
      <c r="E116" s="22"/>
      <c r="F116" s="22"/>
      <c r="G116" s="22"/>
      <c r="H116" s="22"/>
      <c r="I116" s="115"/>
      <c r="J116" s="22"/>
      <c r="K116" s="22"/>
      <c r="L116" s="20"/>
    </row>
    <row r="117" spans="1:63" s="2" customFormat="1" ht="16.5" customHeight="1">
      <c r="A117" s="34"/>
      <c r="B117" s="35"/>
      <c r="C117" s="36"/>
      <c r="D117" s="36"/>
      <c r="E117" s="336" t="s">
        <v>186</v>
      </c>
      <c r="F117" s="338"/>
      <c r="G117" s="338"/>
      <c r="H117" s="338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2" customHeight="1">
      <c r="A118" s="34"/>
      <c r="B118" s="35"/>
      <c r="C118" s="29" t="s">
        <v>187</v>
      </c>
      <c r="D118" s="36"/>
      <c r="E118" s="36"/>
      <c r="F118" s="36"/>
      <c r="G118" s="36"/>
      <c r="H118" s="36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6.5" customHeight="1">
      <c r="A119" s="34"/>
      <c r="B119" s="35"/>
      <c r="C119" s="36"/>
      <c r="D119" s="36"/>
      <c r="E119" s="309" t="str">
        <f>E11</f>
        <v>2020/02/01.1/LIB - SO 01 -  P 163,082 stavební část</v>
      </c>
      <c r="F119" s="338"/>
      <c r="G119" s="338"/>
      <c r="H119" s="338"/>
      <c r="I119" s="122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122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12" customHeight="1">
      <c r="A121" s="34"/>
      <c r="B121" s="35"/>
      <c r="C121" s="29" t="s">
        <v>20</v>
      </c>
      <c r="D121" s="36"/>
      <c r="E121" s="36"/>
      <c r="F121" s="27" t="str">
        <f>F14</f>
        <v>Liberec</v>
      </c>
      <c r="G121" s="36"/>
      <c r="H121" s="36"/>
      <c r="I121" s="123" t="s">
        <v>22</v>
      </c>
      <c r="J121" s="66" t="str">
        <f>IF(J14="","",J14)</f>
        <v>25. 5. 2020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6.95" customHeight="1">
      <c r="A122" s="34"/>
      <c r="B122" s="35"/>
      <c r="C122" s="36"/>
      <c r="D122" s="36"/>
      <c r="E122" s="36"/>
      <c r="F122" s="36"/>
      <c r="G122" s="36"/>
      <c r="H122" s="36"/>
      <c r="I122" s="122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24</v>
      </c>
      <c r="D123" s="36"/>
      <c r="E123" s="36"/>
      <c r="F123" s="27" t="str">
        <f>E17</f>
        <v>Správa železnic, státní organizace OŘ HK</v>
      </c>
      <c r="G123" s="36"/>
      <c r="H123" s="36"/>
      <c r="I123" s="123" t="s">
        <v>32</v>
      </c>
      <c r="J123" s="32" t="str">
        <f>E23</f>
        <v xml:space="preserve"> 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30</v>
      </c>
      <c r="D124" s="36"/>
      <c r="E124" s="36"/>
      <c r="F124" s="27" t="str">
        <f>IF(E20="","",E20)</f>
        <v>Vyplň údaj</v>
      </c>
      <c r="G124" s="36"/>
      <c r="H124" s="36"/>
      <c r="I124" s="123" t="s">
        <v>34</v>
      </c>
      <c r="J124" s="32" t="str">
        <f>E26</f>
        <v xml:space="preserve"> 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0.35" customHeight="1">
      <c r="A125" s="34"/>
      <c r="B125" s="35"/>
      <c r="C125" s="36"/>
      <c r="D125" s="36"/>
      <c r="E125" s="36"/>
      <c r="F125" s="36"/>
      <c r="G125" s="36"/>
      <c r="H125" s="36"/>
      <c r="I125" s="122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11" customFormat="1" ht="29.25" customHeight="1">
      <c r="A126" s="180"/>
      <c r="B126" s="181"/>
      <c r="C126" s="182" t="s">
        <v>203</v>
      </c>
      <c r="D126" s="183" t="s">
        <v>62</v>
      </c>
      <c r="E126" s="183" t="s">
        <v>58</v>
      </c>
      <c r="F126" s="183" t="s">
        <v>59</v>
      </c>
      <c r="G126" s="183" t="s">
        <v>204</v>
      </c>
      <c r="H126" s="183" t="s">
        <v>205</v>
      </c>
      <c r="I126" s="184" t="s">
        <v>206</v>
      </c>
      <c r="J126" s="183" t="s">
        <v>192</v>
      </c>
      <c r="K126" s="185" t="s">
        <v>207</v>
      </c>
      <c r="L126" s="186"/>
      <c r="M126" s="75" t="s">
        <v>1</v>
      </c>
      <c r="N126" s="76" t="s">
        <v>41</v>
      </c>
      <c r="O126" s="76" t="s">
        <v>208</v>
      </c>
      <c r="P126" s="76" t="s">
        <v>209</v>
      </c>
      <c r="Q126" s="76" t="s">
        <v>210</v>
      </c>
      <c r="R126" s="76" t="s">
        <v>211</v>
      </c>
      <c r="S126" s="76" t="s">
        <v>212</v>
      </c>
      <c r="T126" s="77" t="s">
        <v>213</v>
      </c>
      <c r="U126" s="180"/>
      <c r="V126" s="180"/>
      <c r="W126" s="180"/>
      <c r="X126" s="180"/>
      <c r="Y126" s="180"/>
      <c r="Z126" s="180"/>
      <c r="AA126" s="180"/>
      <c r="AB126" s="180"/>
      <c r="AC126" s="180"/>
      <c r="AD126" s="180"/>
      <c r="AE126" s="180"/>
    </row>
    <row r="127" spans="1:63" s="2" customFormat="1" ht="22.9" customHeight="1">
      <c r="A127" s="34"/>
      <c r="B127" s="35"/>
      <c r="C127" s="82" t="s">
        <v>214</v>
      </c>
      <c r="D127" s="36"/>
      <c r="E127" s="36"/>
      <c r="F127" s="36"/>
      <c r="G127" s="36"/>
      <c r="H127" s="36"/>
      <c r="I127" s="122"/>
      <c r="J127" s="187">
        <f>BK127</f>
        <v>0</v>
      </c>
      <c r="K127" s="36"/>
      <c r="L127" s="39"/>
      <c r="M127" s="78"/>
      <c r="N127" s="188"/>
      <c r="O127" s="79"/>
      <c r="P127" s="189">
        <f>P128</f>
        <v>0</v>
      </c>
      <c r="Q127" s="79"/>
      <c r="R127" s="189">
        <f>R128</f>
        <v>64.487424400500004</v>
      </c>
      <c r="S127" s="79"/>
      <c r="T127" s="190">
        <f>T128</f>
        <v>103.7800216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76</v>
      </c>
      <c r="AU127" s="17" t="s">
        <v>194</v>
      </c>
      <c r="BK127" s="191">
        <f>BK128</f>
        <v>0</v>
      </c>
    </row>
    <row r="128" spans="1:63" s="12" customFormat="1" ht="25.9" customHeight="1">
      <c r="B128" s="192"/>
      <c r="C128" s="193"/>
      <c r="D128" s="194" t="s">
        <v>76</v>
      </c>
      <c r="E128" s="195" t="s">
        <v>215</v>
      </c>
      <c r="F128" s="195" t="s">
        <v>216</v>
      </c>
      <c r="G128" s="193"/>
      <c r="H128" s="193"/>
      <c r="I128" s="196"/>
      <c r="J128" s="197">
        <f>BK128</f>
        <v>0</v>
      </c>
      <c r="K128" s="193"/>
      <c r="L128" s="198"/>
      <c r="M128" s="199"/>
      <c r="N128" s="200"/>
      <c r="O128" s="200"/>
      <c r="P128" s="201">
        <f>P129+P135+P141+P145+P256</f>
        <v>0</v>
      </c>
      <c r="Q128" s="200"/>
      <c r="R128" s="201">
        <f>R129+R135+R141+R145+R256</f>
        <v>64.487424400500004</v>
      </c>
      <c r="S128" s="200"/>
      <c r="T128" s="202">
        <f>T129+T135+T141+T145+T256</f>
        <v>103.7800216</v>
      </c>
      <c r="AR128" s="203" t="s">
        <v>84</v>
      </c>
      <c r="AT128" s="204" t="s">
        <v>76</v>
      </c>
      <c r="AU128" s="204" t="s">
        <v>77</v>
      </c>
      <c r="AY128" s="203" t="s">
        <v>217</v>
      </c>
      <c r="BK128" s="205">
        <f>BK129+BK135+BK141+BK145+BK256</f>
        <v>0</v>
      </c>
    </row>
    <row r="129" spans="1:65" s="12" customFormat="1" ht="22.9" customHeight="1">
      <c r="B129" s="192"/>
      <c r="C129" s="193"/>
      <c r="D129" s="194" t="s">
        <v>76</v>
      </c>
      <c r="E129" s="206" t="s">
        <v>84</v>
      </c>
      <c r="F129" s="206" t="s">
        <v>218</v>
      </c>
      <c r="G129" s="193"/>
      <c r="H129" s="193"/>
      <c r="I129" s="196"/>
      <c r="J129" s="207">
        <f>BK129</f>
        <v>0</v>
      </c>
      <c r="K129" s="193"/>
      <c r="L129" s="198"/>
      <c r="M129" s="199"/>
      <c r="N129" s="200"/>
      <c r="O129" s="200"/>
      <c r="P129" s="201">
        <f>SUM(P130:P134)</f>
        <v>0</v>
      </c>
      <c r="Q129" s="200"/>
      <c r="R129" s="201">
        <f>SUM(R130:R134)</f>
        <v>0.61740000000000006</v>
      </c>
      <c r="S129" s="200"/>
      <c r="T129" s="202">
        <f>SUM(T130:T134)</f>
        <v>0</v>
      </c>
      <c r="AR129" s="203" t="s">
        <v>84</v>
      </c>
      <c r="AT129" s="204" t="s">
        <v>76</v>
      </c>
      <c r="AU129" s="204" t="s">
        <v>84</v>
      </c>
      <c r="AY129" s="203" t="s">
        <v>217</v>
      </c>
      <c r="BK129" s="205">
        <f>SUM(BK130:BK134)</f>
        <v>0</v>
      </c>
    </row>
    <row r="130" spans="1:65" s="2" customFormat="1" ht="21.75" customHeight="1">
      <c r="A130" s="34"/>
      <c r="B130" s="35"/>
      <c r="C130" s="208" t="s">
        <v>84</v>
      </c>
      <c r="D130" s="208" t="s">
        <v>219</v>
      </c>
      <c r="E130" s="209" t="s">
        <v>220</v>
      </c>
      <c r="F130" s="210" t="s">
        <v>221</v>
      </c>
      <c r="G130" s="211" t="s">
        <v>222</v>
      </c>
      <c r="H130" s="212">
        <v>500</v>
      </c>
      <c r="I130" s="213"/>
      <c r="J130" s="214">
        <f>ROUND(I130*H130,2)</f>
        <v>0</v>
      </c>
      <c r="K130" s="210" t="s">
        <v>223</v>
      </c>
      <c r="L130" s="39"/>
      <c r="M130" s="215" t="s">
        <v>1</v>
      </c>
      <c r="N130" s="216" t="s">
        <v>42</v>
      </c>
      <c r="O130" s="71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9" t="s">
        <v>224</v>
      </c>
      <c r="AT130" s="219" t="s">
        <v>219</v>
      </c>
      <c r="AU130" s="219" t="s">
        <v>86</v>
      </c>
      <c r="AY130" s="17" t="s">
        <v>217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7" t="s">
        <v>84</v>
      </c>
      <c r="BK130" s="220">
        <f>ROUND(I130*H130,2)</f>
        <v>0</v>
      </c>
      <c r="BL130" s="17" t="s">
        <v>224</v>
      </c>
      <c r="BM130" s="219" t="s">
        <v>225</v>
      </c>
    </row>
    <row r="131" spans="1:65" s="2" customFormat="1" ht="16.5" customHeight="1">
      <c r="A131" s="34"/>
      <c r="B131" s="35"/>
      <c r="C131" s="208" t="s">
        <v>86</v>
      </c>
      <c r="D131" s="208" t="s">
        <v>219</v>
      </c>
      <c r="E131" s="209" t="s">
        <v>226</v>
      </c>
      <c r="F131" s="210" t="s">
        <v>227</v>
      </c>
      <c r="G131" s="211" t="s">
        <v>222</v>
      </c>
      <c r="H131" s="212">
        <v>500</v>
      </c>
      <c r="I131" s="213"/>
      <c r="J131" s="214">
        <f>ROUND(I131*H131,2)</f>
        <v>0</v>
      </c>
      <c r="K131" s="210" t="s">
        <v>223</v>
      </c>
      <c r="L131" s="39"/>
      <c r="M131" s="215" t="s">
        <v>1</v>
      </c>
      <c r="N131" s="216" t="s">
        <v>42</v>
      </c>
      <c r="O131" s="71"/>
      <c r="P131" s="217">
        <f>O131*H131</f>
        <v>0</v>
      </c>
      <c r="Q131" s="217">
        <v>3.0000000000000001E-5</v>
      </c>
      <c r="R131" s="217">
        <f>Q131*H131</f>
        <v>1.5000000000000001E-2</v>
      </c>
      <c r="S131" s="217">
        <v>0</v>
      </c>
      <c r="T131" s="21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9" t="s">
        <v>224</v>
      </c>
      <c r="AT131" s="219" t="s">
        <v>219</v>
      </c>
      <c r="AU131" s="219" t="s">
        <v>86</v>
      </c>
      <c r="AY131" s="17" t="s">
        <v>217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7" t="s">
        <v>84</v>
      </c>
      <c r="BK131" s="220">
        <f>ROUND(I131*H131,2)</f>
        <v>0</v>
      </c>
      <c r="BL131" s="17" t="s">
        <v>224</v>
      </c>
      <c r="BM131" s="219" t="s">
        <v>228</v>
      </c>
    </row>
    <row r="132" spans="1:65" s="2" customFormat="1" ht="21.75" customHeight="1">
      <c r="A132" s="34"/>
      <c r="B132" s="35"/>
      <c r="C132" s="208" t="s">
        <v>229</v>
      </c>
      <c r="D132" s="208" t="s">
        <v>219</v>
      </c>
      <c r="E132" s="209" t="s">
        <v>230</v>
      </c>
      <c r="F132" s="210" t="s">
        <v>231</v>
      </c>
      <c r="G132" s="211" t="s">
        <v>232</v>
      </c>
      <c r="H132" s="212">
        <v>3</v>
      </c>
      <c r="I132" s="213"/>
      <c r="J132" s="214">
        <f>ROUND(I132*H132,2)</f>
        <v>0</v>
      </c>
      <c r="K132" s="210" t="s">
        <v>223</v>
      </c>
      <c r="L132" s="39"/>
      <c r="M132" s="215" t="s">
        <v>1</v>
      </c>
      <c r="N132" s="216" t="s">
        <v>42</v>
      </c>
      <c r="O132" s="71"/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9" t="s">
        <v>224</v>
      </c>
      <c r="AT132" s="219" t="s">
        <v>219</v>
      </c>
      <c r="AU132" s="219" t="s">
        <v>86</v>
      </c>
      <c r="AY132" s="17" t="s">
        <v>217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7" t="s">
        <v>84</v>
      </c>
      <c r="BK132" s="220">
        <f>ROUND(I132*H132,2)</f>
        <v>0</v>
      </c>
      <c r="BL132" s="17" t="s">
        <v>224</v>
      </c>
      <c r="BM132" s="219" t="s">
        <v>233</v>
      </c>
    </row>
    <row r="133" spans="1:65" s="2" customFormat="1" ht="19.5">
      <c r="A133" s="34"/>
      <c r="B133" s="35"/>
      <c r="C133" s="36"/>
      <c r="D133" s="221" t="s">
        <v>234</v>
      </c>
      <c r="E133" s="36"/>
      <c r="F133" s="222" t="s">
        <v>235</v>
      </c>
      <c r="G133" s="36"/>
      <c r="H133" s="36"/>
      <c r="I133" s="122"/>
      <c r="J133" s="36"/>
      <c r="K133" s="36"/>
      <c r="L133" s="39"/>
      <c r="M133" s="223"/>
      <c r="N133" s="224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234</v>
      </c>
      <c r="AU133" s="17" t="s">
        <v>86</v>
      </c>
    </row>
    <row r="134" spans="1:65" s="2" customFormat="1" ht="16.5" customHeight="1">
      <c r="A134" s="34"/>
      <c r="B134" s="35"/>
      <c r="C134" s="208" t="s">
        <v>224</v>
      </c>
      <c r="D134" s="208" t="s">
        <v>219</v>
      </c>
      <c r="E134" s="209" t="s">
        <v>236</v>
      </c>
      <c r="F134" s="210" t="s">
        <v>237</v>
      </c>
      <c r="G134" s="211" t="s">
        <v>238</v>
      </c>
      <c r="H134" s="212">
        <v>60</v>
      </c>
      <c r="I134" s="213"/>
      <c r="J134" s="214">
        <f>ROUND(I134*H134,2)</f>
        <v>0</v>
      </c>
      <c r="K134" s="210" t="s">
        <v>223</v>
      </c>
      <c r="L134" s="39"/>
      <c r="M134" s="215" t="s">
        <v>1</v>
      </c>
      <c r="N134" s="216" t="s">
        <v>42</v>
      </c>
      <c r="O134" s="71"/>
      <c r="P134" s="217">
        <f>O134*H134</f>
        <v>0</v>
      </c>
      <c r="Q134" s="217">
        <v>1.004E-2</v>
      </c>
      <c r="R134" s="217">
        <f>Q134*H134</f>
        <v>0.60240000000000005</v>
      </c>
      <c r="S134" s="217">
        <v>0</v>
      </c>
      <c r="T134" s="21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9" t="s">
        <v>224</v>
      </c>
      <c r="AT134" s="219" t="s">
        <v>219</v>
      </c>
      <c r="AU134" s="219" t="s">
        <v>86</v>
      </c>
      <c r="AY134" s="17" t="s">
        <v>217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7" t="s">
        <v>84</v>
      </c>
      <c r="BK134" s="220">
        <f>ROUND(I134*H134,2)</f>
        <v>0</v>
      </c>
      <c r="BL134" s="17" t="s">
        <v>224</v>
      </c>
      <c r="BM134" s="219" t="s">
        <v>239</v>
      </c>
    </row>
    <row r="135" spans="1:65" s="12" customFormat="1" ht="22.9" customHeight="1">
      <c r="B135" s="192"/>
      <c r="C135" s="193"/>
      <c r="D135" s="194" t="s">
        <v>76</v>
      </c>
      <c r="E135" s="206" t="s">
        <v>224</v>
      </c>
      <c r="F135" s="206" t="s">
        <v>240</v>
      </c>
      <c r="G135" s="193"/>
      <c r="H135" s="193"/>
      <c r="I135" s="196"/>
      <c r="J135" s="207">
        <f>BK135</f>
        <v>0</v>
      </c>
      <c r="K135" s="193"/>
      <c r="L135" s="198"/>
      <c r="M135" s="199"/>
      <c r="N135" s="200"/>
      <c r="O135" s="200"/>
      <c r="P135" s="201">
        <f>SUM(P136:P140)</f>
        <v>0</v>
      </c>
      <c r="Q135" s="200"/>
      <c r="R135" s="201">
        <f>SUM(R136:R140)</f>
        <v>7.1415000000000006E-2</v>
      </c>
      <c r="S135" s="200"/>
      <c r="T135" s="202">
        <f>SUM(T136:T140)</f>
        <v>0</v>
      </c>
      <c r="AR135" s="203" t="s">
        <v>84</v>
      </c>
      <c r="AT135" s="204" t="s">
        <v>76</v>
      </c>
      <c r="AU135" s="204" t="s">
        <v>84</v>
      </c>
      <c r="AY135" s="203" t="s">
        <v>217</v>
      </c>
      <c r="BK135" s="205">
        <f>SUM(BK136:BK140)</f>
        <v>0</v>
      </c>
    </row>
    <row r="136" spans="1:65" s="2" customFormat="1" ht="21.75" customHeight="1">
      <c r="A136" s="34"/>
      <c r="B136" s="35"/>
      <c r="C136" s="208" t="s">
        <v>241</v>
      </c>
      <c r="D136" s="208" t="s">
        <v>219</v>
      </c>
      <c r="E136" s="209" t="s">
        <v>242</v>
      </c>
      <c r="F136" s="210" t="s">
        <v>243</v>
      </c>
      <c r="G136" s="211" t="s">
        <v>222</v>
      </c>
      <c r="H136" s="212">
        <v>0.9</v>
      </c>
      <c r="I136" s="213"/>
      <c r="J136" s="214">
        <f>ROUND(I136*H136,2)</f>
        <v>0</v>
      </c>
      <c r="K136" s="210" t="s">
        <v>223</v>
      </c>
      <c r="L136" s="39"/>
      <c r="M136" s="215" t="s">
        <v>1</v>
      </c>
      <c r="N136" s="216" t="s">
        <v>42</v>
      </c>
      <c r="O136" s="71"/>
      <c r="P136" s="217">
        <f>O136*H136</f>
        <v>0</v>
      </c>
      <c r="Q136" s="217">
        <v>2.6450000000000001E-2</v>
      </c>
      <c r="R136" s="217">
        <f>Q136*H136</f>
        <v>2.3805000000000003E-2</v>
      </c>
      <c r="S136" s="217">
        <v>0</v>
      </c>
      <c r="T136" s="21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9" t="s">
        <v>224</v>
      </c>
      <c r="AT136" s="219" t="s">
        <v>219</v>
      </c>
      <c r="AU136" s="219" t="s">
        <v>86</v>
      </c>
      <c r="AY136" s="17" t="s">
        <v>217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7" t="s">
        <v>84</v>
      </c>
      <c r="BK136" s="220">
        <f>ROUND(I136*H136,2)</f>
        <v>0</v>
      </c>
      <c r="BL136" s="17" t="s">
        <v>224</v>
      </c>
      <c r="BM136" s="219" t="s">
        <v>244</v>
      </c>
    </row>
    <row r="137" spans="1:65" s="2" customFormat="1" ht="19.5">
      <c r="A137" s="34"/>
      <c r="B137" s="35"/>
      <c r="C137" s="36"/>
      <c r="D137" s="221" t="s">
        <v>234</v>
      </c>
      <c r="E137" s="36"/>
      <c r="F137" s="222" t="s">
        <v>245</v>
      </c>
      <c r="G137" s="36"/>
      <c r="H137" s="36"/>
      <c r="I137" s="122"/>
      <c r="J137" s="36"/>
      <c r="K137" s="36"/>
      <c r="L137" s="39"/>
      <c r="M137" s="223"/>
      <c r="N137" s="224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234</v>
      </c>
      <c r="AU137" s="17" t="s">
        <v>86</v>
      </c>
    </row>
    <row r="138" spans="1:65" s="13" customFormat="1" ht="11.25">
      <c r="B138" s="225"/>
      <c r="C138" s="226"/>
      <c r="D138" s="221" t="s">
        <v>246</v>
      </c>
      <c r="E138" s="227" t="s">
        <v>1</v>
      </c>
      <c r="F138" s="228" t="s">
        <v>247</v>
      </c>
      <c r="G138" s="226"/>
      <c r="H138" s="229">
        <v>0.9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AT138" s="235" t="s">
        <v>246</v>
      </c>
      <c r="AU138" s="235" t="s">
        <v>86</v>
      </c>
      <c r="AV138" s="13" t="s">
        <v>86</v>
      </c>
      <c r="AW138" s="13" t="s">
        <v>33</v>
      </c>
      <c r="AX138" s="13" t="s">
        <v>84</v>
      </c>
      <c r="AY138" s="235" t="s">
        <v>217</v>
      </c>
    </row>
    <row r="139" spans="1:65" s="2" customFormat="1" ht="21.75" customHeight="1">
      <c r="A139" s="34"/>
      <c r="B139" s="35"/>
      <c r="C139" s="208" t="s">
        <v>248</v>
      </c>
      <c r="D139" s="208" t="s">
        <v>219</v>
      </c>
      <c r="E139" s="209" t="s">
        <v>249</v>
      </c>
      <c r="F139" s="210" t="s">
        <v>250</v>
      </c>
      <c r="G139" s="211" t="s">
        <v>222</v>
      </c>
      <c r="H139" s="212">
        <v>1.8</v>
      </c>
      <c r="I139" s="213"/>
      <c r="J139" s="214">
        <f>ROUND(I139*H139,2)</f>
        <v>0</v>
      </c>
      <c r="K139" s="210" t="s">
        <v>223</v>
      </c>
      <c r="L139" s="39"/>
      <c r="M139" s="215" t="s">
        <v>1</v>
      </c>
      <c r="N139" s="216" t="s">
        <v>42</v>
      </c>
      <c r="O139" s="71"/>
      <c r="P139" s="217">
        <f>O139*H139</f>
        <v>0</v>
      </c>
      <c r="Q139" s="217">
        <v>2.6450000000000001E-2</v>
      </c>
      <c r="R139" s="217">
        <f>Q139*H139</f>
        <v>4.7610000000000006E-2</v>
      </c>
      <c r="S139" s="217">
        <v>0</v>
      </c>
      <c r="T139" s="21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9" t="s">
        <v>224</v>
      </c>
      <c r="AT139" s="219" t="s">
        <v>219</v>
      </c>
      <c r="AU139" s="219" t="s">
        <v>86</v>
      </c>
      <c r="AY139" s="17" t="s">
        <v>217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7" t="s">
        <v>84</v>
      </c>
      <c r="BK139" s="220">
        <f>ROUND(I139*H139,2)</f>
        <v>0</v>
      </c>
      <c r="BL139" s="17" t="s">
        <v>224</v>
      </c>
      <c r="BM139" s="219" t="s">
        <v>251</v>
      </c>
    </row>
    <row r="140" spans="1:65" s="13" customFormat="1" ht="11.25">
      <c r="B140" s="225"/>
      <c r="C140" s="226"/>
      <c r="D140" s="221" t="s">
        <v>246</v>
      </c>
      <c r="E140" s="226"/>
      <c r="F140" s="228" t="s">
        <v>252</v>
      </c>
      <c r="G140" s="226"/>
      <c r="H140" s="229">
        <v>1.8</v>
      </c>
      <c r="I140" s="230"/>
      <c r="J140" s="226"/>
      <c r="K140" s="226"/>
      <c r="L140" s="231"/>
      <c r="M140" s="232"/>
      <c r="N140" s="233"/>
      <c r="O140" s="233"/>
      <c r="P140" s="233"/>
      <c r="Q140" s="233"/>
      <c r="R140" s="233"/>
      <c r="S140" s="233"/>
      <c r="T140" s="234"/>
      <c r="AT140" s="235" t="s">
        <v>246</v>
      </c>
      <c r="AU140" s="235" t="s">
        <v>86</v>
      </c>
      <c r="AV140" s="13" t="s">
        <v>86</v>
      </c>
      <c r="AW140" s="13" t="s">
        <v>4</v>
      </c>
      <c r="AX140" s="13" t="s">
        <v>84</v>
      </c>
      <c r="AY140" s="235" t="s">
        <v>217</v>
      </c>
    </row>
    <row r="141" spans="1:65" s="12" customFormat="1" ht="22.9" customHeight="1">
      <c r="B141" s="192"/>
      <c r="C141" s="193"/>
      <c r="D141" s="194" t="s">
        <v>76</v>
      </c>
      <c r="E141" s="206" t="s">
        <v>248</v>
      </c>
      <c r="F141" s="206" t="s">
        <v>253</v>
      </c>
      <c r="G141" s="193"/>
      <c r="H141" s="193"/>
      <c r="I141" s="196"/>
      <c r="J141" s="207">
        <f>BK141</f>
        <v>0</v>
      </c>
      <c r="K141" s="193"/>
      <c r="L141" s="198"/>
      <c r="M141" s="199"/>
      <c r="N141" s="200"/>
      <c r="O141" s="200"/>
      <c r="P141" s="201">
        <f>SUM(P142:P144)</f>
        <v>0</v>
      </c>
      <c r="Q141" s="200"/>
      <c r="R141" s="201">
        <f>SUM(R142:R144)</f>
        <v>0.95410590000000006</v>
      </c>
      <c r="S141" s="200"/>
      <c r="T141" s="202">
        <f>SUM(T142:T144)</f>
        <v>1.056</v>
      </c>
      <c r="AR141" s="203" t="s">
        <v>84</v>
      </c>
      <c r="AT141" s="204" t="s">
        <v>76</v>
      </c>
      <c r="AU141" s="204" t="s">
        <v>84</v>
      </c>
      <c r="AY141" s="203" t="s">
        <v>217</v>
      </c>
      <c r="BK141" s="205">
        <f>SUM(BK142:BK144)</f>
        <v>0</v>
      </c>
    </row>
    <row r="142" spans="1:65" s="2" customFormat="1" ht="21.75" customHeight="1">
      <c r="A142" s="34"/>
      <c r="B142" s="35"/>
      <c r="C142" s="208" t="s">
        <v>254</v>
      </c>
      <c r="D142" s="208" t="s">
        <v>219</v>
      </c>
      <c r="E142" s="209" t="s">
        <v>255</v>
      </c>
      <c r="F142" s="210" t="s">
        <v>256</v>
      </c>
      <c r="G142" s="211" t="s">
        <v>222</v>
      </c>
      <c r="H142" s="212">
        <v>11</v>
      </c>
      <c r="I142" s="213"/>
      <c r="J142" s="214">
        <f>ROUND(I142*H142,2)</f>
        <v>0</v>
      </c>
      <c r="K142" s="210" t="s">
        <v>223</v>
      </c>
      <c r="L142" s="39"/>
      <c r="M142" s="215" t="s">
        <v>1</v>
      </c>
      <c r="N142" s="216" t="s">
        <v>42</v>
      </c>
      <c r="O142" s="71"/>
      <c r="P142" s="217">
        <f>O142*H142</f>
        <v>0</v>
      </c>
      <c r="Q142" s="217">
        <v>8.6736900000000006E-2</v>
      </c>
      <c r="R142" s="217">
        <f>Q142*H142</f>
        <v>0.95410590000000006</v>
      </c>
      <c r="S142" s="217">
        <v>9.6000000000000002E-2</v>
      </c>
      <c r="T142" s="218">
        <f>S142*H142</f>
        <v>1.056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9" t="s">
        <v>224</v>
      </c>
      <c r="AT142" s="219" t="s">
        <v>219</v>
      </c>
      <c r="AU142" s="219" t="s">
        <v>86</v>
      </c>
      <c r="AY142" s="17" t="s">
        <v>217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7" t="s">
        <v>84</v>
      </c>
      <c r="BK142" s="220">
        <f>ROUND(I142*H142,2)</f>
        <v>0</v>
      </c>
      <c r="BL142" s="17" t="s">
        <v>224</v>
      </c>
      <c r="BM142" s="219" t="s">
        <v>257</v>
      </c>
    </row>
    <row r="143" spans="1:65" s="2" customFormat="1" ht="29.25">
      <c r="A143" s="34"/>
      <c r="B143" s="35"/>
      <c r="C143" s="36"/>
      <c r="D143" s="221" t="s">
        <v>234</v>
      </c>
      <c r="E143" s="36"/>
      <c r="F143" s="222" t="s">
        <v>258</v>
      </c>
      <c r="G143" s="36"/>
      <c r="H143" s="36"/>
      <c r="I143" s="122"/>
      <c r="J143" s="36"/>
      <c r="K143" s="36"/>
      <c r="L143" s="39"/>
      <c r="M143" s="223"/>
      <c r="N143" s="224"/>
      <c r="O143" s="71"/>
      <c r="P143" s="71"/>
      <c r="Q143" s="71"/>
      <c r="R143" s="71"/>
      <c r="S143" s="71"/>
      <c r="T143" s="72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234</v>
      </c>
      <c r="AU143" s="17" t="s">
        <v>86</v>
      </c>
    </row>
    <row r="144" spans="1:65" s="13" customFormat="1" ht="11.25">
      <c r="B144" s="225"/>
      <c r="C144" s="226"/>
      <c r="D144" s="221" t="s">
        <v>246</v>
      </c>
      <c r="E144" s="227" t="s">
        <v>1</v>
      </c>
      <c r="F144" s="228" t="s">
        <v>259</v>
      </c>
      <c r="G144" s="226"/>
      <c r="H144" s="229">
        <v>11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AT144" s="235" t="s">
        <v>246</v>
      </c>
      <c r="AU144" s="235" t="s">
        <v>86</v>
      </c>
      <c r="AV144" s="13" t="s">
        <v>86</v>
      </c>
      <c r="AW144" s="13" t="s">
        <v>33</v>
      </c>
      <c r="AX144" s="13" t="s">
        <v>84</v>
      </c>
      <c r="AY144" s="235" t="s">
        <v>217</v>
      </c>
    </row>
    <row r="145" spans="1:65" s="12" customFormat="1" ht="22.9" customHeight="1">
      <c r="B145" s="192"/>
      <c r="C145" s="193"/>
      <c r="D145" s="194" t="s">
        <v>76</v>
      </c>
      <c r="E145" s="206" t="s">
        <v>260</v>
      </c>
      <c r="F145" s="206" t="s">
        <v>261</v>
      </c>
      <c r="G145" s="193"/>
      <c r="H145" s="193"/>
      <c r="I145" s="196"/>
      <c r="J145" s="207">
        <f>BK145</f>
        <v>0</v>
      </c>
      <c r="K145" s="193"/>
      <c r="L145" s="198"/>
      <c r="M145" s="199"/>
      <c r="N145" s="200"/>
      <c r="O145" s="200"/>
      <c r="P145" s="201">
        <f>P146+SUM(P147:P243)</f>
        <v>0</v>
      </c>
      <c r="Q145" s="200"/>
      <c r="R145" s="201">
        <f>R146+SUM(R147:R243)</f>
        <v>62.844503500499997</v>
      </c>
      <c r="S145" s="200"/>
      <c r="T145" s="202">
        <f>T146+SUM(T147:T243)</f>
        <v>102.7240216</v>
      </c>
      <c r="AR145" s="203" t="s">
        <v>84</v>
      </c>
      <c r="AT145" s="204" t="s">
        <v>76</v>
      </c>
      <c r="AU145" s="204" t="s">
        <v>84</v>
      </c>
      <c r="AY145" s="203" t="s">
        <v>217</v>
      </c>
      <c r="BK145" s="205">
        <f>BK146+SUM(BK147:BK243)</f>
        <v>0</v>
      </c>
    </row>
    <row r="146" spans="1:65" s="2" customFormat="1" ht="16.5" customHeight="1">
      <c r="A146" s="34"/>
      <c r="B146" s="35"/>
      <c r="C146" s="208" t="s">
        <v>262</v>
      </c>
      <c r="D146" s="208" t="s">
        <v>219</v>
      </c>
      <c r="E146" s="209" t="s">
        <v>263</v>
      </c>
      <c r="F146" s="210" t="s">
        <v>264</v>
      </c>
      <c r="G146" s="211" t="s">
        <v>238</v>
      </c>
      <c r="H146" s="212">
        <v>11</v>
      </c>
      <c r="I146" s="213"/>
      <c r="J146" s="214">
        <f>ROUND(I146*H146,2)</f>
        <v>0</v>
      </c>
      <c r="K146" s="210" t="s">
        <v>223</v>
      </c>
      <c r="L146" s="39"/>
      <c r="M146" s="215" t="s">
        <v>1</v>
      </c>
      <c r="N146" s="216" t="s">
        <v>42</v>
      </c>
      <c r="O146" s="71"/>
      <c r="P146" s="217">
        <f>O146*H146</f>
        <v>0</v>
      </c>
      <c r="Q146" s="217">
        <v>1.17E-3</v>
      </c>
      <c r="R146" s="217">
        <f>Q146*H146</f>
        <v>1.2869999999999999E-2</v>
      </c>
      <c r="S146" s="217">
        <v>0</v>
      </c>
      <c r="T146" s="21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9" t="s">
        <v>224</v>
      </c>
      <c r="AT146" s="219" t="s">
        <v>219</v>
      </c>
      <c r="AU146" s="219" t="s">
        <v>86</v>
      </c>
      <c r="AY146" s="17" t="s">
        <v>217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17" t="s">
        <v>84</v>
      </c>
      <c r="BK146" s="220">
        <f>ROUND(I146*H146,2)</f>
        <v>0</v>
      </c>
      <c r="BL146" s="17" t="s">
        <v>224</v>
      </c>
      <c r="BM146" s="219" t="s">
        <v>265</v>
      </c>
    </row>
    <row r="147" spans="1:65" s="13" customFormat="1" ht="11.25">
      <c r="B147" s="225"/>
      <c r="C147" s="226"/>
      <c r="D147" s="221" t="s">
        <v>246</v>
      </c>
      <c r="E147" s="227" t="s">
        <v>1</v>
      </c>
      <c r="F147" s="228" t="s">
        <v>266</v>
      </c>
      <c r="G147" s="226"/>
      <c r="H147" s="229">
        <v>11</v>
      </c>
      <c r="I147" s="230"/>
      <c r="J147" s="226"/>
      <c r="K147" s="226"/>
      <c r="L147" s="231"/>
      <c r="M147" s="232"/>
      <c r="N147" s="233"/>
      <c r="O147" s="233"/>
      <c r="P147" s="233"/>
      <c r="Q147" s="233"/>
      <c r="R147" s="233"/>
      <c r="S147" s="233"/>
      <c r="T147" s="234"/>
      <c r="AT147" s="235" t="s">
        <v>246</v>
      </c>
      <c r="AU147" s="235" t="s">
        <v>86</v>
      </c>
      <c r="AV147" s="13" t="s">
        <v>86</v>
      </c>
      <c r="AW147" s="13" t="s">
        <v>33</v>
      </c>
      <c r="AX147" s="13" t="s">
        <v>84</v>
      </c>
      <c r="AY147" s="235" t="s">
        <v>217</v>
      </c>
    </row>
    <row r="148" spans="1:65" s="2" customFormat="1" ht="16.5" customHeight="1">
      <c r="A148" s="34"/>
      <c r="B148" s="35"/>
      <c r="C148" s="208" t="s">
        <v>260</v>
      </c>
      <c r="D148" s="208" t="s">
        <v>219</v>
      </c>
      <c r="E148" s="209" t="s">
        <v>267</v>
      </c>
      <c r="F148" s="210" t="s">
        <v>268</v>
      </c>
      <c r="G148" s="211" t="s">
        <v>238</v>
      </c>
      <c r="H148" s="212">
        <v>11</v>
      </c>
      <c r="I148" s="213"/>
      <c r="J148" s="214">
        <f>ROUND(I148*H148,2)</f>
        <v>0</v>
      </c>
      <c r="K148" s="210" t="s">
        <v>223</v>
      </c>
      <c r="L148" s="39"/>
      <c r="M148" s="215" t="s">
        <v>1</v>
      </c>
      <c r="N148" s="216" t="s">
        <v>42</v>
      </c>
      <c r="O148" s="71"/>
      <c r="P148" s="217">
        <f>O148*H148</f>
        <v>0</v>
      </c>
      <c r="Q148" s="217">
        <v>5.8049999999999996E-4</v>
      </c>
      <c r="R148" s="217">
        <f>Q148*H148</f>
        <v>6.3854999999999997E-3</v>
      </c>
      <c r="S148" s="217">
        <v>0</v>
      </c>
      <c r="T148" s="21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9" t="s">
        <v>224</v>
      </c>
      <c r="AT148" s="219" t="s">
        <v>219</v>
      </c>
      <c r="AU148" s="219" t="s">
        <v>86</v>
      </c>
      <c r="AY148" s="17" t="s">
        <v>217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17" t="s">
        <v>84</v>
      </c>
      <c r="BK148" s="220">
        <f>ROUND(I148*H148,2)</f>
        <v>0</v>
      </c>
      <c r="BL148" s="17" t="s">
        <v>224</v>
      </c>
      <c r="BM148" s="219" t="s">
        <v>269</v>
      </c>
    </row>
    <row r="149" spans="1:65" s="13" customFormat="1" ht="11.25">
      <c r="B149" s="225"/>
      <c r="C149" s="226"/>
      <c r="D149" s="221" t="s">
        <v>246</v>
      </c>
      <c r="E149" s="227" t="s">
        <v>1</v>
      </c>
      <c r="F149" s="228" t="s">
        <v>266</v>
      </c>
      <c r="G149" s="226"/>
      <c r="H149" s="229">
        <v>11</v>
      </c>
      <c r="I149" s="230"/>
      <c r="J149" s="226"/>
      <c r="K149" s="226"/>
      <c r="L149" s="231"/>
      <c r="M149" s="232"/>
      <c r="N149" s="233"/>
      <c r="O149" s="233"/>
      <c r="P149" s="233"/>
      <c r="Q149" s="233"/>
      <c r="R149" s="233"/>
      <c r="S149" s="233"/>
      <c r="T149" s="234"/>
      <c r="AT149" s="235" t="s">
        <v>246</v>
      </c>
      <c r="AU149" s="235" t="s">
        <v>86</v>
      </c>
      <c r="AV149" s="13" t="s">
        <v>86</v>
      </c>
      <c r="AW149" s="13" t="s">
        <v>33</v>
      </c>
      <c r="AX149" s="13" t="s">
        <v>84</v>
      </c>
      <c r="AY149" s="235" t="s">
        <v>217</v>
      </c>
    </row>
    <row r="150" spans="1:65" s="2" customFormat="1" ht="21.75" customHeight="1">
      <c r="A150" s="34"/>
      <c r="B150" s="35"/>
      <c r="C150" s="236" t="s">
        <v>270</v>
      </c>
      <c r="D150" s="236" t="s">
        <v>271</v>
      </c>
      <c r="E150" s="237" t="s">
        <v>272</v>
      </c>
      <c r="F150" s="238" t="s">
        <v>273</v>
      </c>
      <c r="G150" s="239" t="s">
        <v>274</v>
      </c>
      <c r="H150" s="240">
        <v>0.11700000000000001</v>
      </c>
      <c r="I150" s="241"/>
      <c r="J150" s="242">
        <f>ROUND(I150*H150,2)</f>
        <v>0</v>
      </c>
      <c r="K150" s="238" t="s">
        <v>223</v>
      </c>
      <c r="L150" s="243"/>
      <c r="M150" s="244" t="s">
        <v>1</v>
      </c>
      <c r="N150" s="245" t="s">
        <v>42</v>
      </c>
      <c r="O150" s="71"/>
      <c r="P150" s="217">
        <f>O150*H150</f>
        <v>0</v>
      </c>
      <c r="Q150" s="217">
        <v>1</v>
      </c>
      <c r="R150" s="217">
        <f>Q150*H150</f>
        <v>0.11700000000000001</v>
      </c>
      <c r="S150" s="217">
        <v>0</v>
      </c>
      <c r="T150" s="21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9" t="s">
        <v>262</v>
      </c>
      <c r="AT150" s="219" t="s">
        <v>271</v>
      </c>
      <c r="AU150" s="219" t="s">
        <v>86</v>
      </c>
      <c r="AY150" s="17" t="s">
        <v>217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17" t="s">
        <v>84</v>
      </c>
      <c r="BK150" s="220">
        <f>ROUND(I150*H150,2)</f>
        <v>0</v>
      </c>
      <c r="BL150" s="17" t="s">
        <v>224</v>
      </c>
      <c r="BM150" s="219" t="s">
        <v>275</v>
      </c>
    </row>
    <row r="151" spans="1:65" s="2" customFormat="1" ht="19.5">
      <c r="A151" s="34"/>
      <c r="B151" s="35"/>
      <c r="C151" s="36"/>
      <c r="D151" s="221" t="s">
        <v>234</v>
      </c>
      <c r="E151" s="36"/>
      <c r="F151" s="222" t="s">
        <v>276</v>
      </c>
      <c r="G151" s="36"/>
      <c r="H151" s="36"/>
      <c r="I151" s="122"/>
      <c r="J151" s="36"/>
      <c r="K151" s="36"/>
      <c r="L151" s="39"/>
      <c r="M151" s="223"/>
      <c r="N151" s="224"/>
      <c r="O151" s="71"/>
      <c r="P151" s="71"/>
      <c r="Q151" s="71"/>
      <c r="R151" s="71"/>
      <c r="S151" s="71"/>
      <c r="T151" s="72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234</v>
      </c>
      <c r="AU151" s="17" t="s">
        <v>86</v>
      </c>
    </row>
    <row r="152" spans="1:65" s="2" customFormat="1" ht="21.75" customHeight="1">
      <c r="A152" s="34"/>
      <c r="B152" s="35"/>
      <c r="C152" s="236" t="s">
        <v>277</v>
      </c>
      <c r="D152" s="236" t="s">
        <v>271</v>
      </c>
      <c r="E152" s="237" t="s">
        <v>278</v>
      </c>
      <c r="F152" s="238" t="s">
        <v>279</v>
      </c>
      <c r="G152" s="239" t="s">
        <v>274</v>
      </c>
      <c r="H152" s="240">
        <v>0.26800000000000002</v>
      </c>
      <c r="I152" s="241"/>
      <c r="J152" s="242">
        <f>ROUND(I152*H152,2)</f>
        <v>0</v>
      </c>
      <c r="K152" s="238" t="s">
        <v>223</v>
      </c>
      <c r="L152" s="243"/>
      <c r="M152" s="244" t="s">
        <v>1</v>
      </c>
      <c r="N152" s="245" t="s">
        <v>42</v>
      </c>
      <c r="O152" s="71"/>
      <c r="P152" s="217">
        <f>O152*H152</f>
        <v>0</v>
      </c>
      <c r="Q152" s="217">
        <v>1</v>
      </c>
      <c r="R152" s="217">
        <f>Q152*H152</f>
        <v>0.26800000000000002</v>
      </c>
      <c r="S152" s="217">
        <v>0</v>
      </c>
      <c r="T152" s="21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9" t="s">
        <v>262</v>
      </c>
      <c r="AT152" s="219" t="s">
        <v>271</v>
      </c>
      <c r="AU152" s="219" t="s">
        <v>86</v>
      </c>
      <c r="AY152" s="17" t="s">
        <v>217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7" t="s">
        <v>84</v>
      </c>
      <c r="BK152" s="220">
        <f>ROUND(I152*H152,2)</f>
        <v>0</v>
      </c>
      <c r="BL152" s="17" t="s">
        <v>224</v>
      </c>
      <c r="BM152" s="219" t="s">
        <v>280</v>
      </c>
    </row>
    <row r="153" spans="1:65" s="2" customFormat="1" ht="19.5">
      <c r="A153" s="34"/>
      <c r="B153" s="35"/>
      <c r="C153" s="36"/>
      <c r="D153" s="221" t="s">
        <v>234</v>
      </c>
      <c r="E153" s="36"/>
      <c r="F153" s="222" t="s">
        <v>281</v>
      </c>
      <c r="G153" s="36"/>
      <c r="H153" s="36"/>
      <c r="I153" s="122"/>
      <c r="J153" s="36"/>
      <c r="K153" s="36"/>
      <c r="L153" s="39"/>
      <c r="M153" s="223"/>
      <c r="N153" s="224"/>
      <c r="O153" s="71"/>
      <c r="P153" s="71"/>
      <c r="Q153" s="71"/>
      <c r="R153" s="71"/>
      <c r="S153" s="71"/>
      <c r="T153" s="72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234</v>
      </c>
      <c r="AU153" s="17" t="s">
        <v>86</v>
      </c>
    </row>
    <row r="154" spans="1:65" s="2" customFormat="1" ht="16.5" customHeight="1">
      <c r="A154" s="34"/>
      <c r="B154" s="35"/>
      <c r="C154" s="236" t="s">
        <v>282</v>
      </c>
      <c r="D154" s="236" t="s">
        <v>271</v>
      </c>
      <c r="E154" s="237" t="s">
        <v>283</v>
      </c>
      <c r="F154" s="238" t="s">
        <v>284</v>
      </c>
      <c r="G154" s="239" t="s">
        <v>274</v>
      </c>
      <c r="H154" s="240">
        <v>3.5999999999999997E-2</v>
      </c>
      <c r="I154" s="241"/>
      <c r="J154" s="242">
        <f>ROUND(I154*H154,2)</f>
        <v>0</v>
      </c>
      <c r="K154" s="238" t="s">
        <v>223</v>
      </c>
      <c r="L154" s="243"/>
      <c r="M154" s="244" t="s">
        <v>1</v>
      </c>
      <c r="N154" s="245" t="s">
        <v>42</v>
      </c>
      <c r="O154" s="71"/>
      <c r="P154" s="217">
        <f>O154*H154</f>
        <v>0</v>
      </c>
      <c r="Q154" s="217">
        <v>1</v>
      </c>
      <c r="R154" s="217">
        <f>Q154*H154</f>
        <v>3.5999999999999997E-2</v>
      </c>
      <c r="S154" s="217">
        <v>0</v>
      </c>
      <c r="T154" s="21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9" t="s">
        <v>262</v>
      </c>
      <c r="AT154" s="219" t="s">
        <v>271</v>
      </c>
      <c r="AU154" s="219" t="s">
        <v>86</v>
      </c>
      <c r="AY154" s="17" t="s">
        <v>217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17" t="s">
        <v>84</v>
      </c>
      <c r="BK154" s="220">
        <f>ROUND(I154*H154,2)</f>
        <v>0</v>
      </c>
      <c r="BL154" s="17" t="s">
        <v>224</v>
      </c>
      <c r="BM154" s="219" t="s">
        <v>285</v>
      </c>
    </row>
    <row r="155" spans="1:65" s="2" customFormat="1" ht="19.5">
      <c r="A155" s="34"/>
      <c r="B155" s="35"/>
      <c r="C155" s="36"/>
      <c r="D155" s="221" t="s">
        <v>234</v>
      </c>
      <c r="E155" s="36"/>
      <c r="F155" s="222" t="s">
        <v>286</v>
      </c>
      <c r="G155" s="36"/>
      <c r="H155" s="36"/>
      <c r="I155" s="122"/>
      <c r="J155" s="36"/>
      <c r="K155" s="36"/>
      <c r="L155" s="39"/>
      <c r="M155" s="223"/>
      <c r="N155" s="224"/>
      <c r="O155" s="71"/>
      <c r="P155" s="71"/>
      <c r="Q155" s="71"/>
      <c r="R155" s="71"/>
      <c r="S155" s="71"/>
      <c r="T155" s="72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234</v>
      </c>
      <c r="AU155" s="17" t="s">
        <v>86</v>
      </c>
    </row>
    <row r="156" spans="1:65" s="2" customFormat="1" ht="21.75" customHeight="1">
      <c r="A156" s="34"/>
      <c r="B156" s="35"/>
      <c r="C156" s="208" t="s">
        <v>287</v>
      </c>
      <c r="D156" s="208" t="s">
        <v>219</v>
      </c>
      <c r="E156" s="209" t="s">
        <v>288</v>
      </c>
      <c r="F156" s="210" t="s">
        <v>289</v>
      </c>
      <c r="G156" s="211" t="s">
        <v>290</v>
      </c>
      <c r="H156" s="212">
        <v>11.034000000000001</v>
      </c>
      <c r="I156" s="213"/>
      <c r="J156" s="214">
        <f>ROUND(I156*H156,2)</f>
        <v>0</v>
      </c>
      <c r="K156" s="210" t="s">
        <v>223</v>
      </c>
      <c r="L156" s="39"/>
      <c r="M156" s="215" t="s">
        <v>1</v>
      </c>
      <c r="N156" s="216" t="s">
        <v>42</v>
      </c>
      <c r="O156" s="71"/>
      <c r="P156" s="217">
        <f>O156*H156</f>
        <v>0</v>
      </c>
      <c r="Q156" s="217">
        <v>0</v>
      </c>
      <c r="R156" s="217">
        <f>Q156*H156</f>
        <v>0</v>
      </c>
      <c r="S156" s="217">
        <v>1.8</v>
      </c>
      <c r="T156" s="218">
        <f>S156*H156</f>
        <v>19.8612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9" t="s">
        <v>224</v>
      </c>
      <c r="AT156" s="219" t="s">
        <v>219</v>
      </c>
      <c r="AU156" s="219" t="s">
        <v>86</v>
      </c>
      <c r="AY156" s="17" t="s">
        <v>217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7" t="s">
        <v>84</v>
      </c>
      <c r="BK156" s="220">
        <f>ROUND(I156*H156,2)</f>
        <v>0</v>
      </c>
      <c r="BL156" s="17" t="s">
        <v>224</v>
      </c>
      <c r="BM156" s="219" t="s">
        <v>291</v>
      </c>
    </row>
    <row r="157" spans="1:65" s="2" customFormat="1" ht="19.5">
      <c r="A157" s="34"/>
      <c r="B157" s="35"/>
      <c r="C157" s="36"/>
      <c r="D157" s="221" t="s">
        <v>234</v>
      </c>
      <c r="E157" s="36"/>
      <c r="F157" s="222" t="s">
        <v>292</v>
      </c>
      <c r="G157" s="36"/>
      <c r="H157" s="36"/>
      <c r="I157" s="122"/>
      <c r="J157" s="36"/>
      <c r="K157" s="36"/>
      <c r="L157" s="39"/>
      <c r="M157" s="223"/>
      <c r="N157" s="224"/>
      <c r="O157" s="71"/>
      <c r="P157" s="71"/>
      <c r="Q157" s="71"/>
      <c r="R157" s="71"/>
      <c r="S157" s="71"/>
      <c r="T157" s="72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234</v>
      </c>
      <c r="AU157" s="17" t="s">
        <v>86</v>
      </c>
    </row>
    <row r="158" spans="1:65" s="13" customFormat="1" ht="11.25">
      <c r="B158" s="225"/>
      <c r="C158" s="226"/>
      <c r="D158" s="221" t="s">
        <v>246</v>
      </c>
      <c r="E158" s="227" t="s">
        <v>1</v>
      </c>
      <c r="F158" s="228" t="s">
        <v>293</v>
      </c>
      <c r="G158" s="226"/>
      <c r="H158" s="229">
        <v>2.4129999999999998</v>
      </c>
      <c r="I158" s="230"/>
      <c r="J158" s="226"/>
      <c r="K158" s="226"/>
      <c r="L158" s="231"/>
      <c r="M158" s="232"/>
      <c r="N158" s="233"/>
      <c r="O158" s="233"/>
      <c r="P158" s="233"/>
      <c r="Q158" s="233"/>
      <c r="R158" s="233"/>
      <c r="S158" s="233"/>
      <c r="T158" s="234"/>
      <c r="AT158" s="235" t="s">
        <v>246</v>
      </c>
      <c r="AU158" s="235" t="s">
        <v>86</v>
      </c>
      <c r="AV158" s="13" t="s">
        <v>86</v>
      </c>
      <c r="AW158" s="13" t="s">
        <v>33</v>
      </c>
      <c r="AX158" s="13" t="s">
        <v>77</v>
      </c>
      <c r="AY158" s="235" t="s">
        <v>217</v>
      </c>
    </row>
    <row r="159" spans="1:65" s="13" customFormat="1" ht="11.25">
      <c r="B159" s="225"/>
      <c r="C159" s="226"/>
      <c r="D159" s="221" t="s">
        <v>246</v>
      </c>
      <c r="E159" s="227" t="s">
        <v>1</v>
      </c>
      <c r="F159" s="228" t="s">
        <v>294</v>
      </c>
      <c r="G159" s="226"/>
      <c r="H159" s="229">
        <v>2.6240000000000001</v>
      </c>
      <c r="I159" s="230"/>
      <c r="J159" s="226"/>
      <c r="K159" s="226"/>
      <c r="L159" s="231"/>
      <c r="M159" s="232"/>
      <c r="N159" s="233"/>
      <c r="O159" s="233"/>
      <c r="P159" s="233"/>
      <c r="Q159" s="233"/>
      <c r="R159" s="233"/>
      <c r="S159" s="233"/>
      <c r="T159" s="234"/>
      <c r="AT159" s="235" t="s">
        <v>246</v>
      </c>
      <c r="AU159" s="235" t="s">
        <v>86</v>
      </c>
      <c r="AV159" s="13" t="s">
        <v>86</v>
      </c>
      <c r="AW159" s="13" t="s">
        <v>33</v>
      </c>
      <c r="AX159" s="13" t="s">
        <v>77</v>
      </c>
      <c r="AY159" s="235" t="s">
        <v>217</v>
      </c>
    </row>
    <row r="160" spans="1:65" s="13" customFormat="1" ht="11.25">
      <c r="B160" s="225"/>
      <c r="C160" s="226"/>
      <c r="D160" s="221" t="s">
        <v>246</v>
      </c>
      <c r="E160" s="227" t="s">
        <v>1</v>
      </c>
      <c r="F160" s="228" t="s">
        <v>295</v>
      </c>
      <c r="G160" s="226"/>
      <c r="H160" s="229">
        <v>1.6519999999999999</v>
      </c>
      <c r="I160" s="230"/>
      <c r="J160" s="226"/>
      <c r="K160" s="226"/>
      <c r="L160" s="231"/>
      <c r="M160" s="232"/>
      <c r="N160" s="233"/>
      <c r="O160" s="233"/>
      <c r="P160" s="233"/>
      <c r="Q160" s="233"/>
      <c r="R160" s="233"/>
      <c r="S160" s="233"/>
      <c r="T160" s="234"/>
      <c r="AT160" s="235" t="s">
        <v>246</v>
      </c>
      <c r="AU160" s="235" t="s">
        <v>86</v>
      </c>
      <c r="AV160" s="13" t="s">
        <v>86</v>
      </c>
      <c r="AW160" s="13" t="s">
        <v>33</v>
      </c>
      <c r="AX160" s="13" t="s">
        <v>77</v>
      </c>
      <c r="AY160" s="235" t="s">
        <v>217</v>
      </c>
    </row>
    <row r="161" spans="1:65" s="13" customFormat="1" ht="11.25">
      <c r="B161" s="225"/>
      <c r="C161" s="226"/>
      <c r="D161" s="221" t="s">
        <v>246</v>
      </c>
      <c r="E161" s="227" t="s">
        <v>1</v>
      </c>
      <c r="F161" s="228" t="s">
        <v>296</v>
      </c>
      <c r="G161" s="226"/>
      <c r="H161" s="229">
        <v>1.595</v>
      </c>
      <c r="I161" s="230"/>
      <c r="J161" s="226"/>
      <c r="K161" s="226"/>
      <c r="L161" s="231"/>
      <c r="M161" s="232"/>
      <c r="N161" s="233"/>
      <c r="O161" s="233"/>
      <c r="P161" s="233"/>
      <c r="Q161" s="233"/>
      <c r="R161" s="233"/>
      <c r="S161" s="233"/>
      <c r="T161" s="234"/>
      <c r="AT161" s="235" t="s">
        <v>246</v>
      </c>
      <c r="AU161" s="235" t="s">
        <v>86</v>
      </c>
      <c r="AV161" s="13" t="s">
        <v>86</v>
      </c>
      <c r="AW161" s="13" t="s">
        <v>33</v>
      </c>
      <c r="AX161" s="13" t="s">
        <v>77</v>
      </c>
      <c r="AY161" s="235" t="s">
        <v>217</v>
      </c>
    </row>
    <row r="162" spans="1:65" s="13" customFormat="1" ht="11.25">
      <c r="B162" s="225"/>
      <c r="C162" s="226"/>
      <c r="D162" s="221" t="s">
        <v>246</v>
      </c>
      <c r="E162" s="227" t="s">
        <v>1</v>
      </c>
      <c r="F162" s="228" t="s">
        <v>297</v>
      </c>
      <c r="G162" s="226"/>
      <c r="H162" s="229">
        <v>2.75</v>
      </c>
      <c r="I162" s="230"/>
      <c r="J162" s="226"/>
      <c r="K162" s="226"/>
      <c r="L162" s="231"/>
      <c r="M162" s="232"/>
      <c r="N162" s="233"/>
      <c r="O162" s="233"/>
      <c r="P162" s="233"/>
      <c r="Q162" s="233"/>
      <c r="R162" s="233"/>
      <c r="S162" s="233"/>
      <c r="T162" s="234"/>
      <c r="AT162" s="235" t="s">
        <v>246</v>
      </c>
      <c r="AU162" s="235" t="s">
        <v>86</v>
      </c>
      <c r="AV162" s="13" t="s">
        <v>86</v>
      </c>
      <c r="AW162" s="13" t="s">
        <v>33</v>
      </c>
      <c r="AX162" s="13" t="s">
        <v>77</v>
      </c>
      <c r="AY162" s="235" t="s">
        <v>217</v>
      </c>
    </row>
    <row r="163" spans="1:65" s="14" customFormat="1" ht="11.25">
      <c r="B163" s="246"/>
      <c r="C163" s="247"/>
      <c r="D163" s="221" t="s">
        <v>246</v>
      </c>
      <c r="E163" s="248" t="s">
        <v>1</v>
      </c>
      <c r="F163" s="249" t="s">
        <v>298</v>
      </c>
      <c r="G163" s="247"/>
      <c r="H163" s="250">
        <v>11.034000000000001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AT163" s="256" t="s">
        <v>246</v>
      </c>
      <c r="AU163" s="256" t="s">
        <v>86</v>
      </c>
      <c r="AV163" s="14" t="s">
        <v>224</v>
      </c>
      <c r="AW163" s="14" t="s">
        <v>33</v>
      </c>
      <c r="AX163" s="14" t="s">
        <v>84</v>
      </c>
      <c r="AY163" s="256" t="s">
        <v>217</v>
      </c>
    </row>
    <row r="164" spans="1:65" s="2" customFormat="1" ht="21.75" customHeight="1">
      <c r="A164" s="34"/>
      <c r="B164" s="35"/>
      <c r="C164" s="208" t="s">
        <v>299</v>
      </c>
      <c r="D164" s="208" t="s">
        <v>219</v>
      </c>
      <c r="E164" s="209" t="s">
        <v>300</v>
      </c>
      <c r="F164" s="210" t="s">
        <v>301</v>
      </c>
      <c r="G164" s="211" t="s">
        <v>222</v>
      </c>
      <c r="H164" s="212">
        <v>173</v>
      </c>
      <c r="I164" s="213"/>
      <c r="J164" s="214">
        <f>ROUND(I164*H164,2)</f>
        <v>0</v>
      </c>
      <c r="K164" s="210" t="s">
        <v>223</v>
      </c>
      <c r="L164" s="39"/>
      <c r="M164" s="215" t="s">
        <v>1</v>
      </c>
      <c r="N164" s="216" t="s">
        <v>42</v>
      </c>
      <c r="O164" s="71"/>
      <c r="P164" s="217">
        <f>O164*H164</f>
        <v>0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9" t="s">
        <v>224</v>
      </c>
      <c r="AT164" s="219" t="s">
        <v>219</v>
      </c>
      <c r="AU164" s="219" t="s">
        <v>86</v>
      </c>
      <c r="AY164" s="17" t="s">
        <v>217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17" t="s">
        <v>84</v>
      </c>
      <c r="BK164" s="220">
        <f>ROUND(I164*H164,2)</f>
        <v>0</v>
      </c>
      <c r="BL164" s="17" t="s">
        <v>224</v>
      </c>
      <c r="BM164" s="219" t="s">
        <v>302</v>
      </c>
    </row>
    <row r="165" spans="1:65" s="13" customFormat="1" ht="11.25">
      <c r="B165" s="225"/>
      <c r="C165" s="226"/>
      <c r="D165" s="221" t="s">
        <v>246</v>
      </c>
      <c r="E165" s="227" t="s">
        <v>1</v>
      </c>
      <c r="F165" s="228" t="s">
        <v>303</v>
      </c>
      <c r="G165" s="226"/>
      <c r="H165" s="229">
        <v>120</v>
      </c>
      <c r="I165" s="230"/>
      <c r="J165" s="226"/>
      <c r="K165" s="226"/>
      <c r="L165" s="231"/>
      <c r="M165" s="232"/>
      <c r="N165" s="233"/>
      <c r="O165" s="233"/>
      <c r="P165" s="233"/>
      <c r="Q165" s="233"/>
      <c r="R165" s="233"/>
      <c r="S165" s="233"/>
      <c r="T165" s="234"/>
      <c r="AT165" s="235" t="s">
        <v>246</v>
      </c>
      <c r="AU165" s="235" t="s">
        <v>86</v>
      </c>
      <c r="AV165" s="13" t="s">
        <v>86</v>
      </c>
      <c r="AW165" s="13" t="s">
        <v>33</v>
      </c>
      <c r="AX165" s="13" t="s">
        <v>77</v>
      </c>
      <c r="AY165" s="235" t="s">
        <v>217</v>
      </c>
    </row>
    <row r="166" spans="1:65" s="13" customFormat="1" ht="11.25">
      <c r="B166" s="225"/>
      <c r="C166" s="226"/>
      <c r="D166" s="221" t="s">
        <v>246</v>
      </c>
      <c r="E166" s="227" t="s">
        <v>1</v>
      </c>
      <c r="F166" s="228" t="s">
        <v>304</v>
      </c>
      <c r="G166" s="226"/>
      <c r="H166" s="229">
        <v>21</v>
      </c>
      <c r="I166" s="230"/>
      <c r="J166" s="226"/>
      <c r="K166" s="226"/>
      <c r="L166" s="231"/>
      <c r="M166" s="232"/>
      <c r="N166" s="233"/>
      <c r="O166" s="233"/>
      <c r="P166" s="233"/>
      <c r="Q166" s="233"/>
      <c r="R166" s="233"/>
      <c r="S166" s="233"/>
      <c r="T166" s="234"/>
      <c r="AT166" s="235" t="s">
        <v>246</v>
      </c>
      <c r="AU166" s="235" t="s">
        <v>86</v>
      </c>
      <c r="AV166" s="13" t="s">
        <v>86</v>
      </c>
      <c r="AW166" s="13" t="s">
        <v>33</v>
      </c>
      <c r="AX166" s="13" t="s">
        <v>77</v>
      </c>
      <c r="AY166" s="235" t="s">
        <v>217</v>
      </c>
    </row>
    <row r="167" spans="1:65" s="13" customFormat="1" ht="11.25">
      <c r="B167" s="225"/>
      <c r="C167" s="226"/>
      <c r="D167" s="221" t="s">
        <v>246</v>
      </c>
      <c r="E167" s="227" t="s">
        <v>1</v>
      </c>
      <c r="F167" s="228" t="s">
        <v>305</v>
      </c>
      <c r="G167" s="226"/>
      <c r="H167" s="229">
        <v>32</v>
      </c>
      <c r="I167" s="230"/>
      <c r="J167" s="226"/>
      <c r="K167" s="226"/>
      <c r="L167" s="231"/>
      <c r="M167" s="232"/>
      <c r="N167" s="233"/>
      <c r="O167" s="233"/>
      <c r="P167" s="233"/>
      <c r="Q167" s="233"/>
      <c r="R167" s="233"/>
      <c r="S167" s="233"/>
      <c r="T167" s="234"/>
      <c r="AT167" s="235" t="s">
        <v>246</v>
      </c>
      <c r="AU167" s="235" t="s">
        <v>86</v>
      </c>
      <c r="AV167" s="13" t="s">
        <v>86</v>
      </c>
      <c r="AW167" s="13" t="s">
        <v>33</v>
      </c>
      <c r="AX167" s="13" t="s">
        <v>77</v>
      </c>
      <c r="AY167" s="235" t="s">
        <v>217</v>
      </c>
    </row>
    <row r="168" spans="1:65" s="14" customFormat="1" ht="11.25">
      <c r="B168" s="246"/>
      <c r="C168" s="247"/>
      <c r="D168" s="221" t="s">
        <v>246</v>
      </c>
      <c r="E168" s="248" t="s">
        <v>1</v>
      </c>
      <c r="F168" s="249" t="s">
        <v>298</v>
      </c>
      <c r="G168" s="247"/>
      <c r="H168" s="250">
        <v>173</v>
      </c>
      <c r="I168" s="251"/>
      <c r="J168" s="247"/>
      <c r="K168" s="247"/>
      <c r="L168" s="252"/>
      <c r="M168" s="253"/>
      <c r="N168" s="254"/>
      <c r="O168" s="254"/>
      <c r="P168" s="254"/>
      <c r="Q168" s="254"/>
      <c r="R168" s="254"/>
      <c r="S168" s="254"/>
      <c r="T168" s="255"/>
      <c r="AT168" s="256" t="s">
        <v>246</v>
      </c>
      <c r="AU168" s="256" t="s">
        <v>86</v>
      </c>
      <c r="AV168" s="14" t="s">
        <v>224</v>
      </c>
      <c r="AW168" s="14" t="s">
        <v>33</v>
      </c>
      <c r="AX168" s="14" t="s">
        <v>84</v>
      </c>
      <c r="AY168" s="256" t="s">
        <v>217</v>
      </c>
    </row>
    <row r="169" spans="1:65" s="2" customFormat="1" ht="21.75" customHeight="1">
      <c r="A169" s="34"/>
      <c r="B169" s="35"/>
      <c r="C169" s="208" t="s">
        <v>8</v>
      </c>
      <c r="D169" s="208" t="s">
        <v>219</v>
      </c>
      <c r="E169" s="209" t="s">
        <v>306</v>
      </c>
      <c r="F169" s="210" t="s">
        <v>307</v>
      </c>
      <c r="G169" s="211" t="s">
        <v>222</v>
      </c>
      <c r="H169" s="212">
        <v>5190</v>
      </c>
      <c r="I169" s="213"/>
      <c r="J169" s="214">
        <f>ROUND(I169*H169,2)</f>
        <v>0</v>
      </c>
      <c r="K169" s="210" t="s">
        <v>223</v>
      </c>
      <c r="L169" s="39"/>
      <c r="M169" s="215" t="s">
        <v>1</v>
      </c>
      <c r="N169" s="216" t="s">
        <v>42</v>
      </c>
      <c r="O169" s="71"/>
      <c r="P169" s="217">
        <f>O169*H169</f>
        <v>0</v>
      </c>
      <c r="Q169" s="217">
        <v>0</v>
      </c>
      <c r="R169" s="217">
        <f>Q169*H169</f>
        <v>0</v>
      </c>
      <c r="S169" s="217">
        <v>0</v>
      </c>
      <c r="T169" s="21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19" t="s">
        <v>224</v>
      </c>
      <c r="AT169" s="219" t="s">
        <v>219</v>
      </c>
      <c r="AU169" s="219" t="s">
        <v>86</v>
      </c>
      <c r="AY169" s="17" t="s">
        <v>217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17" t="s">
        <v>84</v>
      </c>
      <c r="BK169" s="220">
        <f>ROUND(I169*H169,2)</f>
        <v>0</v>
      </c>
      <c r="BL169" s="17" t="s">
        <v>224</v>
      </c>
      <c r="BM169" s="219" t="s">
        <v>308</v>
      </c>
    </row>
    <row r="170" spans="1:65" s="13" customFormat="1" ht="11.25">
      <c r="B170" s="225"/>
      <c r="C170" s="226"/>
      <c r="D170" s="221" t="s">
        <v>246</v>
      </c>
      <c r="E170" s="227" t="s">
        <v>1</v>
      </c>
      <c r="F170" s="228" t="s">
        <v>309</v>
      </c>
      <c r="G170" s="226"/>
      <c r="H170" s="229">
        <v>5190</v>
      </c>
      <c r="I170" s="230"/>
      <c r="J170" s="226"/>
      <c r="K170" s="226"/>
      <c r="L170" s="231"/>
      <c r="M170" s="232"/>
      <c r="N170" s="233"/>
      <c r="O170" s="233"/>
      <c r="P170" s="233"/>
      <c r="Q170" s="233"/>
      <c r="R170" s="233"/>
      <c r="S170" s="233"/>
      <c r="T170" s="234"/>
      <c r="AT170" s="235" t="s">
        <v>246</v>
      </c>
      <c r="AU170" s="235" t="s">
        <v>86</v>
      </c>
      <c r="AV170" s="13" t="s">
        <v>86</v>
      </c>
      <c r="AW170" s="13" t="s">
        <v>33</v>
      </c>
      <c r="AX170" s="13" t="s">
        <v>77</v>
      </c>
      <c r="AY170" s="235" t="s">
        <v>217</v>
      </c>
    </row>
    <row r="171" spans="1:65" s="14" customFormat="1" ht="11.25">
      <c r="B171" s="246"/>
      <c r="C171" s="247"/>
      <c r="D171" s="221" t="s">
        <v>246</v>
      </c>
      <c r="E171" s="248" t="s">
        <v>1</v>
      </c>
      <c r="F171" s="249" t="s">
        <v>298</v>
      </c>
      <c r="G171" s="247"/>
      <c r="H171" s="250">
        <v>5190</v>
      </c>
      <c r="I171" s="251"/>
      <c r="J171" s="247"/>
      <c r="K171" s="247"/>
      <c r="L171" s="252"/>
      <c r="M171" s="253"/>
      <c r="N171" s="254"/>
      <c r="O171" s="254"/>
      <c r="P171" s="254"/>
      <c r="Q171" s="254"/>
      <c r="R171" s="254"/>
      <c r="S171" s="254"/>
      <c r="T171" s="255"/>
      <c r="AT171" s="256" t="s">
        <v>246</v>
      </c>
      <c r="AU171" s="256" t="s">
        <v>86</v>
      </c>
      <c r="AV171" s="14" t="s">
        <v>224</v>
      </c>
      <c r="AW171" s="14" t="s">
        <v>33</v>
      </c>
      <c r="AX171" s="14" t="s">
        <v>84</v>
      </c>
      <c r="AY171" s="256" t="s">
        <v>217</v>
      </c>
    </row>
    <row r="172" spans="1:65" s="2" customFormat="1" ht="21.75" customHeight="1">
      <c r="A172" s="34"/>
      <c r="B172" s="35"/>
      <c r="C172" s="208" t="s">
        <v>310</v>
      </c>
      <c r="D172" s="208" t="s">
        <v>219</v>
      </c>
      <c r="E172" s="209" t="s">
        <v>311</v>
      </c>
      <c r="F172" s="210" t="s">
        <v>312</v>
      </c>
      <c r="G172" s="211" t="s">
        <v>222</v>
      </c>
      <c r="H172" s="212">
        <v>173</v>
      </c>
      <c r="I172" s="213"/>
      <c r="J172" s="214">
        <f>ROUND(I172*H172,2)</f>
        <v>0</v>
      </c>
      <c r="K172" s="210" t="s">
        <v>223</v>
      </c>
      <c r="L172" s="39"/>
      <c r="M172" s="215" t="s">
        <v>1</v>
      </c>
      <c r="N172" s="216" t="s">
        <v>42</v>
      </c>
      <c r="O172" s="71"/>
      <c r="P172" s="217">
        <f>O172*H172</f>
        <v>0</v>
      </c>
      <c r="Q172" s="217">
        <v>0</v>
      </c>
      <c r="R172" s="217">
        <f>Q172*H172</f>
        <v>0</v>
      </c>
      <c r="S172" s="217">
        <v>0</v>
      </c>
      <c r="T172" s="21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19" t="s">
        <v>224</v>
      </c>
      <c r="AT172" s="219" t="s">
        <v>219</v>
      </c>
      <c r="AU172" s="219" t="s">
        <v>86</v>
      </c>
      <c r="AY172" s="17" t="s">
        <v>217</v>
      </c>
      <c r="BE172" s="220">
        <f>IF(N172="základní",J172,0)</f>
        <v>0</v>
      </c>
      <c r="BF172" s="220">
        <f>IF(N172="snížená",J172,0)</f>
        <v>0</v>
      </c>
      <c r="BG172" s="220">
        <f>IF(N172="zákl. přenesená",J172,0)</f>
        <v>0</v>
      </c>
      <c r="BH172" s="220">
        <f>IF(N172="sníž. přenesená",J172,0)</f>
        <v>0</v>
      </c>
      <c r="BI172" s="220">
        <f>IF(N172="nulová",J172,0)</f>
        <v>0</v>
      </c>
      <c r="BJ172" s="17" t="s">
        <v>84</v>
      </c>
      <c r="BK172" s="220">
        <f>ROUND(I172*H172,2)</f>
        <v>0</v>
      </c>
      <c r="BL172" s="17" t="s">
        <v>224</v>
      </c>
      <c r="BM172" s="219" t="s">
        <v>313</v>
      </c>
    </row>
    <row r="173" spans="1:65" s="2" customFormat="1" ht="21.75" customHeight="1">
      <c r="A173" s="34"/>
      <c r="B173" s="35"/>
      <c r="C173" s="208" t="s">
        <v>314</v>
      </c>
      <c r="D173" s="208" t="s">
        <v>219</v>
      </c>
      <c r="E173" s="209" t="s">
        <v>315</v>
      </c>
      <c r="F173" s="210" t="s">
        <v>316</v>
      </c>
      <c r="G173" s="211" t="s">
        <v>238</v>
      </c>
      <c r="H173" s="212">
        <v>148</v>
      </c>
      <c r="I173" s="213"/>
      <c r="J173" s="214">
        <f>ROUND(I173*H173,2)</f>
        <v>0</v>
      </c>
      <c r="K173" s="210" t="s">
        <v>223</v>
      </c>
      <c r="L173" s="39"/>
      <c r="M173" s="215" t="s">
        <v>1</v>
      </c>
      <c r="N173" s="216" t="s">
        <v>42</v>
      </c>
      <c r="O173" s="71"/>
      <c r="P173" s="217">
        <f>O173*H173</f>
        <v>0</v>
      </c>
      <c r="Q173" s="217">
        <v>0</v>
      </c>
      <c r="R173" s="217">
        <f>Q173*H173</f>
        <v>0</v>
      </c>
      <c r="S173" s="217">
        <v>0</v>
      </c>
      <c r="T173" s="21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9" t="s">
        <v>224</v>
      </c>
      <c r="AT173" s="219" t="s">
        <v>219</v>
      </c>
      <c r="AU173" s="219" t="s">
        <v>86</v>
      </c>
      <c r="AY173" s="17" t="s">
        <v>217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17" t="s">
        <v>84</v>
      </c>
      <c r="BK173" s="220">
        <f>ROUND(I173*H173,2)</f>
        <v>0</v>
      </c>
      <c r="BL173" s="17" t="s">
        <v>224</v>
      </c>
      <c r="BM173" s="219" t="s">
        <v>317</v>
      </c>
    </row>
    <row r="174" spans="1:65" s="13" customFormat="1" ht="11.25">
      <c r="B174" s="225"/>
      <c r="C174" s="226"/>
      <c r="D174" s="221" t="s">
        <v>246</v>
      </c>
      <c r="E174" s="227" t="s">
        <v>1</v>
      </c>
      <c r="F174" s="228" t="s">
        <v>318</v>
      </c>
      <c r="G174" s="226"/>
      <c r="H174" s="229">
        <v>120</v>
      </c>
      <c r="I174" s="230"/>
      <c r="J174" s="226"/>
      <c r="K174" s="226"/>
      <c r="L174" s="231"/>
      <c r="M174" s="232"/>
      <c r="N174" s="233"/>
      <c r="O174" s="233"/>
      <c r="P174" s="233"/>
      <c r="Q174" s="233"/>
      <c r="R174" s="233"/>
      <c r="S174" s="233"/>
      <c r="T174" s="234"/>
      <c r="AT174" s="235" t="s">
        <v>246</v>
      </c>
      <c r="AU174" s="235" t="s">
        <v>86</v>
      </c>
      <c r="AV174" s="13" t="s">
        <v>86</v>
      </c>
      <c r="AW174" s="13" t="s">
        <v>33</v>
      </c>
      <c r="AX174" s="13" t="s">
        <v>77</v>
      </c>
      <c r="AY174" s="235" t="s">
        <v>217</v>
      </c>
    </row>
    <row r="175" spans="1:65" s="13" customFormat="1" ht="11.25">
      <c r="B175" s="225"/>
      <c r="C175" s="226"/>
      <c r="D175" s="221" t="s">
        <v>246</v>
      </c>
      <c r="E175" s="227" t="s">
        <v>1</v>
      </c>
      <c r="F175" s="228" t="s">
        <v>319</v>
      </c>
      <c r="G175" s="226"/>
      <c r="H175" s="229">
        <v>12</v>
      </c>
      <c r="I175" s="230"/>
      <c r="J175" s="226"/>
      <c r="K175" s="226"/>
      <c r="L175" s="231"/>
      <c r="M175" s="232"/>
      <c r="N175" s="233"/>
      <c r="O175" s="233"/>
      <c r="P175" s="233"/>
      <c r="Q175" s="233"/>
      <c r="R175" s="233"/>
      <c r="S175" s="233"/>
      <c r="T175" s="234"/>
      <c r="AT175" s="235" t="s">
        <v>246</v>
      </c>
      <c r="AU175" s="235" t="s">
        <v>86</v>
      </c>
      <c r="AV175" s="13" t="s">
        <v>86</v>
      </c>
      <c r="AW175" s="13" t="s">
        <v>33</v>
      </c>
      <c r="AX175" s="13" t="s">
        <v>77</v>
      </c>
      <c r="AY175" s="235" t="s">
        <v>217</v>
      </c>
    </row>
    <row r="176" spans="1:65" s="13" customFormat="1" ht="11.25">
      <c r="B176" s="225"/>
      <c r="C176" s="226"/>
      <c r="D176" s="221" t="s">
        <v>246</v>
      </c>
      <c r="E176" s="227" t="s">
        <v>1</v>
      </c>
      <c r="F176" s="228" t="s">
        <v>320</v>
      </c>
      <c r="G176" s="226"/>
      <c r="H176" s="229">
        <v>16</v>
      </c>
      <c r="I176" s="230"/>
      <c r="J176" s="226"/>
      <c r="K176" s="226"/>
      <c r="L176" s="231"/>
      <c r="M176" s="232"/>
      <c r="N176" s="233"/>
      <c r="O176" s="233"/>
      <c r="P176" s="233"/>
      <c r="Q176" s="233"/>
      <c r="R176" s="233"/>
      <c r="S176" s="233"/>
      <c r="T176" s="234"/>
      <c r="AT176" s="235" t="s">
        <v>246</v>
      </c>
      <c r="AU176" s="235" t="s">
        <v>86</v>
      </c>
      <c r="AV176" s="13" t="s">
        <v>86</v>
      </c>
      <c r="AW176" s="13" t="s">
        <v>33</v>
      </c>
      <c r="AX176" s="13" t="s">
        <v>77</v>
      </c>
      <c r="AY176" s="235" t="s">
        <v>217</v>
      </c>
    </row>
    <row r="177" spans="1:65" s="14" customFormat="1" ht="11.25">
      <c r="B177" s="246"/>
      <c r="C177" s="247"/>
      <c r="D177" s="221" t="s">
        <v>246</v>
      </c>
      <c r="E177" s="248" t="s">
        <v>1</v>
      </c>
      <c r="F177" s="249" t="s">
        <v>298</v>
      </c>
      <c r="G177" s="247"/>
      <c r="H177" s="250">
        <v>148</v>
      </c>
      <c r="I177" s="251"/>
      <c r="J177" s="247"/>
      <c r="K177" s="247"/>
      <c r="L177" s="252"/>
      <c r="M177" s="253"/>
      <c r="N177" s="254"/>
      <c r="O177" s="254"/>
      <c r="P177" s="254"/>
      <c r="Q177" s="254"/>
      <c r="R177" s="254"/>
      <c r="S177" s="254"/>
      <c r="T177" s="255"/>
      <c r="AT177" s="256" t="s">
        <v>246</v>
      </c>
      <c r="AU177" s="256" t="s">
        <v>86</v>
      </c>
      <c r="AV177" s="14" t="s">
        <v>224</v>
      </c>
      <c r="AW177" s="14" t="s">
        <v>33</v>
      </c>
      <c r="AX177" s="14" t="s">
        <v>84</v>
      </c>
      <c r="AY177" s="256" t="s">
        <v>217</v>
      </c>
    </row>
    <row r="178" spans="1:65" s="2" customFormat="1" ht="21.75" customHeight="1">
      <c r="A178" s="34"/>
      <c r="B178" s="35"/>
      <c r="C178" s="208" t="s">
        <v>321</v>
      </c>
      <c r="D178" s="208" t="s">
        <v>219</v>
      </c>
      <c r="E178" s="209" t="s">
        <v>322</v>
      </c>
      <c r="F178" s="210" t="s">
        <v>323</v>
      </c>
      <c r="G178" s="211" t="s">
        <v>238</v>
      </c>
      <c r="H178" s="212">
        <v>4440</v>
      </c>
      <c r="I178" s="213"/>
      <c r="J178" s="214">
        <f>ROUND(I178*H178,2)</f>
        <v>0</v>
      </c>
      <c r="K178" s="210" t="s">
        <v>223</v>
      </c>
      <c r="L178" s="39"/>
      <c r="M178" s="215" t="s">
        <v>1</v>
      </c>
      <c r="N178" s="216" t="s">
        <v>42</v>
      </c>
      <c r="O178" s="71"/>
      <c r="P178" s="217">
        <f>O178*H178</f>
        <v>0</v>
      </c>
      <c r="Q178" s="217">
        <v>0</v>
      </c>
      <c r="R178" s="217">
        <f>Q178*H178</f>
        <v>0</v>
      </c>
      <c r="S178" s="217">
        <v>0</v>
      </c>
      <c r="T178" s="21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19" t="s">
        <v>224</v>
      </c>
      <c r="AT178" s="219" t="s">
        <v>219</v>
      </c>
      <c r="AU178" s="219" t="s">
        <v>86</v>
      </c>
      <c r="AY178" s="17" t="s">
        <v>217</v>
      </c>
      <c r="BE178" s="220">
        <f>IF(N178="základní",J178,0)</f>
        <v>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17" t="s">
        <v>84</v>
      </c>
      <c r="BK178" s="220">
        <f>ROUND(I178*H178,2)</f>
        <v>0</v>
      </c>
      <c r="BL178" s="17" t="s">
        <v>224</v>
      </c>
      <c r="BM178" s="219" t="s">
        <v>324</v>
      </c>
    </row>
    <row r="179" spans="1:65" s="13" customFormat="1" ht="11.25">
      <c r="B179" s="225"/>
      <c r="C179" s="226"/>
      <c r="D179" s="221" t="s">
        <v>246</v>
      </c>
      <c r="E179" s="227" t="s">
        <v>1</v>
      </c>
      <c r="F179" s="228" t="s">
        <v>325</v>
      </c>
      <c r="G179" s="226"/>
      <c r="H179" s="229">
        <v>4440</v>
      </c>
      <c r="I179" s="230"/>
      <c r="J179" s="226"/>
      <c r="K179" s="226"/>
      <c r="L179" s="231"/>
      <c r="M179" s="232"/>
      <c r="N179" s="233"/>
      <c r="O179" s="233"/>
      <c r="P179" s="233"/>
      <c r="Q179" s="233"/>
      <c r="R179" s="233"/>
      <c r="S179" s="233"/>
      <c r="T179" s="234"/>
      <c r="AT179" s="235" t="s">
        <v>246</v>
      </c>
      <c r="AU179" s="235" t="s">
        <v>86</v>
      </c>
      <c r="AV179" s="13" t="s">
        <v>86</v>
      </c>
      <c r="AW179" s="13" t="s">
        <v>33</v>
      </c>
      <c r="AX179" s="13" t="s">
        <v>77</v>
      </c>
      <c r="AY179" s="235" t="s">
        <v>217</v>
      </c>
    </row>
    <row r="180" spans="1:65" s="14" customFormat="1" ht="11.25">
      <c r="B180" s="246"/>
      <c r="C180" s="247"/>
      <c r="D180" s="221" t="s">
        <v>246</v>
      </c>
      <c r="E180" s="248" t="s">
        <v>1</v>
      </c>
      <c r="F180" s="249" t="s">
        <v>298</v>
      </c>
      <c r="G180" s="247"/>
      <c r="H180" s="250">
        <v>4440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5"/>
      <c r="AT180" s="256" t="s">
        <v>246</v>
      </c>
      <c r="AU180" s="256" t="s">
        <v>86</v>
      </c>
      <c r="AV180" s="14" t="s">
        <v>224</v>
      </c>
      <c r="AW180" s="14" t="s">
        <v>33</v>
      </c>
      <c r="AX180" s="14" t="s">
        <v>84</v>
      </c>
      <c r="AY180" s="256" t="s">
        <v>217</v>
      </c>
    </row>
    <row r="181" spans="1:65" s="2" customFormat="1" ht="21.75" customHeight="1">
      <c r="A181" s="34"/>
      <c r="B181" s="35"/>
      <c r="C181" s="208" t="s">
        <v>326</v>
      </c>
      <c r="D181" s="208" t="s">
        <v>219</v>
      </c>
      <c r="E181" s="209" t="s">
        <v>327</v>
      </c>
      <c r="F181" s="210" t="s">
        <v>328</v>
      </c>
      <c r="G181" s="211" t="s">
        <v>238</v>
      </c>
      <c r="H181" s="212">
        <v>148</v>
      </c>
      <c r="I181" s="213"/>
      <c r="J181" s="214">
        <f>ROUND(I181*H181,2)</f>
        <v>0</v>
      </c>
      <c r="K181" s="210" t="s">
        <v>223</v>
      </c>
      <c r="L181" s="39"/>
      <c r="M181" s="215" t="s">
        <v>1</v>
      </c>
      <c r="N181" s="216" t="s">
        <v>42</v>
      </c>
      <c r="O181" s="71"/>
      <c r="P181" s="217">
        <f>O181*H181</f>
        <v>0</v>
      </c>
      <c r="Q181" s="217">
        <v>0</v>
      </c>
      <c r="R181" s="217">
        <f>Q181*H181</f>
        <v>0</v>
      </c>
      <c r="S181" s="217">
        <v>0</v>
      </c>
      <c r="T181" s="21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19" t="s">
        <v>224</v>
      </c>
      <c r="AT181" s="219" t="s">
        <v>219</v>
      </c>
      <c r="AU181" s="219" t="s">
        <v>86</v>
      </c>
      <c r="AY181" s="17" t="s">
        <v>217</v>
      </c>
      <c r="BE181" s="220">
        <f>IF(N181="základní",J181,0)</f>
        <v>0</v>
      </c>
      <c r="BF181" s="220">
        <f>IF(N181="snížená",J181,0)</f>
        <v>0</v>
      </c>
      <c r="BG181" s="220">
        <f>IF(N181="zákl. přenesená",J181,0)</f>
        <v>0</v>
      </c>
      <c r="BH181" s="220">
        <f>IF(N181="sníž. přenesená",J181,0)</f>
        <v>0</v>
      </c>
      <c r="BI181" s="220">
        <f>IF(N181="nulová",J181,0)</f>
        <v>0</v>
      </c>
      <c r="BJ181" s="17" t="s">
        <v>84</v>
      </c>
      <c r="BK181" s="220">
        <f>ROUND(I181*H181,2)</f>
        <v>0</v>
      </c>
      <c r="BL181" s="17" t="s">
        <v>224</v>
      </c>
      <c r="BM181" s="219" t="s">
        <v>329</v>
      </c>
    </row>
    <row r="182" spans="1:65" s="2" customFormat="1" ht="21.75" customHeight="1">
      <c r="A182" s="34"/>
      <c r="B182" s="35"/>
      <c r="C182" s="208" t="s">
        <v>330</v>
      </c>
      <c r="D182" s="208" t="s">
        <v>219</v>
      </c>
      <c r="E182" s="209" t="s">
        <v>331</v>
      </c>
      <c r="F182" s="210" t="s">
        <v>332</v>
      </c>
      <c r="G182" s="211" t="s">
        <v>238</v>
      </c>
      <c r="H182" s="212">
        <v>1.5</v>
      </c>
      <c r="I182" s="213"/>
      <c r="J182" s="214">
        <f>ROUND(I182*H182,2)</f>
        <v>0</v>
      </c>
      <c r="K182" s="210" t="s">
        <v>223</v>
      </c>
      <c r="L182" s="39"/>
      <c r="M182" s="215" t="s">
        <v>1</v>
      </c>
      <c r="N182" s="216" t="s">
        <v>42</v>
      </c>
      <c r="O182" s="71"/>
      <c r="P182" s="217">
        <f>O182*H182</f>
        <v>0</v>
      </c>
      <c r="Q182" s="217">
        <v>0</v>
      </c>
      <c r="R182" s="217">
        <f>Q182*H182</f>
        <v>0</v>
      </c>
      <c r="S182" s="217">
        <v>5.0000000000000001E-4</v>
      </c>
      <c r="T182" s="218">
        <f>S182*H182</f>
        <v>7.5000000000000002E-4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19" t="s">
        <v>224</v>
      </c>
      <c r="AT182" s="219" t="s">
        <v>219</v>
      </c>
      <c r="AU182" s="219" t="s">
        <v>86</v>
      </c>
      <c r="AY182" s="17" t="s">
        <v>217</v>
      </c>
      <c r="BE182" s="220">
        <f>IF(N182="základní",J182,0)</f>
        <v>0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17" t="s">
        <v>84</v>
      </c>
      <c r="BK182" s="220">
        <f>ROUND(I182*H182,2)</f>
        <v>0</v>
      </c>
      <c r="BL182" s="17" t="s">
        <v>224</v>
      </c>
      <c r="BM182" s="219" t="s">
        <v>333</v>
      </c>
    </row>
    <row r="183" spans="1:65" s="2" customFormat="1" ht="19.5">
      <c r="A183" s="34"/>
      <c r="B183" s="35"/>
      <c r="C183" s="36"/>
      <c r="D183" s="221" t="s">
        <v>234</v>
      </c>
      <c r="E183" s="36"/>
      <c r="F183" s="222" t="s">
        <v>334</v>
      </c>
      <c r="G183" s="36"/>
      <c r="H183" s="36"/>
      <c r="I183" s="122"/>
      <c r="J183" s="36"/>
      <c r="K183" s="36"/>
      <c r="L183" s="39"/>
      <c r="M183" s="223"/>
      <c r="N183" s="224"/>
      <c r="O183" s="71"/>
      <c r="P183" s="71"/>
      <c r="Q183" s="71"/>
      <c r="R183" s="71"/>
      <c r="S183" s="71"/>
      <c r="T183" s="72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234</v>
      </c>
      <c r="AU183" s="17" t="s">
        <v>86</v>
      </c>
    </row>
    <row r="184" spans="1:65" s="2" customFormat="1" ht="21.75" customHeight="1">
      <c r="A184" s="34"/>
      <c r="B184" s="35"/>
      <c r="C184" s="208" t="s">
        <v>7</v>
      </c>
      <c r="D184" s="208" t="s">
        <v>219</v>
      </c>
      <c r="E184" s="209" t="s">
        <v>335</v>
      </c>
      <c r="F184" s="210" t="s">
        <v>336</v>
      </c>
      <c r="G184" s="211" t="s">
        <v>290</v>
      </c>
      <c r="H184" s="212">
        <v>3.8220000000000001</v>
      </c>
      <c r="I184" s="213"/>
      <c r="J184" s="214">
        <f>ROUND(I184*H184,2)</f>
        <v>0</v>
      </c>
      <c r="K184" s="210" t="s">
        <v>223</v>
      </c>
      <c r="L184" s="39"/>
      <c r="M184" s="215" t="s">
        <v>1</v>
      </c>
      <c r="N184" s="216" t="s">
        <v>42</v>
      </c>
      <c r="O184" s="71"/>
      <c r="P184" s="217">
        <f>O184*H184</f>
        <v>0</v>
      </c>
      <c r="Q184" s="217">
        <v>0</v>
      </c>
      <c r="R184" s="217">
        <f>Q184*H184</f>
        <v>0</v>
      </c>
      <c r="S184" s="217">
        <v>2.6</v>
      </c>
      <c r="T184" s="218">
        <f>S184*H184</f>
        <v>9.9372000000000007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19" t="s">
        <v>224</v>
      </c>
      <c r="AT184" s="219" t="s">
        <v>219</v>
      </c>
      <c r="AU184" s="219" t="s">
        <v>86</v>
      </c>
      <c r="AY184" s="17" t="s">
        <v>217</v>
      </c>
      <c r="BE184" s="220">
        <f>IF(N184="základní",J184,0)</f>
        <v>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17" t="s">
        <v>84</v>
      </c>
      <c r="BK184" s="220">
        <f>ROUND(I184*H184,2)</f>
        <v>0</v>
      </c>
      <c r="BL184" s="17" t="s">
        <v>224</v>
      </c>
      <c r="BM184" s="219" t="s">
        <v>337</v>
      </c>
    </row>
    <row r="185" spans="1:65" s="2" customFormat="1" ht="29.25">
      <c r="A185" s="34"/>
      <c r="B185" s="35"/>
      <c r="C185" s="36"/>
      <c r="D185" s="221" t="s">
        <v>234</v>
      </c>
      <c r="E185" s="36"/>
      <c r="F185" s="222" t="s">
        <v>338</v>
      </c>
      <c r="G185" s="36"/>
      <c r="H185" s="36"/>
      <c r="I185" s="122"/>
      <c r="J185" s="36"/>
      <c r="K185" s="36"/>
      <c r="L185" s="39"/>
      <c r="M185" s="223"/>
      <c r="N185" s="224"/>
      <c r="O185" s="71"/>
      <c r="P185" s="71"/>
      <c r="Q185" s="71"/>
      <c r="R185" s="71"/>
      <c r="S185" s="71"/>
      <c r="T185" s="72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234</v>
      </c>
      <c r="AU185" s="17" t="s">
        <v>86</v>
      </c>
    </row>
    <row r="186" spans="1:65" s="13" customFormat="1" ht="11.25">
      <c r="B186" s="225"/>
      <c r="C186" s="226"/>
      <c r="D186" s="221" t="s">
        <v>246</v>
      </c>
      <c r="E186" s="227" t="s">
        <v>1</v>
      </c>
      <c r="F186" s="228" t="s">
        <v>339</v>
      </c>
      <c r="G186" s="226"/>
      <c r="H186" s="229">
        <v>0.73499999999999999</v>
      </c>
      <c r="I186" s="230"/>
      <c r="J186" s="226"/>
      <c r="K186" s="226"/>
      <c r="L186" s="231"/>
      <c r="M186" s="232"/>
      <c r="N186" s="233"/>
      <c r="O186" s="233"/>
      <c r="P186" s="233"/>
      <c r="Q186" s="233"/>
      <c r="R186" s="233"/>
      <c r="S186" s="233"/>
      <c r="T186" s="234"/>
      <c r="AT186" s="235" t="s">
        <v>246</v>
      </c>
      <c r="AU186" s="235" t="s">
        <v>86</v>
      </c>
      <c r="AV186" s="13" t="s">
        <v>86</v>
      </c>
      <c r="AW186" s="13" t="s">
        <v>33</v>
      </c>
      <c r="AX186" s="13" t="s">
        <v>77</v>
      </c>
      <c r="AY186" s="235" t="s">
        <v>217</v>
      </c>
    </row>
    <row r="187" spans="1:65" s="13" customFormat="1" ht="11.25">
      <c r="B187" s="225"/>
      <c r="C187" s="226"/>
      <c r="D187" s="221" t="s">
        <v>246</v>
      </c>
      <c r="E187" s="227" t="s">
        <v>1</v>
      </c>
      <c r="F187" s="228" t="s">
        <v>340</v>
      </c>
      <c r="G187" s="226"/>
      <c r="H187" s="229">
        <v>1.1759999999999999</v>
      </c>
      <c r="I187" s="230"/>
      <c r="J187" s="226"/>
      <c r="K187" s="226"/>
      <c r="L187" s="231"/>
      <c r="M187" s="232"/>
      <c r="N187" s="233"/>
      <c r="O187" s="233"/>
      <c r="P187" s="233"/>
      <c r="Q187" s="233"/>
      <c r="R187" s="233"/>
      <c r="S187" s="233"/>
      <c r="T187" s="234"/>
      <c r="AT187" s="235" t="s">
        <v>246</v>
      </c>
      <c r="AU187" s="235" t="s">
        <v>86</v>
      </c>
      <c r="AV187" s="13" t="s">
        <v>86</v>
      </c>
      <c r="AW187" s="13" t="s">
        <v>33</v>
      </c>
      <c r="AX187" s="13" t="s">
        <v>77</v>
      </c>
      <c r="AY187" s="235" t="s">
        <v>217</v>
      </c>
    </row>
    <row r="188" spans="1:65" s="13" customFormat="1" ht="11.25">
      <c r="B188" s="225"/>
      <c r="C188" s="226"/>
      <c r="D188" s="221" t="s">
        <v>246</v>
      </c>
      <c r="E188" s="227" t="s">
        <v>1</v>
      </c>
      <c r="F188" s="228" t="s">
        <v>341</v>
      </c>
      <c r="G188" s="226"/>
      <c r="H188" s="229">
        <v>1.911</v>
      </c>
      <c r="I188" s="230"/>
      <c r="J188" s="226"/>
      <c r="K188" s="226"/>
      <c r="L188" s="231"/>
      <c r="M188" s="232"/>
      <c r="N188" s="233"/>
      <c r="O188" s="233"/>
      <c r="P188" s="233"/>
      <c r="Q188" s="233"/>
      <c r="R188" s="233"/>
      <c r="S188" s="233"/>
      <c r="T188" s="234"/>
      <c r="AT188" s="235" t="s">
        <v>246</v>
      </c>
      <c r="AU188" s="235" t="s">
        <v>86</v>
      </c>
      <c r="AV188" s="13" t="s">
        <v>86</v>
      </c>
      <c r="AW188" s="13" t="s">
        <v>33</v>
      </c>
      <c r="AX188" s="13" t="s">
        <v>77</v>
      </c>
      <c r="AY188" s="235" t="s">
        <v>217</v>
      </c>
    </row>
    <row r="189" spans="1:65" s="14" customFormat="1" ht="11.25">
      <c r="B189" s="246"/>
      <c r="C189" s="247"/>
      <c r="D189" s="221" t="s">
        <v>246</v>
      </c>
      <c r="E189" s="248" t="s">
        <v>1</v>
      </c>
      <c r="F189" s="249" t="s">
        <v>342</v>
      </c>
      <c r="G189" s="247"/>
      <c r="H189" s="250">
        <v>3.8220000000000001</v>
      </c>
      <c r="I189" s="251"/>
      <c r="J189" s="247"/>
      <c r="K189" s="247"/>
      <c r="L189" s="252"/>
      <c r="M189" s="253"/>
      <c r="N189" s="254"/>
      <c r="O189" s="254"/>
      <c r="P189" s="254"/>
      <c r="Q189" s="254"/>
      <c r="R189" s="254"/>
      <c r="S189" s="254"/>
      <c r="T189" s="255"/>
      <c r="AT189" s="256" t="s">
        <v>246</v>
      </c>
      <c r="AU189" s="256" t="s">
        <v>86</v>
      </c>
      <c r="AV189" s="14" t="s">
        <v>224</v>
      </c>
      <c r="AW189" s="14" t="s">
        <v>33</v>
      </c>
      <c r="AX189" s="14" t="s">
        <v>84</v>
      </c>
      <c r="AY189" s="256" t="s">
        <v>217</v>
      </c>
    </row>
    <row r="190" spans="1:65" s="2" customFormat="1" ht="21.75" customHeight="1">
      <c r="A190" s="34"/>
      <c r="B190" s="35"/>
      <c r="C190" s="208" t="s">
        <v>343</v>
      </c>
      <c r="D190" s="208" t="s">
        <v>219</v>
      </c>
      <c r="E190" s="209" t="s">
        <v>344</v>
      </c>
      <c r="F190" s="210" t="s">
        <v>345</v>
      </c>
      <c r="G190" s="211" t="s">
        <v>290</v>
      </c>
      <c r="H190" s="212">
        <v>3.8220000000000001</v>
      </c>
      <c r="I190" s="213"/>
      <c r="J190" s="214">
        <f>ROUND(I190*H190,2)</f>
        <v>0</v>
      </c>
      <c r="K190" s="210" t="s">
        <v>223</v>
      </c>
      <c r="L190" s="39"/>
      <c r="M190" s="215" t="s">
        <v>1</v>
      </c>
      <c r="N190" s="216" t="s">
        <v>42</v>
      </c>
      <c r="O190" s="71"/>
      <c r="P190" s="217">
        <f>O190*H190</f>
        <v>0</v>
      </c>
      <c r="Q190" s="217">
        <v>3.6885000000000001E-2</v>
      </c>
      <c r="R190" s="217">
        <f>Q190*H190</f>
        <v>0.14097447000000002</v>
      </c>
      <c r="S190" s="217">
        <v>0</v>
      </c>
      <c r="T190" s="21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19" t="s">
        <v>224</v>
      </c>
      <c r="AT190" s="219" t="s">
        <v>219</v>
      </c>
      <c r="AU190" s="219" t="s">
        <v>86</v>
      </c>
      <c r="AY190" s="17" t="s">
        <v>217</v>
      </c>
      <c r="BE190" s="220">
        <f>IF(N190="základní",J190,0)</f>
        <v>0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17" t="s">
        <v>84</v>
      </c>
      <c r="BK190" s="220">
        <f>ROUND(I190*H190,2)</f>
        <v>0</v>
      </c>
      <c r="BL190" s="17" t="s">
        <v>224</v>
      </c>
      <c r="BM190" s="219" t="s">
        <v>346</v>
      </c>
    </row>
    <row r="191" spans="1:65" s="2" customFormat="1" ht="29.25">
      <c r="A191" s="34"/>
      <c r="B191" s="35"/>
      <c r="C191" s="36"/>
      <c r="D191" s="221" t="s">
        <v>234</v>
      </c>
      <c r="E191" s="36"/>
      <c r="F191" s="222" t="s">
        <v>338</v>
      </c>
      <c r="G191" s="36"/>
      <c r="H191" s="36"/>
      <c r="I191" s="122"/>
      <c r="J191" s="36"/>
      <c r="K191" s="36"/>
      <c r="L191" s="39"/>
      <c r="M191" s="223"/>
      <c r="N191" s="224"/>
      <c r="O191" s="71"/>
      <c r="P191" s="71"/>
      <c r="Q191" s="71"/>
      <c r="R191" s="71"/>
      <c r="S191" s="71"/>
      <c r="T191" s="72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234</v>
      </c>
      <c r="AU191" s="17" t="s">
        <v>86</v>
      </c>
    </row>
    <row r="192" spans="1:65" s="2" customFormat="1" ht="21.75" customHeight="1">
      <c r="A192" s="34"/>
      <c r="B192" s="35"/>
      <c r="C192" s="208" t="s">
        <v>347</v>
      </c>
      <c r="D192" s="208" t="s">
        <v>219</v>
      </c>
      <c r="E192" s="209" t="s">
        <v>348</v>
      </c>
      <c r="F192" s="210" t="s">
        <v>349</v>
      </c>
      <c r="G192" s="211" t="s">
        <v>222</v>
      </c>
      <c r="H192" s="212">
        <v>558.91999999999996</v>
      </c>
      <c r="I192" s="213"/>
      <c r="J192" s="214">
        <f>ROUND(I192*H192,2)</f>
        <v>0</v>
      </c>
      <c r="K192" s="210" t="s">
        <v>223</v>
      </c>
      <c r="L192" s="39"/>
      <c r="M192" s="215" t="s">
        <v>1</v>
      </c>
      <c r="N192" s="216" t="s">
        <v>42</v>
      </c>
      <c r="O192" s="71"/>
      <c r="P192" s="217">
        <f>O192*H192</f>
        <v>0</v>
      </c>
      <c r="Q192" s="217">
        <v>4.8000000000000001E-2</v>
      </c>
      <c r="R192" s="217">
        <f>Q192*H192</f>
        <v>26.828159999999997</v>
      </c>
      <c r="S192" s="217">
        <v>4.8000000000000001E-2</v>
      </c>
      <c r="T192" s="218">
        <f>S192*H192</f>
        <v>26.828159999999997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19" t="s">
        <v>224</v>
      </c>
      <c r="AT192" s="219" t="s">
        <v>219</v>
      </c>
      <c r="AU192" s="219" t="s">
        <v>86</v>
      </c>
      <c r="AY192" s="17" t="s">
        <v>217</v>
      </c>
      <c r="BE192" s="220">
        <f>IF(N192="základní",J192,0)</f>
        <v>0</v>
      </c>
      <c r="BF192" s="220">
        <f>IF(N192="snížená",J192,0)</f>
        <v>0</v>
      </c>
      <c r="BG192" s="220">
        <f>IF(N192="zákl. přenesená",J192,0)</f>
        <v>0</v>
      </c>
      <c r="BH192" s="220">
        <f>IF(N192="sníž. přenesená",J192,0)</f>
        <v>0</v>
      </c>
      <c r="BI192" s="220">
        <f>IF(N192="nulová",J192,0)</f>
        <v>0</v>
      </c>
      <c r="BJ192" s="17" t="s">
        <v>84</v>
      </c>
      <c r="BK192" s="220">
        <f>ROUND(I192*H192,2)</f>
        <v>0</v>
      </c>
      <c r="BL192" s="17" t="s">
        <v>224</v>
      </c>
      <c r="BM192" s="219" t="s">
        <v>350</v>
      </c>
    </row>
    <row r="193" spans="1:65" s="2" customFormat="1" ht="19.5">
      <c r="A193" s="34"/>
      <c r="B193" s="35"/>
      <c r="C193" s="36"/>
      <c r="D193" s="221" t="s">
        <v>234</v>
      </c>
      <c r="E193" s="36"/>
      <c r="F193" s="222" t="s">
        <v>351</v>
      </c>
      <c r="G193" s="36"/>
      <c r="H193" s="36"/>
      <c r="I193" s="122"/>
      <c r="J193" s="36"/>
      <c r="K193" s="36"/>
      <c r="L193" s="39"/>
      <c r="M193" s="223"/>
      <c r="N193" s="224"/>
      <c r="O193" s="71"/>
      <c r="P193" s="71"/>
      <c r="Q193" s="71"/>
      <c r="R193" s="71"/>
      <c r="S193" s="71"/>
      <c r="T193" s="72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234</v>
      </c>
      <c r="AU193" s="17" t="s">
        <v>86</v>
      </c>
    </row>
    <row r="194" spans="1:65" s="13" customFormat="1" ht="11.25">
      <c r="B194" s="225"/>
      <c r="C194" s="226"/>
      <c r="D194" s="221" t="s">
        <v>246</v>
      </c>
      <c r="E194" s="227" t="s">
        <v>1</v>
      </c>
      <c r="F194" s="228" t="s">
        <v>352</v>
      </c>
      <c r="G194" s="226"/>
      <c r="H194" s="229">
        <v>285</v>
      </c>
      <c r="I194" s="230"/>
      <c r="J194" s="226"/>
      <c r="K194" s="226"/>
      <c r="L194" s="231"/>
      <c r="M194" s="232"/>
      <c r="N194" s="233"/>
      <c r="O194" s="233"/>
      <c r="P194" s="233"/>
      <c r="Q194" s="233"/>
      <c r="R194" s="233"/>
      <c r="S194" s="233"/>
      <c r="T194" s="234"/>
      <c r="AT194" s="235" t="s">
        <v>246</v>
      </c>
      <c r="AU194" s="235" t="s">
        <v>86</v>
      </c>
      <c r="AV194" s="13" t="s">
        <v>86</v>
      </c>
      <c r="AW194" s="13" t="s">
        <v>33</v>
      </c>
      <c r="AX194" s="13" t="s">
        <v>77</v>
      </c>
      <c r="AY194" s="235" t="s">
        <v>217</v>
      </c>
    </row>
    <row r="195" spans="1:65" s="13" customFormat="1" ht="11.25">
      <c r="B195" s="225"/>
      <c r="C195" s="226"/>
      <c r="D195" s="221" t="s">
        <v>246</v>
      </c>
      <c r="E195" s="227" t="s">
        <v>1</v>
      </c>
      <c r="F195" s="228" t="s">
        <v>353</v>
      </c>
      <c r="G195" s="226"/>
      <c r="H195" s="229">
        <v>179.071</v>
      </c>
      <c r="I195" s="230"/>
      <c r="J195" s="226"/>
      <c r="K195" s="226"/>
      <c r="L195" s="231"/>
      <c r="M195" s="232"/>
      <c r="N195" s="233"/>
      <c r="O195" s="233"/>
      <c r="P195" s="233"/>
      <c r="Q195" s="233"/>
      <c r="R195" s="233"/>
      <c r="S195" s="233"/>
      <c r="T195" s="234"/>
      <c r="AT195" s="235" t="s">
        <v>246</v>
      </c>
      <c r="AU195" s="235" t="s">
        <v>86</v>
      </c>
      <c r="AV195" s="13" t="s">
        <v>86</v>
      </c>
      <c r="AW195" s="13" t="s">
        <v>33</v>
      </c>
      <c r="AX195" s="13" t="s">
        <v>77</v>
      </c>
      <c r="AY195" s="235" t="s">
        <v>217</v>
      </c>
    </row>
    <row r="196" spans="1:65" s="13" customFormat="1" ht="11.25">
      <c r="B196" s="225"/>
      <c r="C196" s="226"/>
      <c r="D196" s="221" t="s">
        <v>246</v>
      </c>
      <c r="E196" s="227" t="s">
        <v>1</v>
      </c>
      <c r="F196" s="228" t="s">
        <v>354</v>
      </c>
      <c r="G196" s="226"/>
      <c r="H196" s="229">
        <v>66.69</v>
      </c>
      <c r="I196" s="230"/>
      <c r="J196" s="226"/>
      <c r="K196" s="226"/>
      <c r="L196" s="231"/>
      <c r="M196" s="232"/>
      <c r="N196" s="233"/>
      <c r="O196" s="233"/>
      <c r="P196" s="233"/>
      <c r="Q196" s="233"/>
      <c r="R196" s="233"/>
      <c r="S196" s="233"/>
      <c r="T196" s="234"/>
      <c r="AT196" s="235" t="s">
        <v>246</v>
      </c>
      <c r="AU196" s="235" t="s">
        <v>86</v>
      </c>
      <c r="AV196" s="13" t="s">
        <v>86</v>
      </c>
      <c r="AW196" s="13" t="s">
        <v>33</v>
      </c>
      <c r="AX196" s="13" t="s">
        <v>77</v>
      </c>
      <c r="AY196" s="235" t="s">
        <v>217</v>
      </c>
    </row>
    <row r="197" spans="1:65" s="13" customFormat="1" ht="11.25">
      <c r="B197" s="225"/>
      <c r="C197" s="226"/>
      <c r="D197" s="221" t="s">
        <v>246</v>
      </c>
      <c r="E197" s="227" t="s">
        <v>1</v>
      </c>
      <c r="F197" s="228" t="s">
        <v>355</v>
      </c>
      <c r="G197" s="226"/>
      <c r="H197" s="229">
        <v>17.992000000000001</v>
      </c>
      <c r="I197" s="230"/>
      <c r="J197" s="226"/>
      <c r="K197" s="226"/>
      <c r="L197" s="231"/>
      <c r="M197" s="232"/>
      <c r="N197" s="233"/>
      <c r="O197" s="233"/>
      <c r="P197" s="233"/>
      <c r="Q197" s="233"/>
      <c r="R197" s="233"/>
      <c r="S197" s="233"/>
      <c r="T197" s="234"/>
      <c r="AT197" s="235" t="s">
        <v>246</v>
      </c>
      <c r="AU197" s="235" t="s">
        <v>86</v>
      </c>
      <c r="AV197" s="13" t="s">
        <v>86</v>
      </c>
      <c r="AW197" s="13" t="s">
        <v>33</v>
      </c>
      <c r="AX197" s="13" t="s">
        <v>77</v>
      </c>
      <c r="AY197" s="235" t="s">
        <v>217</v>
      </c>
    </row>
    <row r="198" spans="1:65" s="13" customFormat="1" ht="11.25">
      <c r="B198" s="225"/>
      <c r="C198" s="226"/>
      <c r="D198" s="221" t="s">
        <v>246</v>
      </c>
      <c r="E198" s="227" t="s">
        <v>1</v>
      </c>
      <c r="F198" s="228" t="s">
        <v>356</v>
      </c>
      <c r="G198" s="226"/>
      <c r="H198" s="229">
        <v>10.167</v>
      </c>
      <c r="I198" s="230"/>
      <c r="J198" s="226"/>
      <c r="K198" s="226"/>
      <c r="L198" s="231"/>
      <c r="M198" s="232"/>
      <c r="N198" s="233"/>
      <c r="O198" s="233"/>
      <c r="P198" s="233"/>
      <c r="Q198" s="233"/>
      <c r="R198" s="233"/>
      <c r="S198" s="233"/>
      <c r="T198" s="234"/>
      <c r="AT198" s="235" t="s">
        <v>246</v>
      </c>
      <c r="AU198" s="235" t="s">
        <v>86</v>
      </c>
      <c r="AV198" s="13" t="s">
        <v>86</v>
      </c>
      <c r="AW198" s="13" t="s">
        <v>33</v>
      </c>
      <c r="AX198" s="13" t="s">
        <v>77</v>
      </c>
      <c r="AY198" s="235" t="s">
        <v>217</v>
      </c>
    </row>
    <row r="199" spans="1:65" s="14" customFormat="1" ht="11.25">
      <c r="B199" s="246"/>
      <c r="C199" s="247"/>
      <c r="D199" s="221" t="s">
        <v>246</v>
      </c>
      <c r="E199" s="248" t="s">
        <v>1</v>
      </c>
      <c r="F199" s="249" t="s">
        <v>298</v>
      </c>
      <c r="G199" s="247"/>
      <c r="H199" s="250">
        <v>558.91999999999996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5"/>
      <c r="AT199" s="256" t="s">
        <v>246</v>
      </c>
      <c r="AU199" s="256" t="s">
        <v>86</v>
      </c>
      <c r="AV199" s="14" t="s">
        <v>224</v>
      </c>
      <c r="AW199" s="14" t="s">
        <v>33</v>
      </c>
      <c r="AX199" s="14" t="s">
        <v>84</v>
      </c>
      <c r="AY199" s="256" t="s">
        <v>217</v>
      </c>
    </row>
    <row r="200" spans="1:65" s="2" customFormat="1" ht="21.75" customHeight="1">
      <c r="A200" s="34"/>
      <c r="B200" s="35"/>
      <c r="C200" s="208" t="s">
        <v>357</v>
      </c>
      <c r="D200" s="208" t="s">
        <v>219</v>
      </c>
      <c r="E200" s="209" t="s">
        <v>358</v>
      </c>
      <c r="F200" s="210" t="s">
        <v>359</v>
      </c>
      <c r="G200" s="211" t="s">
        <v>238</v>
      </c>
      <c r="H200" s="212">
        <v>2.9849999999999999</v>
      </c>
      <c r="I200" s="213"/>
      <c r="J200" s="214">
        <f>ROUND(I200*H200,2)</f>
        <v>0</v>
      </c>
      <c r="K200" s="210" t="s">
        <v>223</v>
      </c>
      <c r="L200" s="39"/>
      <c r="M200" s="215" t="s">
        <v>1</v>
      </c>
      <c r="N200" s="216" t="s">
        <v>42</v>
      </c>
      <c r="O200" s="71"/>
      <c r="P200" s="217">
        <f>O200*H200</f>
        <v>0</v>
      </c>
      <c r="Q200" s="217">
        <v>0</v>
      </c>
      <c r="R200" s="217">
        <f>Q200*H200</f>
        <v>0</v>
      </c>
      <c r="S200" s="217">
        <v>0</v>
      </c>
      <c r="T200" s="218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19" t="s">
        <v>224</v>
      </c>
      <c r="AT200" s="219" t="s">
        <v>219</v>
      </c>
      <c r="AU200" s="219" t="s">
        <v>86</v>
      </c>
      <c r="AY200" s="17" t="s">
        <v>217</v>
      </c>
      <c r="BE200" s="220">
        <f>IF(N200="základní",J200,0)</f>
        <v>0</v>
      </c>
      <c r="BF200" s="220">
        <f>IF(N200="snížená",J200,0)</f>
        <v>0</v>
      </c>
      <c r="BG200" s="220">
        <f>IF(N200="zákl. přenesená",J200,0)</f>
        <v>0</v>
      </c>
      <c r="BH200" s="220">
        <f>IF(N200="sníž. přenesená",J200,0)</f>
        <v>0</v>
      </c>
      <c r="BI200" s="220">
        <f>IF(N200="nulová",J200,0)</f>
        <v>0</v>
      </c>
      <c r="BJ200" s="17" t="s">
        <v>84</v>
      </c>
      <c r="BK200" s="220">
        <f>ROUND(I200*H200,2)</f>
        <v>0</v>
      </c>
      <c r="BL200" s="17" t="s">
        <v>224</v>
      </c>
      <c r="BM200" s="219" t="s">
        <v>360</v>
      </c>
    </row>
    <row r="201" spans="1:65" s="2" customFormat="1" ht="19.5">
      <c r="A201" s="34"/>
      <c r="B201" s="35"/>
      <c r="C201" s="36"/>
      <c r="D201" s="221" t="s">
        <v>234</v>
      </c>
      <c r="E201" s="36"/>
      <c r="F201" s="222" t="s">
        <v>361</v>
      </c>
      <c r="G201" s="36"/>
      <c r="H201" s="36"/>
      <c r="I201" s="122"/>
      <c r="J201" s="36"/>
      <c r="K201" s="36"/>
      <c r="L201" s="39"/>
      <c r="M201" s="223"/>
      <c r="N201" s="224"/>
      <c r="O201" s="71"/>
      <c r="P201" s="71"/>
      <c r="Q201" s="71"/>
      <c r="R201" s="71"/>
      <c r="S201" s="71"/>
      <c r="T201" s="72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234</v>
      </c>
      <c r="AU201" s="17" t="s">
        <v>86</v>
      </c>
    </row>
    <row r="202" spans="1:65" s="13" customFormat="1" ht="11.25">
      <c r="B202" s="225"/>
      <c r="C202" s="226"/>
      <c r="D202" s="221" t="s">
        <v>246</v>
      </c>
      <c r="E202" s="227" t="s">
        <v>1</v>
      </c>
      <c r="F202" s="228" t="s">
        <v>362</v>
      </c>
      <c r="G202" s="226"/>
      <c r="H202" s="229">
        <v>2.9849999999999999</v>
      </c>
      <c r="I202" s="230"/>
      <c r="J202" s="226"/>
      <c r="K202" s="226"/>
      <c r="L202" s="231"/>
      <c r="M202" s="232"/>
      <c r="N202" s="233"/>
      <c r="O202" s="233"/>
      <c r="P202" s="233"/>
      <c r="Q202" s="233"/>
      <c r="R202" s="233"/>
      <c r="S202" s="233"/>
      <c r="T202" s="234"/>
      <c r="AT202" s="235" t="s">
        <v>246</v>
      </c>
      <c r="AU202" s="235" t="s">
        <v>86</v>
      </c>
      <c r="AV202" s="13" t="s">
        <v>86</v>
      </c>
      <c r="AW202" s="13" t="s">
        <v>33</v>
      </c>
      <c r="AX202" s="13" t="s">
        <v>77</v>
      </c>
      <c r="AY202" s="235" t="s">
        <v>217</v>
      </c>
    </row>
    <row r="203" spans="1:65" s="14" customFormat="1" ht="11.25">
      <c r="B203" s="246"/>
      <c r="C203" s="247"/>
      <c r="D203" s="221" t="s">
        <v>246</v>
      </c>
      <c r="E203" s="248" t="s">
        <v>1</v>
      </c>
      <c r="F203" s="249" t="s">
        <v>298</v>
      </c>
      <c r="G203" s="247"/>
      <c r="H203" s="250">
        <v>2.9849999999999999</v>
      </c>
      <c r="I203" s="251"/>
      <c r="J203" s="247"/>
      <c r="K203" s="247"/>
      <c r="L203" s="252"/>
      <c r="M203" s="253"/>
      <c r="N203" s="254"/>
      <c r="O203" s="254"/>
      <c r="P203" s="254"/>
      <c r="Q203" s="254"/>
      <c r="R203" s="254"/>
      <c r="S203" s="254"/>
      <c r="T203" s="255"/>
      <c r="AT203" s="256" t="s">
        <v>246</v>
      </c>
      <c r="AU203" s="256" t="s">
        <v>86</v>
      </c>
      <c r="AV203" s="14" t="s">
        <v>224</v>
      </c>
      <c r="AW203" s="14" t="s">
        <v>33</v>
      </c>
      <c r="AX203" s="14" t="s">
        <v>84</v>
      </c>
      <c r="AY203" s="256" t="s">
        <v>217</v>
      </c>
    </row>
    <row r="204" spans="1:65" s="2" customFormat="1" ht="21.75" customHeight="1">
      <c r="A204" s="34"/>
      <c r="B204" s="35"/>
      <c r="C204" s="208" t="s">
        <v>363</v>
      </c>
      <c r="D204" s="208" t="s">
        <v>219</v>
      </c>
      <c r="E204" s="209" t="s">
        <v>364</v>
      </c>
      <c r="F204" s="210" t="s">
        <v>365</v>
      </c>
      <c r="G204" s="211" t="s">
        <v>222</v>
      </c>
      <c r="H204" s="212">
        <v>346.00400000000002</v>
      </c>
      <c r="I204" s="213"/>
      <c r="J204" s="214">
        <f>ROUND(I204*H204,2)</f>
        <v>0</v>
      </c>
      <c r="K204" s="210" t="s">
        <v>223</v>
      </c>
      <c r="L204" s="39"/>
      <c r="M204" s="215" t="s">
        <v>1</v>
      </c>
      <c r="N204" s="216" t="s">
        <v>42</v>
      </c>
      <c r="O204" s="71"/>
      <c r="P204" s="217">
        <f>O204*H204</f>
        <v>0</v>
      </c>
      <c r="Q204" s="217">
        <v>7.8163999999999997E-2</v>
      </c>
      <c r="R204" s="217">
        <f>Q204*H204</f>
        <v>27.045056656</v>
      </c>
      <c r="S204" s="217">
        <v>0</v>
      </c>
      <c r="T204" s="218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19" t="s">
        <v>224</v>
      </c>
      <c r="AT204" s="219" t="s">
        <v>219</v>
      </c>
      <c r="AU204" s="219" t="s">
        <v>86</v>
      </c>
      <c r="AY204" s="17" t="s">
        <v>217</v>
      </c>
      <c r="BE204" s="220">
        <f>IF(N204="základní",J204,0)</f>
        <v>0</v>
      </c>
      <c r="BF204" s="220">
        <f>IF(N204="snížená",J204,0)</f>
        <v>0</v>
      </c>
      <c r="BG204" s="220">
        <f>IF(N204="zákl. přenesená",J204,0)</f>
        <v>0</v>
      </c>
      <c r="BH204" s="220">
        <f>IF(N204="sníž. přenesená",J204,0)</f>
        <v>0</v>
      </c>
      <c r="BI204" s="220">
        <f>IF(N204="nulová",J204,0)</f>
        <v>0</v>
      </c>
      <c r="BJ204" s="17" t="s">
        <v>84</v>
      </c>
      <c r="BK204" s="220">
        <f>ROUND(I204*H204,2)</f>
        <v>0</v>
      </c>
      <c r="BL204" s="17" t="s">
        <v>224</v>
      </c>
      <c r="BM204" s="219" t="s">
        <v>366</v>
      </c>
    </row>
    <row r="205" spans="1:65" s="2" customFormat="1" ht="29.25">
      <c r="A205" s="34"/>
      <c r="B205" s="35"/>
      <c r="C205" s="36"/>
      <c r="D205" s="221" t="s">
        <v>234</v>
      </c>
      <c r="E205" s="36"/>
      <c r="F205" s="222" t="s">
        <v>367</v>
      </c>
      <c r="G205" s="36"/>
      <c r="H205" s="36"/>
      <c r="I205" s="122"/>
      <c r="J205" s="36"/>
      <c r="K205" s="36"/>
      <c r="L205" s="39"/>
      <c r="M205" s="223"/>
      <c r="N205" s="224"/>
      <c r="O205" s="71"/>
      <c r="P205" s="71"/>
      <c r="Q205" s="71"/>
      <c r="R205" s="71"/>
      <c r="S205" s="71"/>
      <c r="T205" s="72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234</v>
      </c>
      <c r="AU205" s="17" t="s">
        <v>86</v>
      </c>
    </row>
    <row r="206" spans="1:65" s="13" customFormat="1" ht="11.25">
      <c r="B206" s="225"/>
      <c r="C206" s="226"/>
      <c r="D206" s="221" t="s">
        <v>246</v>
      </c>
      <c r="E206" s="227" t="s">
        <v>1</v>
      </c>
      <c r="F206" s="228" t="s">
        <v>368</v>
      </c>
      <c r="G206" s="226"/>
      <c r="H206" s="229">
        <v>142.5</v>
      </c>
      <c r="I206" s="230"/>
      <c r="J206" s="226"/>
      <c r="K206" s="226"/>
      <c r="L206" s="231"/>
      <c r="M206" s="232"/>
      <c r="N206" s="233"/>
      <c r="O206" s="233"/>
      <c r="P206" s="233"/>
      <c r="Q206" s="233"/>
      <c r="R206" s="233"/>
      <c r="S206" s="233"/>
      <c r="T206" s="234"/>
      <c r="AT206" s="235" t="s">
        <v>246</v>
      </c>
      <c r="AU206" s="235" t="s">
        <v>86</v>
      </c>
      <c r="AV206" s="13" t="s">
        <v>86</v>
      </c>
      <c r="AW206" s="13" t="s">
        <v>33</v>
      </c>
      <c r="AX206" s="13" t="s">
        <v>77</v>
      </c>
      <c r="AY206" s="235" t="s">
        <v>217</v>
      </c>
    </row>
    <row r="207" spans="1:65" s="13" customFormat="1" ht="11.25">
      <c r="B207" s="225"/>
      <c r="C207" s="226"/>
      <c r="D207" s="221" t="s">
        <v>246</v>
      </c>
      <c r="E207" s="227" t="s">
        <v>1</v>
      </c>
      <c r="F207" s="228" t="s">
        <v>369</v>
      </c>
      <c r="G207" s="226"/>
      <c r="H207" s="229">
        <v>179.071</v>
      </c>
      <c r="I207" s="230"/>
      <c r="J207" s="226"/>
      <c r="K207" s="226"/>
      <c r="L207" s="231"/>
      <c r="M207" s="232"/>
      <c r="N207" s="233"/>
      <c r="O207" s="233"/>
      <c r="P207" s="233"/>
      <c r="Q207" s="233"/>
      <c r="R207" s="233"/>
      <c r="S207" s="233"/>
      <c r="T207" s="234"/>
      <c r="AT207" s="235" t="s">
        <v>246</v>
      </c>
      <c r="AU207" s="235" t="s">
        <v>86</v>
      </c>
      <c r="AV207" s="13" t="s">
        <v>86</v>
      </c>
      <c r="AW207" s="13" t="s">
        <v>33</v>
      </c>
      <c r="AX207" s="13" t="s">
        <v>77</v>
      </c>
      <c r="AY207" s="235" t="s">
        <v>217</v>
      </c>
    </row>
    <row r="208" spans="1:65" s="13" customFormat="1" ht="22.5">
      <c r="B208" s="225"/>
      <c r="C208" s="226"/>
      <c r="D208" s="221" t="s">
        <v>246</v>
      </c>
      <c r="E208" s="227" t="s">
        <v>1</v>
      </c>
      <c r="F208" s="228" t="s">
        <v>370</v>
      </c>
      <c r="G208" s="226"/>
      <c r="H208" s="229">
        <v>19.818000000000001</v>
      </c>
      <c r="I208" s="230"/>
      <c r="J208" s="226"/>
      <c r="K208" s="226"/>
      <c r="L208" s="231"/>
      <c r="M208" s="232"/>
      <c r="N208" s="233"/>
      <c r="O208" s="233"/>
      <c r="P208" s="233"/>
      <c r="Q208" s="233"/>
      <c r="R208" s="233"/>
      <c r="S208" s="233"/>
      <c r="T208" s="234"/>
      <c r="AT208" s="235" t="s">
        <v>246</v>
      </c>
      <c r="AU208" s="235" t="s">
        <v>86</v>
      </c>
      <c r="AV208" s="13" t="s">
        <v>86</v>
      </c>
      <c r="AW208" s="13" t="s">
        <v>33</v>
      </c>
      <c r="AX208" s="13" t="s">
        <v>77</v>
      </c>
      <c r="AY208" s="235" t="s">
        <v>217</v>
      </c>
    </row>
    <row r="209" spans="1:65" s="13" customFormat="1" ht="22.5">
      <c r="B209" s="225"/>
      <c r="C209" s="226"/>
      <c r="D209" s="221" t="s">
        <v>246</v>
      </c>
      <c r="E209" s="227" t="s">
        <v>1</v>
      </c>
      <c r="F209" s="228" t="s">
        <v>371</v>
      </c>
      <c r="G209" s="226"/>
      <c r="H209" s="229">
        <v>3.5979999999999999</v>
      </c>
      <c r="I209" s="230"/>
      <c r="J209" s="226"/>
      <c r="K209" s="226"/>
      <c r="L209" s="231"/>
      <c r="M209" s="232"/>
      <c r="N209" s="233"/>
      <c r="O209" s="233"/>
      <c r="P209" s="233"/>
      <c r="Q209" s="233"/>
      <c r="R209" s="233"/>
      <c r="S209" s="233"/>
      <c r="T209" s="234"/>
      <c r="AT209" s="235" t="s">
        <v>246</v>
      </c>
      <c r="AU209" s="235" t="s">
        <v>86</v>
      </c>
      <c r="AV209" s="13" t="s">
        <v>86</v>
      </c>
      <c r="AW209" s="13" t="s">
        <v>33</v>
      </c>
      <c r="AX209" s="13" t="s">
        <v>77</v>
      </c>
      <c r="AY209" s="235" t="s">
        <v>217</v>
      </c>
    </row>
    <row r="210" spans="1:65" s="13" customFormat="1" ht="22.5">
      <c r="B210" s="225"/>
      <c r="C210" s="226"/>
      <c r="D210" s="221" t="s">
        <v>246</v>
      </c>
      <c r="E210" s="227" t="s">
        <v>1</v>
      </c>
      <c r="F210" s="228" t="s">
        <v>372</v>
      </c>
      <c r="G210" s="226"/>
      <c r="H210" s="229">
        <v>1.0169999999999999</v>
      </c>
      <c r="I210" s="230"/>
      <c r="J210" s="226"/>
      <c r="K210" s="226"/>
      <c r="L210" s="231"/>
      <c r="M210" s="232"/>
      <c r="N210" s="233"/>
      <c r="O210" s="233"/>
      <c r="P210" s="233"/>
      <c r="Q210" s="233"/>
      <c r="R210" s="233"/>
      <c r="S210" s="233"/>
      <c r="T210" s="234"/>
      <c r="AT210" s="235" t="s">
        <v>246</v>
      </c>
      <c r="AU210" s="235" t="s">
        <v>86</v>
      </c>
      <c r="AV210" s="13" t="s">
        <v>86</v>
      </c>
      <c r="AW210" s="13" t="s">
        <v>33</v>
      </c>
      <c r="AX210" s="13" t="s">
        <v>77</v>
      </c>
      <c r="AY210" s="235" t="s">
        <v>217</v>
      </c>
    </row>
    <row r="211" spans="1:65" s="14" customFormat="1" ht="11.25">
      <c r="B211" s="246"/>
      <c r="C211" s="247"/>
      <c r="D211" s="221" t="s">
        <v>246</v>
      </c>
      <c r="E211" s="248" t="s">
        <v>1</v>
      </c>
      <c r="F211" s="249" t="s">
        <v>298</v>
      </c>
      <c r="G211" s="247"/>
      <c r="H211" s="250">
        <v>346.00400000000002</v>
      </c>
      <c r="I211" s="251"/>
      <c r="J211" s="247"/>
      <c r="K211" s="247"/>
      <c r="L211" s="252"/>
      <c r="M211" s="253"/>
      <c r="N211" s="254"/>
      <c r="O211" s="254"/>
      <c r="P211" s="254"/>
      <c r="Q211" s="254"/>
      <c r="R211" s="254"/>
      <c r="S211" s="254"/>
      <c r="T211" s="255"/>
      <c r="AT211" s="256" t="s">
        <v>246</v>
      </c>
      <c r="AU211" s="256" t="s">
        <v>86</v>
      </c>
      <c r="AV211" s="14" t="s">
        <v>224</v>
      </c>
      <c r="AW211" s="14" t="s">
        <v>33</v>
      </c>
      <c r="AX211" s="14" t="s">
        <v>84</v>
      </c>
      <c r="AY211" s="256" t="s">
        <v>217</v>
      </c>
    </row>
    <row r="212" spans="1:65" s="2" customFormat="1" ht="21.75" customHeight="1">
      <c r="A212" s="34"/>
      <c r="B212" s="35"/>
      <c r="C212" s="208" t="s">
        <v>373</v>
      </c>
      <c r="D212" s="208" t="s">
        <v>219</v>
      </c>
      <c r="E212" s="209" t="s">
        <v>374</v>
      </c>
      <c r="F212" s="210" t="s">
        <v>375</v>
      </c>
      <c r="G212" s="211" t="s">
        <v>222</v>
      </c>
      <c r="H212" s="212">
        <v>346.00400000000002</v>
      </c>
      <c r="I212" s="213"/>
      <c r="J212" s="214">
        <f>ROUND(I212*H212,2)</f>
        <v>0</v>
      </c>
      <c r="K212" s="210" t="s">
        <v>223</v>
      </c>
      <c r="L212" s="39"/>
      <c r="M212" s="215" t="s">
        <v>1</v>
      </c>
      <c r="N212" s="216" t="s">
        <v>42</v>
      </c>
      <c r="O212" s="71"/>
      <c r="P212" s="217">
        <f>O212*H212</f>
        <v>0</v>
      </c>
      <c r="Q212" s="217">
        <v>0</v>
      </c>
      <c r="R212" s="217">
        <f>Q212*H212</f>
        <v>0</v>
      </c>
      <c r="S212" s="217">
        <v>7.7899999999999997E-2</v>
      </c>
      <c r="T212" s="218">
        <f>S212*H212</f>
        <v>26.953711600000002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19" t="s">
        <v>224</v>
      </c>
      <c r="AT212" s="219" t="s">
        <v>219</v>
      </c>
      <c r="AU212" s="219" t="s">
        <v>86</v>
      </c>
      <c r="AY212" s="17" t="s">
        <v>217</v>
      </c>
      <c r="BE212" s="220">
        <f>IF(N212="základní",J212,0)</f>
        <v>0</v>
      </c>
      <c r="BF212" s="220">
        <f>IF(N212="snížená",J212,0)</f>
        <v>0</v>
      </c>
      <c r="BG212" s="220">
        <f>IF(N212="zákl. přenesená",J212,0)</f>
        <v>0</v>
      </c>
      <c r="BH212" s="220">
        <f>IF(N212="sníž. přenesená",J212,0)</f>
        <v>0</v>
      </c>
      <c r="BI212" s="220">
        <f>IF(N212="nulová",J212,0)</f>
        <v>0</v>
      </c>
      <c r="BJ212" s="17" t="s">
        <v>84</v>
      </c>
      <c r="BK212" s="220">
        <f>ROUND(I212*H212,2)</f>
        <v>0</v>
      </c>
      <c r="BL212" s="17" t="s">
        <v>224</v>
      </c>
      <c r="BM212" s="219" t="s">
        <v>376</v>
      </c>
    </row>
    <row r="213" spans="1:65" s="13" customFormat="1" ht="11.25">
      <c r="B213" s="225"/>
      <c r="C213" s="226"/>
      <c r="D213" s="221" t="s">
        <v>246</v>
      </c>
      <c r="E213" s="227" t="s">
        <v>1</v>
      </c>
      <c r="F213" s="228" t="s">
        <v>368</v>
      </c>
      <c r="G213" s="226"/>
      <c r="H213" s="229">
        <v>142.5</v>
      </c>
      <c r="I213" s="230"/>
      <c r="J213" s="226"/>
      <c r="K213" s="226"/>
      <c r="L213" s="231"/>
      <c r="M213" s="232"/>
      <c r="N213" s="233"/>
      <c r="O213" s="233"/>
      <c r="P213" s="233"/>
      <c r="Q213" s="233"/>
      <c r="R213" s="233"/>
      <c r="S213" s="233"/>
      <c r="T213" s="234"/>
      <c r="AT213" s="235" t="s">
        <v>246</v>
      </c>
      <c r="AU213" s="235" t="s">
        <v>86</v>
      </c>
      <c r="AV213" s="13" t="s">
        <v>86</v>
      </c>
      <c r="AW213" s="13" t="s">
        <v>33</v>
      </c>
      <c r="AX213" s="13" t="s">
        <v>77</v>
      </c>
      <c r="AY213" s="235" t="s">
        <v>217</v>
      </c>
    </row>
    <row r="214" spans="1:65" s="13" customFormat="1" ht="11.25">
      <c r="B214" s="225"/>
      <c r="C214" s="226"/>
      <c r="D214" s="221" t="s">
        <v>246</v>
      </c>
      <c r="E214" s="227" t="s">
        <v>1</v>
      </c>
      <c r="F214" s="228" t="s">
        <v>377</v>
      </c>
      <c r="G214" s="226"/>
      <c r="H214" s="229">
        <v>179.071</v>
      </c>
      <c r="I214" s="230"/>
      <c r="J214" s="226"/>
      <c r="K214" s="226"/>
      <c r="L214" s="231"/>
      <c r="M214" s="232"/>
      <c r="N214" s="233"/>
      <c r="O214" s="233"/>
      <c r="P214" s="233"/>
      <c r="Q214" s="233"/>
      <c r="R214" s="233"/>
      <c r="S214" s="233"/>
      <c r="T214" s="234"/>
      <c r="AT214" s="235" t="s">
        <v>246</v>
      </c>
      <c r="AU214" s="235" t="s">
        <v>86</v>
      </c>
      <c r="AV214" s="13" t="s">
        <v>86</v>
      </c>
      <c r="AW214" s="13" t="s">
        <v>33</v>
      </c>
      <c r="AX214" s="13" t="s">
        <v>77</v>
      </c>
      <c r="AY214" s="235" t="s">
        <v>217</v>
      </c>
    </row>
    <row r="215" spans="1:65" s="13" customFormat="1" ht="22.5">
      <c r="B215" s="225"/>
      <c r="C215" s="226"/>
      <c r="D215" s="221" t="s">
        <v>246</v>
      </c>
      <c r="E215" s="227" t="s">
        <v>1</v>
      </c>
      <c r="F215" s="228" t="s">
        <v>378</v>
      </c>
      <c r="G215" s="226"/>
      <c r="H215" s="229">
        <v>19.818000000000001</v>
      </c>
      <c r="I215" s="230"/>
      <c r="J215" s="226"/>
      <c r="K215" s="226"/>
      <c r="L215" s="231"/>
      <c r="M215" s="232"/>
      <c r="N215" s="233"/>
      <c r="O215" s="233"/>
      <c r="P215" s="233"/>
      <c r="Q215" s="233"/>
      <c r="R215" s="233"/>
      <c r="S215" s="233"/>
      <c r="T215" s="234"/>
      <c r="AT215" s="235" t="s">
        <v>246</v>
      </c>
      <c r="AU215" s="235" t="s">
        <v>86</v>
      </c>
      <c r="AV215" s="13" t="s">
        <v>86</v>
      </c>
      <c r="AW215" s="13" t="s">
        <v>33</v>
      </c>
      <c r="AX215" s="13" t="s">
        <v>77</v>
      </c>
      <c r="AY215" s="235" t="s">
        <v>217</v>
      </c>
    </row>
    <row r="216" spans="1:65" s="13" customFormat="1" ht="22.5">
      <c r="B216" s="225"/>
      <c r="C216" s="226"/>
      <c r="D216" s="221" t="s">
        <v>246</v>
      </c>
      <c r="E216" s="227" t="s">
        <v>1</v>
      </c>
      <c r="F216" s="228" t="s">
        <v>379</v>
      </c>
      <c r="G216" s="226"/>
      <c r="H216" s="229">
        <v>3.5979999999999999</v>
      </c>
      <c r="I216" s="230"/>
      <c r="J216" s="226"/>
      <c r="K216" s="226"/>
      <c r="L216" s="231"/>
      <c r="M216" s="232"/>
      <c r="N216" s="233"/>
      <c r="O216" s="233"/>
      <c r="P216" s="233"/>
      <c r="Q216" s="233"/>
      <c r="R216" s="233"/>
      <c r="S216" s="233"/>
      <c r="T216" s="234"/>
      <c r="AT216" s="235" t="s">
        <v>246</v>
      </c>
      <c r="AU216" s="235" t="s">
        <v>86</v>
      </c>
      <c r="AV216" s="13" t="s">
        <v>86</v>
      </c>
      <c r="AW216" s="13" t="s">
        <v>33</v>
      </c>
      <c r="AX216" s="13" t="s">
        <v>77</v>
      </c>
      <c r="AY216" s="235" t="s">
        <v>217</v>
      </c>
    </row>
    <row r="217" spans="1:65" s="13" customFormat="1" ht="22.5">
      <c r="B217" s="225"/>
      <c r="C217" s="226"/>
      <c r="D217" s="221" t="s">
        <v>246</v>
      </c>
      <c r="E217" s="227" t="s">
        <v>1</v>
      </c>
      <c r="F217" s="228" t="s">
        <v>380</v>
      </c>
      <c r="G217" s="226"/>
      <c r="H217" s="229">
        <v>1.0169999999999999</v>
      </c>
      <c r="I217" s="230"/>
      <c r="J217" s="226"/>
      <c r="K217" s="226"/>
      <c r="L217" s="231"/>
      <c r="M217" s="232"/>
      <c r="N217" s="233"/>
      <c r="O217" s="233"/>
      <c r="P217" s="233"/>
      <c r="Q217" s="233"/>
      <c r="R217" s="233"/>
      <c r="S217" s="233"/>
      <c r="T217" s="234"/>
      <c r="AT217" s="235" t="s">
        <v>246</v>
      </c>
      <c r="AU217" s="235" t="s">
        <v>86</v>
      </c>
      <c r="AV217" s="13" t="s">
        <v>86</v>
      </c>
      <c r="AW217" s="13" t="s">
        <v>33</v>
      </c>
      <c r="AX217" s="13" t="s">
        <v>77</v>
      </c>
      <c r="AY217" s="235" t="s">
        <v>217</v>
      </c>
    </row>
    <row r="218" spans="1:65" s="14" customFormat="1" ht="11.25">
      <c r="B218" s="246"/>
      <c r="C218" s="247"/>
      <c r="D218" s="221" t="s">
        <v>246</v>
      </c>
      <c r="E218" s="248" t="s">
        <v>1</v>
      </c>
      <c r="F218" s="249" t="s">
        <v>298</v>
      </c>
      <c r="G218" s="247"/>
      <c r="H218" s="250">
        <v>346.00400000000002</v>
      </c>
      <c r="I218" s="251"/>
      <c r="J218" s="247"/>
      <c r="K218" s="247"/>
      <c r="L218" s="252"/>
      <c r="M218" s="253"/>
      <c r="N218" s="254"/>
      <c r="O218" s="254"/>
      <c r="P218" s="254"/>
      <c r="Q218" s="254"/>
      <c r="R218" s="254"/>
      <c r="S218" s="254"/>
      <c r="T218" s="255"/>
      <c r="AT218" s="256" t="s">
        <v>246</v>
      </c>
      <c r="AU218" s="256" t="s">
        <v>86</v>
      </c>
      <c r="AV218" s="14" t="s">
        <v>224</v>
      </c>
      <c r="AW218" s="14" t="s">
        <v>33</v>
      </c>
      <c r="AX218" s="14" t="s">
        <v>84</v>
      </c>
      <c r="AY218" s="256" t="s">
        <v>217</v>
      </c>
    </row>
    <row r="219" spans="1:65" s="2" customFormat="1" ht="21.75" customHeight="1">
      <c r="A219" s="34"/>
      <c r="B219" s="35"/>
      <c r="C219" s="208" t="s">
        <v>381</v>
      </c>
      <c r="D219" s="208" t="s">
        <v>219</v>
      </c>
      <c r="E219" s="209" t="s">
        <v>382</v>
      </c>
      <c r="F219" s="210" t="s">
        <v>383</v>
      </c>
      <c r="G219" s="211" t="s">
        <v>222</v>
      </c>
      <c r="H219" s="212">
        <v>173.00700000000001</v>
      </c>
      <c r="I219" s="213"/>
      <c r="J219" s="214">
        <f>ROUND(I219*H219,2)</f>
        <v>0</v>
      </c>
      <c r="K219" s="210" t="s">
        <v>223</v>
      </c>
      <c r="L219" s="39"/>
      <c r="M219" s="215" t="s">
        <v>1</v>
      </c>
      <c r="N219" s="216" t="s">
        <v>42</v>
      </c>
      <c r="O219" s="71"/>
      <c r="P219" s="217">
        <f>O219*H219</f>
        <v>0</v>
      </c>
      <c r="Q219" s="217">
        <v>0</v>
      </c>
      <c r="R219" s="217">
        <f>Q219*H219</f>
        <v>0</v>
      </c>
      <c r="S219" s="217">
        <v>0</v>
      </c>
      <c r="T219" s="21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19" t="s">
        <v>224</v>
      </c>
      <c r="AT219" s="219" t="s">
        <v>219</v>
      </c>
      <c r="AU219" s="219" t="s">
        <v>86</v>
      </c>
      <c r="AY219" s="17" t="s">
        <v>217</v>
      </c>
      <c r="BE219" s="220">
        <f>IF(N219="základní",J219,0)</f>
        <v>0</v>
      </c>
      <c r="BF219" s="220">
        <f>IF(N219="snížená",J219,0)</f>
        <v>0</v>
      </c>
      <c r="BG219" s="220">
        <f>IF(N219="zákl. přenesená",J219,0)</f>
        <v>0</v>
      </c>
      <c r="BH219" s="220">
        <f>IF(N219="sníž. přenesená",J219,0)</f>
        <v>0</v>
      </c>
      <c r="BI219" s="220">
        <f>IF(N219="nulová",J219,0)</f>
        <v>0</v>
      </c>
      <c r="BJ219" s="17" t="s">
        <v>84</v>
      </c>
      <c r="BK219" s="220">
        <f>ROUND(I219*H219,2)</f>
        <v>0</v>
      </c>
      <c r="BL219" s="17" t="s">
        <v>224</v>
      </c>
      <c r="BM219" s="219" t="s">
        <v>384</v>
      </c>
    </row>
    <row r="220" spans="1:65" s="13" customFormat="1" ht="11.25">
      <c r="B220" s="225"/>
      <c r="C220" s="226"/>
      <c r="D220" s="221" t="s">
        <v>246</v>
      </c>
      <c r="E220" s="227" t="s">
        <v>1</v>
      </c>
      <c r="F220" s="228" t="s">
        <v>385</v>
      </c>
      <c r="G220" s="226"/>
      <c r="H220" s="229">
        <v>173.00700000000001</v>
      </c>
      <c r="I220" s="230"/>
      <c r="J220" s="226"/>
      <c r="K220" s="226"/>
      <c r="L220" s="231"/>
      <c r="M220" s="232"/>
      <c r="N220" s="233"/>
      <c r="O220" s="233"/>
      <c r="P220" s="233"/>
      <c r="Q220" s="233"/>
      <c r="R220" s="233"/>
      <c r="S220" s="233"/>
      <c r="T220" s="234"/>
      <c r="AT220" s="235" t="s">
        <v>246</v>
      </c>
      <c r="AU220" s="235" t="s">
        <v>86</v>
      </c>
      <c r="AV220" s="13" t="s">
        <v>86</v>
      </c>
      <c r="AW220" s="13" t="s">
        <v>33</v>
      </c>
      <c r="AX220" s="13" t="s">
        <v>77</v>
      </c>
      <c r="AY220" s="235" t="s">
        <v>217</v>
      </c>
    </row>
    <row r="221" spans="1:65" s="14" customFormat="1" ht="11.25">
      <c r="B221" s="246"/>
      <c r="C221" s="247"/>
      <c r="D221" s="221" t="s">
        <v>246</v>
      </c>
      <c r="E221" s="248" t="s">
        <v>1</v>
      </c>
      <c r="F221" s="249" t="s">
        <v>298</v>
      </c>
      <c r="G221" s="247"/>
      <c r="H221" s="250">
        <v>173.00700000000001</v>
      </c>
      <c r="I221" s="251"/>
      <c r="J221" s="247"/>
      <c r="K221" s="247"/>
      <c r="L221" s="252"/>
      <c r="M221" s="253"/>
      <c r="N221" s="254"/>
      <c r="O221" s="254"/>
      <c r="P221" s="254"/>
      <c r="Q221" s="254"/>
      <c r="R221" s="254"/>
      <c r="S221" s="254"/>
      <c r="T221" s="255"/>
      <c r="AT221" s="256" t="s">
        <v>246</v>
      </c>
      <c r="AU221" s="256" t="s">
        <v>86</v>
      </c>
      <c r="AV221" s="14" t="s">
        <v>224</v>
      </c>
      <c r="AW221" s="14" t="s">
        <v>33</v>
      </c>
      <c r="AX221" s="14" t="s">
        <v>84</v>
      </c>
      <c r="AY221" s="256" t="s">
        <v>217</v>
      </c>
    </row>
    <row r="222" spans="1:65" s="2" customFormat="1" ht="21.75" customHeight="1">
      <c r="A222" s="34"/>
      <c r="B222" s="35"/>
      <c r="C222" s="208" t="s">
        <v>386</v>
      </c>
      <c r="D222" s="208" t="s">
        <v>219</v>
      </c>
      <c r="E222" s="209" t="s">
        <v>387</v>
      </c>
      <c r="F222" s="210" t="s">
        <v>388</v>
      </c>
      <c r="G222" s="211" t="s">
        <v>222</v>
      </c>
      <c r="H222" s="212">
        <v>173.00700000000001</v>
      </c>
      <c r="I222" s="213"/>
      <c r="J222" s="214">
        <f>ROUND(I222*H222,2)</f>
        <v>0</v>
      </c>
      <c r="K222" s="210" t="s">
        <v>223</v>
      </c>
      <c r="L222" s="39"/>
      <c r="M222" s="215" t="s">
        <v>1</v>
      </c>
      <c r="N222" s="216" t="s">
        <v>42</v>
      </c>
      <c r="O222" s="71"/>
      <c r="P222" s="217">
        <f>O222*H222</f>
        <v>0</v>
      </c>
      <c r="Q222" s="217">
        <v>0</v>
      </c>
      <c r="R222" s="217">
        <f>Q222*H222</f>
        <v>0</v>
      </c>
      <c r="S222" s="217">
        <v>0</v>
      </c>
      <c r="T222" s="218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19" t="s">
        <v>224</v>
      </c>
      <c r="AT222" s="219" t="s">
        <v>219</v>
      </c>
      <c r="AU222" s="219" t="s">
        <v>86</v>
      </c>
      <c r="AY222" s="17" t="s">
        <v>217</v>
      </c>
      <c r="BE222" s="220">
        <f>IF(N222="základní",J222,0)</f>
        <v>0</v>
      </c>
      <c r="BF222" s="220">
        <f>IF(N222="snížená",J222,0)</f>
        <v>0</v>
      </c>
      <c r="BG222" s="220">
        <f>IF(N222="zákl. přenesená",J222,0)</f>
        <v>0</v>
      </c>
      <c r="BH222" s="220">
        <f>IF(N222="sníž. přenesená",J222,0)</f>
        <v>0</v>
      </c>
      <c r="BI222" s="220">
        <f>IF(N222="nulová",J222,0)</f>
        <v>0</v>
      </c>
      <c r="BJ222" s="17" t="s">
        <v>84</v>
      </c>
      <c r="BK222" s="220">
        <f>ROUND(I222*H222,2)</f>
        <v>0</v>
      </c>
      <c r="BL222" s="17" t="s">
        <v>224</v>
      </c>
      <c r="BM222" s="219" t="s">
        <v>389</v>
      </c>
    </row>
    <row r="223" spans="1:65" s="13" customFormat="1" ht="11.25">
      <c r="B223" s="225"/>
      <c r="C223" s="226"/>
      <c r="D223" s="221" t="s">
        <v>246</v>
      </c>
      <c r="E223" s="227" t="s">
        <v>1</v>
      </c>
      <c r="F223" s="228" t="s">
        <v>385</v>
      </c>
      <c r="G223" s="226"/>
      <c r="H223" s="229">
        <v>173.00700000000001</v>
      </c>
      <c r="I223" s="230"/>
      <c r="J223" s="226"/>
      <c r="K223" s="226"/>
      <c r="L223" s="231"/>
      <c r="M223" s="232"/>
      <c r="N223" s="233"/>
      <c r="O223" s="233"/>
      <c r="P223" s="233"/>
      <c r="Q223" s="233"/>
      <c r="R223" s="233"/>
      <c r="S223" s="233"/>
      <c r="T223" s="234"/>
      <c r="AT223" s="235" t="s">
        <v>246</v>
      </c>
      <c r="AU223" s="235" t="s">
        <v>86</v>
      </c>
      <c r="AV223" s="13" t="s">
        <v>86</v>
      </c>
      <c r="AW223" s="13" t="s">
        <v>33</v>
      </c>
      <c r="AX223" s="13" t="s">
        <v>77</v>
      </c>
      <c r="AY223" s="235" t="s">
        <v>217</v>
      </c>
    </row>
    <row r="224" spans="1:65" s="14" customFormat="1" ht="11.25">
      <c r="B224" s="246"/>
      <c r="C224" s="247"/>
      <c r="D224" s="221" t="s">
        <v>246</v>
      </c>
      <c r="E224" s="248" t="s">
        <v>1</v>
      </c>
      <c r="F224" s="249" t="s">
        <v>298</v>
      </c>
      <c r="G224" s="247"/>
      <c r="H224" s="250">
        <v>173.00700000000001</v>
      </c>
      <c r="I224" s="251"/>
      <c r="J224" s="247"/>
      <c r="K224" s="247"/>
      <c r="L224" s="252"/>
      <c r="M224" s="253"/>
      <c r="N224" s="254"/>
      <c r="O224" s="254"/>
      <c r="P224" s="254"/>
      <c r="Q224" s="254"/>
      <c r="R224" s="254"/>
      <c r="S224" s="254"/>
      <c r="T224" s="255"/>
      <c r="AT224" s="256" t="s">
        <v>246</v>
      </c>
      <c r="AU224" s="256" t="s">
        <v>86</v>
      </c>
      <c r="AV224" s="14" t="s">
        <v>224</v>
      </c>
      <c r="AW224" s="14" t="s">
        <v>33</v>
      </c>
      <c r="AX224" s="14" t="s">
        <v>84</v>
      </c>
      <c r="AY224" s="256" t="s">
        <v>217</v>
      </c>
    </row>
    <row r="225" spans="1:65" s="2" customFormat="1" ht="21.75" customHeight="1">
      <c r="A225" s="34"/>
      <c r="B225" s="35"/>
      <c r="C225" s="208" t="s">
        <v>390</v>
      </c>
      <c r="D225" s="208" t="s">
        <v>219</v>
      </c>
      <c r="E225" s="209" t="s">
        <v>391</v>
      </c>
      <c r="F225" s="210" t="s">
        <v>392</v>
      </c>
      <c r="G225" s="211" t="s">
        <v>290</v>
      </c>
      <c r="H225" s="212">
        <v>6.48</v>
      </c>
      <c r="I225" s="213"/>
      <c r="J225" s="214">
        <f>ROUND(I225*H225,2)</f>
        <v>0</v>
      </c>
      <c r="K225" s="210" t="s">
        <v>223</v>
      </c>
      <c r="L225" s="39"/>
      <c r="M225" s="215" t="s">
        <v>1</v>
      </c>
      <c r="N225" s="216" t="s">
        <v>42</v>
      </c>
      <c r="O225" s="71"/>
      <c r="P225" s="217">
        <f>O225*H225</f>
        <v>0</v>
      </c>
      <c r="Q225" s="217">
        <v>0.50375000000000003</v>
      </c>
      <c r="R225" s="217">
        <f>Q225*H225</f>
        <v>3.2643000000000004</v>
      </c>
      <c r="S225" s="217">
        <v>2.5</v>
      </c>
      <c r="T225" s="218">
        <f>S225*H225</f>
        <v>16.200000000000003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19" t="s">
        <v>224</v>
      </c>
      <c r="AT225" s="219" t="s">
        <v>219</v>
      </c>
      <c r="AU225" s="219" t="s">
        <v>86</v>
      </c>
      <c r="AY225" s="17" t="s">
        <v>217</v>
      </c>
      <c r="BE225" s="220">
        <f>IF(N225="základní",J225,0)</f>
        <v>0</v>
      </c>
      <c r="BF225" s="220">
        <f>IF(N225="snížená",J225,0)</f>
        <v>0</v>
      </c>
      <c r="BG225" s="220">
        <f>IF(N225="zákl. přenesená",J225,0)</f>
        <v>0</v>
      </c>
      <c r="BH225" s="220">
        <f>IF(N225="sníž. přenesená",J225,0)</f>
        <v>0</v>
      </c>
      <c r="BI225" s="220">
        <f>IF(N225="nulová",J225,0)</f>
        <v>0</v>
      </c>
      <c r="BJ225" s="17" t="s">
        <v>84</v>
      </c>
      <c r="BK225" s="220">
        <f>ROUND(I225*H225,2)</f>
        <v>0</v>
      </c>
      <c r="BL225" s="17" t="s">
        <v>224</v>
      </c>
      <c r="BM225" s="219" t="s">
        <v>393</v>
      </c>
    </row>
    <row r="226" spans="1:65" s="2" customFormat="1" ht="19.5">
      <c r="A226" s="34"/>
      <c r="B226" s="35"/>
      <c r="C226" s="36"/>
      <c r="D226" s="221" t="s">
        <v>234</v>
      </c>
      <c r="E226" s="36"/>
      <c r="F226" s="222" t="s">
        <v>394</v>
      </c>
      <c r="G226" s="36"/>
      <c r="H226" s="36"/>
      <c r="I226" s="122"/>
      <c r="J226" s="36"/>
      <c r="K226" s="36"/>
      <c r="L226" s="39"/>
      <c r="M226" s="223"/>
      <c r="N226" s="224"/>
      <c r="O226" s="71"/>
      <c r="P226" s="71"/>
      <c r="Q226" s="71"/>
      <c r="R226" s="71"/>
      <c r="S226" s="71"/>
      <c r="T226" s="72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7" t="s">
        <v>234</v>
      </c>
      <c r="AU226" s="17" t="s">
        <v>86</v>
      </c>
    </row>
    <row r="227" spans="1:65" s="13" customFormat="1" ht="11.25">
      <c r="B227" s="225"/>
      <c r="C227" s="226"/>
      <c r="D227" s="221" t="s">
        <v>246</v>
      </c>
      <c r="E227" s="227" t="s">
        <v>1</v>
      </c>
      <c r="F227" s="228" t="s">
        <v>395</v>
      </c>
      <c r="G227" s="226"/>
      <c r="H227" s="229">
        <v>6.48</v>
      </c>
      <c r="I227" s="230"/>
      <c r="J227" s="226"/>
      <c r="K227" s="226"/>
      <c r="L227" s="231"/>
      <c r="M227" s="232"/>
      <c r="N227" s="233"/>
      <c r="O227" s="233"/>
      <c r="P227" s="233"/>
      <c r="Q227" s="233"/>
      <c r="R227" s="233"/>
      <c r="S227" s="233"/>
      <c r="T227" s="234"/>
      <c r="AT227" s="235" t="s">
        <v>246</v>
      </c>
      <c r="AU227" s="235" t="s">
        <v>86</v>
      </c>
      <c r="AV227" s="13" t="s">
        <v>86</v>
      </c>
      <c r="AW227" s="13" t="s">
        <v>33</v>
      </c>
      <c r="AX227" s="13" t="s">
        <v>84</v>
      </c>
      <c r="AY227" s="235" t="s">
        <v>217</v>
      </c>
    </row>
    <row r="228" spans="1:65" s="2" customFormat="1" ht="16.5" customHeight="1">
      <c r="A228" s="34"/>
      <c r="B228" s="35"/>
      <c r="C228" s="208" t="s">
        <v>396</v>
      </c>
      <c r="D228" s="208" t="s">
        <v>219</v>
      </c>
      <c r="E228" s="209" t="s">
        <v>397</v>
      </c>
      <c r="F228" s="210" t="s">
        <v>398</v>
      </c>
      <c r="G228" s="211" t="s">
        <v>290</v>
      </c>
      <c r="H228" s="212">
        <v>6.6479999999999997</v>
      </c>
      <c r="I228" s="213"/>
      <c r="J228" s="214">
        <f>ROUND(I228*H228,2)</f>
        <v>0</v>
      </c>
      <c r="K228" s="210" t="s">
        <v>223</v>
      </c>
      <c r="L228" s="39"/>
      <c r="M228" s="215" t="s">
        <v>1</v>
      </c>
      <c r="N228" s="216" t="s">
        <v>42</v>
      </c>
      <c r="O228" s="71"/>
      <c r="P228" s="217">
        <f>O228*H228</f>
        <v>0</v>
      </c>
      <c r="Q228" s="217">
        <v>0</v>
      </c>
      <c r="R228" s="217">
        <f>Q228*H228</f>
        <v>0</v>
      </c>
      <c r="S228" s="217">
        <v>0</v>
      </c>
      <c r="T228" s="218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19" t="s">
        <v>224</v>
      </c>
      <c r="AT228" s="219" t="s">
        <v>219</v>
      </c>
      <c r="AU228" s="219" t="s">
        <v>86</v>
      </c>
      <c r="AY228" s="17" t="s">
        <v>217</v>
      </c>
      <c r="BE228" s="220">
        <f>IF(N228="základní",J228,0)</f>
        <v>0</v>
      </c>
      <c r="BF228" s="220">
        <f>IF(N228="snížená",J228,0)</f>
        <v>0</v>
      </c>
      <c r="BG228" s="220">
        <f>IF(N228="zákl. přenesená",J228,0)</f>
        <v>0</v>
      </c>
      <c r="BH228" s="220">
        <f>IF(N228="sníž. přenesená",J228,0)</f>
        <v>0</v>
      </c>
      <c r="BI228" s="220">
        <f>IF(N228="nulová",J228,0)</f>
        <v>0</v>
      </c>
      <c r="BJ228" s="17" t="s">
        <v>84</v>
      </c>
      <c r="BK228" s="220">
        <f>ROUND(I228*H228,2)</f>
        <v>0</v>
      </c>
      <c r="BL228" s="17" t="s">
        <v>224</v>
      </c>
      <c r="BM228" s="219" t="s">
        <v>399</v>
      </c>
    </row>
    <row r="229" spans="1:65" s="2" customFormat="1" ht="16.5" customHeight="1">
      <c r="A229" s="34"/>
      <c r="B229" s="35"/>
      <c r="C229" s="236" t="s">
        <v>400</v>
      </c>
      <c r="D229" s="236" t="s">
        <v>271</v>
      </c>
      <c r="E229" s="237" t="s">
        <v>401</v>
      </c>
      <c r="F229" s="238" t="s">
        <v>402</v>
      </c>
      <c r="G229" s="239" t="s">
        <v>274</v>
      </c>
      <c r="H229" s="240">
        <v>1.2070000000000001</v>
      </c>
      <c r="I229" s="241"/>
      <c r="J229" s="242">
        <f>ROUND(I229*H229,2)</f>
        <v>0</v>
      </c>
      <c r="K229" s="238" t="s">
        <v>223</v>
      </c>
      <c r="L229" s="243"/>
      <c r="M229" s="244" t="s">
        <v>1</v>
      </c>
      <c r="N229" s="245" t="s">
        <v>42</v>
      </c>
      <c r="O229" s="71"/>
      <c r="P229" s="217">
        <f>O229*H229</f>
        <v>0</v>
      </c>
      <c r="Q229" s="217">
        <v>1</v>
      </c>
      <c r="R229" s="217">
        <f>Q229*H229</f>
        <v>1.2070000000000001</v>
      </c>
      <c r="S229" s="217">
        <v>0</v>
      </c>
      <c r="T229" s="218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19" t="s">
        <v>262</v>
      </c>
      <c r="AT229" s="219" t="s">
        <v>271</v>
      </c>
      <c r="AU229" s="219" t="s">
        <v>86</v>
      </c>
      <c r="AY229" s="17" t="s">
        <v>217</v>
      </c>
      <c r="BE229" s="220">
        <f>IF(N229="základní",J229,0)</f>
        <v>0</v>
      </c>
      <c r="BF229" s="220">
        <f>IF(N229="snížená",J229,0)</f>
        <v>0</v>
      </c>
      <c r="BG229" s="220">
        <f>IF(N229="zákl. přenesená",J229,0)</f>
        <v>0</v>
      </c>
      <c r="BH229" s="220">
        <f>IF(N229="sníž. přenesená",J229,0)</f>
        <v>0</v>
      </c>
      <c r="BI229" s="220">
        <f>IF(N229="nulová",J229,0)</f>
        <v>0</v>
      </c>
      <c r="BJ229" s="17" t="s">
        <v>84</v>
      </c>
      <c r="BK229" s="220">
        <f>ROUND(I229*H229,2)</f>
        <v>0</v>
      </c>
      <c r="BL229" s="17" t="s">
        <v>224</v>
      </c>
      <c r="BM229" s="219" t="s">
        <v>403</v>
      </c>
    </row>
    <row r="230" spans="1:65" s="2" customFormat="1" ht="19.5">
      <c r="A230" s="34"/>
      <c r="B230" s="35"/>
      <c r="C230" s="36"/>
      <c r="D230" s="221" t="s">
        <v>234</v>
      </c>
      <c r="E230" s="36"/>
      <c r="F230" s="222" t="s">
        <v>404</v>
      </c>
      <c r="G230" s="36"/>
      <c r="H230" s="36"/>
      <c r="I230" s="122"/>
      <c r="J230" s="36"/>
      <c r="K230" s="36"/>
      <c r="L230" s="39"/>
      <c r="M230" s="223"/>
      <c r="N230" s="224"/>
      <c r="O230" s="71"/>
      <c r="P230" s="71"/>
      <c r="Q230" s="71"/>
      <c r="R230" s="71"/>
      <c r="S230" s="71"/>
      <c r="T230" s="72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7" t="s">
        <v>234</v>
      </c>
      <c r="AU230" s="17" t="s">
        <v>86</v>
      </c>
    </row>
    <row r="231" spans="1:65" s="13" customFormat="1" ht="11.25">
      <c r="B231" s="225"/>
      <c r="C231" s="226"/>
      <c r="D231" s="221" t="s">
        <v>246</v>
      </c>
      <c r="E231" s="227" t="s">
        <v>1</v>
      </c>
      <c r="F231" s="228" t="s">
        <v>405</v>
      </c>
      <c r="G231" s="226"/>
      <c r="H231" s="229">
        <v>1.2070000000000001</v>
      </c>
      <c r="I231" s="230"/>
      <c r="J231" s="226"/>
      <c r="K231" s="226"/>
      <c r="L231" s="231"/>
      <c r="M231" s="232"/>
      <c r="N231" s="233"/>
      <c r="O231" s="233"/>
      <c r="P231" s="233"/>
      <c r="Q231" s="233"/>
      <c r="R231" s="233"/>
      <c r="S231" s="233"/>
      <c r="T231" s="234"/>
      <c r="AT231" s="235" t="s">
        <v>246</v>
      </c>
      <c r="AU231" s="235" t="s">
        <v>86</v>
      </c>
      <c r="AV231" s="13" t="s">
        <v>86</v>
      </c>
      <c r="AW231" s="13" t="s">
        <v>33</v>
      </c>
      <c r="AX231" s="13" t="s">
        <v>77</v>
      </c>
      <c r="AY231" s="235" t="s">
        <v>217</v>
      </c>
    </row>
    <row r="232" spans="1:65" s="14" customFormat="1" ht="11.25">
      <c r="B232" s="246"/>
      <c r="C232" s="247"/>
      <c r="D232" s="221" t="s">
        <v>246</v>
      </c>
      <c r="E232" s="248" t="s">
        <v>1</v>
      </c>
      <c r="F232" s="249" t="s">
        <v>298</v>
      </c>
      <c r="G232" s="247"/>
      <c r="H232" s="250">
        <v>1.2070000000000001</v>
      </c>
      <c r="I232" s="251"/>
      <c r="J232" s="247"/>
      <c r="K232" s="247"/>
      <c r="L232" s="252"/>
      <c r="M232" s="253"/>
      <c r="N232" s="254"/>
      <c r="O232" s="254"/>
      <c r="P232" s="254"/>
      <c r="Q232" s="254"/>
      <c r="R232" s="254"/>
      <c r="S232" s="254"/>
      <c r="T232" s="255"/>
      <c r="AT232" s="256" t="s">
        <v>246</v>
      </c>
      <c r="AU232" s="256" t="s">
        <v>86</v>
      </c>
      <c r="AV232" s="14" t="s">
        <v>224</v>
      </c>
      <c r="AW232" s="14" t="s">
        <v>33</v>
      </c>
      <c r="AX232" s="14" t="s">
        <v>84</v>
      </c>
      <c r="AY232" s="256" t="s">
        <v>217</v>
      </c>
    </row>
    <row r="233" spans="1:65" s="2" customFormat="1" ht="21.75" customHeight="1">
      <c r="A233" s="34"/>
      <c r="B233" s="35"/>
      <c r="C233" s="208" t="s">
        <v>406</v>
      </c>
      <c r="D233" s="208" t="s">
        <v>219</v>
      </c>
      <c r="E233" s="209" t="s">
        <v>407</v>
      </c>
      <c r="F233" s="210" t="s">
        <v>408</v>
      </c>
      <c r="G233" s="211" t="s">
        <v>290</v>
      </c>
      <c r="H233" s="212">
        <v>1.5</v>
      </c>
      <c r="I233" s="213"/>
      <c r="J233" s="214">
        <f>ROUND(I233*H233,2)</f>
        <v>0</v>
      </c>
      <c r="K233" s="210" t="s">
        <v>223</v>
      </c>
      <c r="L233" s="39"/>
      <c r="M233" s="215" t="s">
        <v>1</v>
      </c>
      <c r="N233" s="216" t="s">
        <v>42</v>
      </c>
      <c r="O233" s="71"/>
      <c r="P233" s="217">
        <f>O233*H233</f>
        <v>0</v>
      </c>
      <c r="Q233" s="217">
        <v>2.5880000000000001</v>
      </c>
      <c r="R233" s="217">
        <f>Q233*H233</f>
        <v>3.8820000000000001</v>
      </c>
      <c r="S233" s="217">
        <v>1.95</v>
      </c>
      <c r="T233" s="218">
        <f>S233*H233</f>
        <v>2.9249999999999998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19" t="s">
        <v>224</v>
      </c>
      <c r="AT233" s="219" t="s">
        <v>219</v>
      </c>
      <c r="AU233" s="219" t="s">
        <v>86</v>
      </c>
      <c r="AY233" s="17" t="s">
        <v>217</v>
      </c>
      <c r="BE233" s="220">
        <f>IF(N233="základní",J233,0)</f>
        <v>0</v>
      </c>
      <c r="BF233" s="220">
        <f>IF(N233="snížená",J233,0)</f>
        <v>0</v>
      </c>
      <c r="BG233" s="220">
        <f>IF(N233="zákl. přenesená",J233,0)</f>
        <v>0</v>
      </c>
      <c r="BH233" s="220">
        <f>IF(N233="sníž. přenesená",J233,0)</f>
        <v>0</v>
      </c>
      <c r="BI233" s="220">
        <f>IF(N233="nulová",J233,0)</f>
        <v>0</v>
      </c>
      <c r="BJ233" s="17" t="s">
        <v>84</v>
      </c>
      <c r="BK233" s="220">
        <f>ROUND(I233*H233,2)</f>
        <v>0</v>
      </c>
      <c r="BL233" s="17" t="s">
        <v>224</v>
      </c>
      <c r="BM233" s="219" t="s">
        <v>409</v>
      </c>
    </row>
    <row r="234" spans="1:65" s="2" customFormat="1" ht="19.5">
      <c r="A234" s="34"/>
      <c r="B234" s="35"/>
      <c r="C234" s="36"/>
      <c r="D234" s="221" t="s">
        <v>234</v>
      </c>
      <c r="E234" s="36"/>
      <c r="F234" s="222" t="s">
        <v>410</v>
      </c>
      <c r="G234" s="36"/>
      <c r="H234" s="36"/>
      <c r="I234" s="122"/>
      <c r="J234" s="36"/>
      <c r="K234" s="36"/>
      <c r="L234" s="39"/>
      <c r="M234" s="223"/>
      <c r="N234" s="224"/>
      <c r="O234" s="71"/>
      <c r="P234" s="71"/>
      <c r="Q234" s="71"/>
      <c r="R234" s="71"/>
      <c r="S234" s="71"/>
      <c r="T234" s="72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7" t="s">
        <v>234</v>
      </c>
      <c r="AU234" s="17" t="s">
        <v>86</v>
      </c>
    </row>
    <row r="235" spans="1:65" s="2" customFormat="1" ht="21.75" customHeight="1">
      <c r="A235" s="34"/>
      <c r="B235" s="35"/>
      <c r="C235" s="208" t="s">
        <v>411</v>
      </c>
      <c r="D235" s="208" t="s">
        <v>219</v>
      </c>
      <c r="E235" s="209" t="s">
        <v>412</v>
      </c>
      <c r="F235" s="210" t="s">
        <v>413</v>
      </c>
      <c r="G235" s="211" t="s">
        <v>238</v>
      </c>
      <c r="H235" s="212">
        <v>5.9690000000000003</v>
      </c>
      <c r="I235" s="213"/>
      <c r="J235" s="214">
        <f>ROUND(I235*H235,2)</f>
        <v>0</v>
      </c>
      <c r="K235" s="210" t="s">
        <v>223</v>
      </c>
      <c r="L235" s="39"/>
      <c r="M235" s="215" t="s">
        <v>1</v>
      </c>
      <c r="N235" s="216" t="s">
        <v>42</v>
      </c>
      <c r="O235" s="71"/>
      <c r="P235" s="217">
        <f>O235*H235</f>
        <v>0</v>
      </c>
      <c r="Q235" s="217">
        <v>4.2104999999999998E-3</v>
      </c>
      <c r="R235" s="217">
        <f>Q235*H235</f>
        <v>2.5132474500000002E-2</v>
      </c>
      <c r="S235" s="217">
        <v>0</v>
      </c>
      <c r="T235" s="218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19" t="s">
        <v>224</v>
      </c>
      <c r="AT235" s="219" t="s">
        <v>219</v>
      </c>
      <c r="AU235" s="219" t="s">
        <v>86</v>
      </c>
      <c r="AY235" s="17" t="s">
        <v>217</v>
      </c>
      <c r="BE235" s="220">
        <f>IF(N235="základní",J235,0)</f>
        <v>0</v>
      </c>
      <c r="BF235" s="220">
        <f>IF(N235="snížená",J235,0)</f>
        <v>0</v>
      </c>
      <c r="BG235" s="220">
        <f>IF(N235="zákl. přenesená",J235,0)</f>
        <v>0</v>
      </c>
      <c r="BH235" s="220">
        <f>IF(N235="sníž. přenesená",J235,0)</f>
        <v>0</v>
      </c>
      <c r="BI235" s="220">
        <f>IF(N235="nulová",J235,0)</f>
        <v>0</v>
      </c>
      <c r="BJ235" s="17" t="s">
        <v>84</v>
      </c>
      <c r="BK235" s="220">
        <f>ROUND(I235*H235,2)</f>
        <v>0</v>
      </c>
      <c r="BL235" s="17" t="s">
        <v>224</v>
      </c>
      <c r="BM235" s="219" t="s">
        <v>414</v>
      </c>
    </row>
    <row r="236" spans="1:65" s="2" customFormat="1" ht="39">
      <c r="A236" s="34"/>
      <c r="B236" s="35"/>
      <c r="C236" s="36"/>
      <c r="D236" s="221" t="s">
        <v>234</v>
      </c>
      <c r="E236" s="36"/>
      <c r="F236" s="222" t="s">
        <v>415</v>
      </c>
      <c r="G236" s="36"/>
      <c r="H236" s="36"/>
      <c r="I236" s="122"/>
      <c r="J236" s="36"/>
      <c r="K236" s="36"/>
      <c r="L236" s="39"/>
      <c r="M236" s="223"/>
      <c r="N236" s="224"/>
      <c r="O236" s="71"/>
      <c r="P236" s="71"/>
      <c r="Q236" s="71"/>
      <c r="R236" s="71"/>
      <c r="S236" s="71"/>
      <c r="T236" s="72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234</v>
      </c>
      <c r="AU236" s="17" t="s">
        <v>86</v>
      </c>
    </row>
    <row r="237" spans="1:65" s="13" customFormat="1" ht="11.25">
      <c r="B237" s="225"/>
      <c r="C237" s="226"/>
      <c r="D237" s="221" t="s">
        <v>246</v>
      </c>
      <c r="E237" s="227" t="s">
        <v>1</v>
      </c>
      <c r="F237" s="228" t="s">
        <v>416</v>
      </c>
      <c r="G237" s="226"/>
      <c r="H237" s="229">
        <v>5.9690000000000003</v>
      </c>
      <c r="I237" s="230"/>
      <c r="J237" s="226"/>
      <c r="K237" s="226"/>
      <c r="L237" s="231"/>
      <c r="M237" s="232"/>
      <c r="N237" s="233"/>
      <c r="O237" s="233"/>
      <c r="P237" s="233"/>
      <c r="Q237" s="233"/>
      <c r="R237" s="233"/>
      <c r="S237" s="233"/>
      <c r="T237" s="234"/>
      <c r="AT237" s="235" t="s">
        <v>246</v>
      </c>
      <c r="AU237" s="235" t="s">
        <v>86</v>
      </c>
      <c r="AV237" s="13" t="s">
        <v>86</v>
      </c>
      <c r="AW237" s="13" t="s">
        <v>33</v>
      </c>
      <c r="AX237" s="13" t="s">
        <v>77</v>
      </c>
      <c r="AY237" s="235" t="s">
        <v>217</v>
      </c>
    </row>
    <row r="238" spans="1:65" s="14" customFormat="1" ht="11.25">
      <c r="B238" s="246"/>
      <c r="C238" s="247"/>
      <c r="D238" s="221" t="s">
        <v>246</v>
      </c>
      <c r="E238" s="248" t="s">
        <v>1</v>
      </c>
      <c r="F238" s="249" t="s">
        <v>298</v>
      </c>
      <c r="G238" s="247"/>
      <c r="H238" s="250">
        <v>5.9690000000000003</v>
      </c>
      <c r="I238" s="251"/>
      <c r="J238" s="247"/>
      <c r="K238" s="247"/>
      <c r="L238" s="252"/>
      <c r="M238" s="253"/>
      <c r="N238" s="254"/>
      <c r="O238" s="254"/>
      <c r="P238" s="254"/>
      <c r="Q238" s="254"/>
      <c r="R238" s="254"/>
      <c r="S238" s="254"/>
      <c r="T238" s="255"/>
      <c r="AT238" s="256" t="s">
        <v>246</v>
      </c>
      <c r="AU238" s="256" t="s">
        <v>86</v>
      </c>
      <c r="AV238" s="14" t="s">
        <v>224</v>
      </c>
      <c r="AW238" s="14" t="s">
        <v>33</v>
      </c>
      <c r="AX238" s="14" t="s">
        <v>84</v>
      </c>
      <c r="AY238" s="256" t="s">
        <v>217</v>
      </c>
    </row>
    <row r="239" spans="1:65" s="2" customFormat="1" ht="21.75" customHeight="1">
      <c r="A239" s="34"/>
      <c r="B239" s="35"/>
      <c r="C239" s="208" t="s">
        <v>417</v>
      </c>
      <c r="D239" s="208" t="s">
        <v>219</v>
      </c>
      <c r="E239" s="209" t="s">
        <v>418</v>
      </c>
      <c r="F239" s="210" t="s">
        <v>419</v>
      </c>
      <c r="G239" s="211" t="s">
        <v>238</v>
      </c>
      <c r="H239" s="212">
        <v>18</v>
      </c>
      <c r="I239" s="213"/>
      <c r="J239" s="214">
        <f>ROUND(I239*H239,2)</f>
        <v>0</v>
      </c>
      <c r="K239" s="210" t="s">
        <v>223</v>
      </c>
      <c r="L239" s="39"/>
      <c r="M239" s="215" t="s">
        <v>1</v>
      </c>
      <c r="N239" s="216" t="s">
        <v>42</v>
      </c>
      <c r="O239" s="71"/>
      <c r="P239" s="217">
        <f>O239*H239</f>
        <v>0</v>
      </c>
      <c r="Q239" s="217">
        <v>6.4579999999999998E-4</v>
      </c>
      <c r="R239" s="217">
        <f>Q239*H239</f>
        <v>1.16244E-2</v>
      </c>
      <c r="S239" s="217">
        <v>1E-3</v>
      </c>
      <c r="T239" s="218">
        <f>S239*H239</f>
        <v>1.8000000000000002E-2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19" t="s">
        <v>224</v>
      </c>
      <c r="AT239" s="219" t="s">
        <v>219</v>
      </c>
      <c r="AU239" s="219" t="s">
        <v>86</v>
      </c>
      <c r="AY239" s="17" t="s">
        <v>217</v>
      </c>
      <c r="BE239" s="220">
        <f>IF(N239="základní",J239,0)</f>
        <v>0</v>
      </c>
      <c r="BF239" s="220">
        <f>IF(N239="snížená",J239,0)</f>
        <v>0</v>
      </c>
      <c r="BG239" s="220">
        <f>IF(N239="zákl. přenesená",J239,0)</f>
        <v>0</v>
      </c>
      <c r="BH239" s="220">
        <f>IF(N239="sníž. přenesená",J239,0)</f>
        <v>0</v>
      </c>
      <c r="BI239" s="220">
        <f>IF(N239="nulová",J239,0)</f>
        <v>0</v>
      </c>
      <c r="BJ239" s="17" t="s">
        <v>84</v>
      </c>
      <c r="BK239" s="220">
        <f>ROUND(I239*H239,2)</f>
        <v>0</v>
      </c>
      <c r="BL239" s="17" t="s">
        <v>224</v>
      </c>
      <c r="BM239" s="219" t="s">
        <v>420</v>
      </c>
    </row>
    <row r="240" spans="1:65" s="2" customFormat="1" ht="39">
      <c r="A240" s="34"/>
      <c r="B240" s="35"/>
      <c r="C240" s="36"/>
      <c r="D240" s="221" t="s">
        <v>234</v>
      </c>
      <c r="E240" s="36"/>
      <c r="F240" s="222" t="s">
        <v>421</v>
      </c>
      <c r="G240" s="36"/>
      <c r="H240" s="36"/>
      <c r="I240" s="122"/>
      <c r="J240" s="36"/>
      <c r="K240" s="36"/>
      <c r="L240" s="39"/>
      <c r="M240" s="223"/>
      <c r="N240" s="224"/>
      <c r="O240" s="71"/>
      <c r="P240" s="71"/>
      <c r="Q240" s="71"/>
      <c r="R240" s="71"/>
      <c r="S240" s="71"/>
      <c r="T240" s="72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234</v>
      </c>
      <c r="AU240" s="17" t="s">
        <v>86</v>
      </c>
    </row>
    <row r="241" spans="1:65" s="13" customFormat="1" ht="11.25">
      <c r="B241" s="225"/>
      <c r="C241" s="226"/>
      <c r="D241" s="221" t="s">
        <v>246</v>
      </c>
      <c r="E241" s="227" t="s">
        <v>1</v>
      </c>
      <c r="F241" s="228" t="s">
        <v>422</v>
      </c>
      <c r="G241" s="226"/>
      <c r="H241" s="229">
        <v>18</v>
      </c>
      <c r="I241" s="230"/>
      <c r="J241" s="226"/>
      <c r="K241" s="226"/>
      <c r="L241" s="231"/>
      <c r="M241" s="232"/>
      <c r="N241" s="233"/>
      <c r="O241" s="233"/>
      <c r="P241" s="233"/>
      <c r="Q241" s="233"/>
      <c r="R241" s="233"/>
      <c r="S241" s="233"/>
      <c r="T241" s="234"/>
      <c r="AT241" s="235" t="s">
        <v>246</v>
      </c>
      <c r="AU241" s="235" t="s">
        <v>86</v>
      </c>
      <c r="AV241" s="13" t="s">
        <v>86</v>
      </c>
      <c r="AW241" s="13" t="s">
        <v>33</v>
      </c>
      <c r="AX241" s="13" t="s">
        <v>77</v>
      </c>
      <c r="AY241" s="235" t="s">
        <v>217</v>
      </c>
    </row>
    <row r="242" spans="1:65" s="14" customFormat="1" ht="11.25">
      <c r="B242" s="246"/>
      <c r="C242" s="247"/>
      <c r="D242" s="221" t="s">
        <v>246</v>
      </c>
      <c r="E242" s="248" t="s">
        <v>1</v>
      </c>
      <c r="F242" s="249" t="s">
        <v>298</v>
      </c>
      <c r="G242" s="247"/>
      <c r="H242" s="250">
        <v>18</v>
      </c>
      <c r="I242" s="251"/>
      <c r="J242" s="247"/>
      <c r="K242" s="247"/>
      <c r="L242" s="252"/>
      <c r="M242" s="253"/>
      <c r="N242" s="254"/>
      <c r="O242" s="254"/>
      <c r="P242" s="254"/>
      <c r="Q242" s="254"/>
      <c r="R242" s="254"/>
      <c r="S242" s="254"/>
      <c r="T242" s="255"/>
      <c r="AT242" s="256" t="s">
        <v>246</v>
      </c>
      <c r="AU242" s="256" t="s">
        <v>86</v>
      </c>
      <c r="AV242" s="14" t="s">
        <v>224</v>
      </c>
      <c r="AW242" s="14" t="s">
        <v>33</v>
      </c>
      <c r="AX242" s="14" t="s">
        <v>84</v>
      </c>
      <c r="AY242" s="256" t="s">
        <v>217</v>
      </c>
    </row>
    <row r="243" spans="1:65" s="12" customFormat="1" ht="20.85" customHeight="1">
      <c r="B243" s="192"/>
      <c r="C243" s="193"/>
      <c r="D243" s="194" t="s">
        <v>76</v>
      </c>
      <c r="E243" s="206" t="s">
        <v>423</v>
      </c>
      <c r="F243" s="206" t="s">
        <v>424</v>
      </c>
      <c r="G243" s="193"/>
      <c r="H243" s="193"/>
      <c r="I243" s="196"/>
      <c r="J243" s="207">
        <f>BK243</f>
        <v>0</v>
      </c>
      <c r="K243" s="193"/>
      <c r="L243" s="198"/>
      <c r="M243" s="199"/>
      <c r="N243" s="200"/>
      <c r="O243" s="200"/>
      <c r="P243" s="201">
        <f>SUM(P244:P255)</f>
        <v>0</v>
      </c>
      <c r="Q243" s="200"/>
      <c r="R243" s="201">
        <f>SUM(R244:R255)</f>
        <v>0</v>
      </c>
      <c r="S243" s="200"/>
      <c r="T243" s="202">
        <f>SUM(T244:T255)</f>
        <v>0</v>
      </c>
      <c r="AR243" s="203" t="s">
        <v>84</v>
      </c>
      <c r="AT243" s="204" t="s">
        <v>76</v>
      </c>
      <c r="AU243" s="204" t="s">
        <v>86</v>
      </c>
      <c r="AY243" s="203" t="s">
        <v>217</v>
      </c>
      <c r="BK243" s="205">
        <f>SUM(BK244:BK255)</f>
        <v>0</v>
      </c>
    </row>
    <row r="244" spans="1:65" s="2" customFormat="1" ht="21.75" customHeight="1">
      <c r="A244" s="34"/>
      <c r="B244" s="35"/>
      <c r="C244" s="208" t="s">
        <v>425</v>
      </c>
      <c r="D244" s="208" t="s">
        <v>219</v>
      </c>
      <c r="E244" s="209" t="s">
        <v>426</v>
      </c>
      <c r="F244" s="210" t="s">
        <v>427</v>
      </c>
      <c r="G244" s="211" t="s">
        <v>274</v>
      </c>
      <c r="H244" s="212">
        <v>30.422999999999998</v>
      </c>
      <c r="I244" s="213"/>
      <c r="J244" s="214">
        <f>ROUND(I244*H244,2)</f>
        <v>0</v>
      </c>
      <c r="K244" s="210" t="s">
        <v>223</v>
      </c>
      <c r="L244" s="39"/>
      <c r="M244" s="215" t="s">
        <v>1</v>
      </c>
      <c r="N244" s="216" t="s">
        <v>42</v>
      </c>
      <c r="O244" s="71"/>
      <c r="P244" s="217">
        <f>O244*H244</f>
        <v>0</v>
      </c>
      <c r="Q244" s="217">
        <v>0</v>
      </c>
      <c r="R244" s="217">
        <f>Q244*H244</f>
        <v>0</v>
      </c>
      <c r="S244" s="217">
        <v>0</v>
      </c>
      <c r="T244" s="218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19" t="s">
        <v>224</v>
      </c>
      <c r="AT244" s="219" t="s">
        <v>219</v>
      </c>
      <c r="AU244" s="219" t="s">
        <v>229</v>
      </c>
      <c r="AY244" s="17" t="s">
        <v>217</v>
      </c>
      <c r="BE244" s="220">
        <f>IF(N244="základní",J244,0)</f>
        <v>0</v>
      </c>
      <c r="BF244" s="220">
        <f>IF(N244="snížená",J244,0)</f>
        <v>0</v>
      </c>
      <c r="BG244" s="220">
        <f>IF(N244="zákl. přenesená",J244,0)</f>
        <v>0</v>
      </c>
      <c r="BH244" s="220">
        <f>IF(N244="sníž. přenesená",J244,0)</f>
        <v>0</v>
      </c>
      <c r="BI244" s="220">
        <f>IF(N244="nulová",J244,0)</f>
        <v>0</v>
      </c>
      <c r="BJ244" s="17" t="s">
        <v>84</v>
      </c>
      <c r="BK244" s="220">
        <f>ROUND(I244*H244,2)</f>
        <v>0</v>
      </c>
      <c r="BL244" s="17" t="s">
        <v>224</v>
      </c>
      <c r="BM244" s="219" t="s">
        <v>428</v>
      </c>
    </row>
    <row r="245" spans="1:65" s="13" customFormat="1" ht="11.25">
      <c r="B245" s="225"/>
      <c r="C245" s="226"/>
      <c r="D245" s="221" t="s">
        <v>246</v>
      </c>
      <c r="E245" s="227" t="s">
        <v>1</v>
      </c>
      <c r="F245" s="228" t="s">
        <v>429</v>
      </c>
      <c r="G245" s="226"/>
      <c r="H245" s="229">
        <v>30.422999999999998</v>
      </c>
      <c r="I245" s="230"/>
      <c r="J245" s="226"/>
      <c r="K245" s="226"/>
      <c r="L245" s="231"/>
      <c r="M245" s="232"/>
      <c r="N245" s="233"/>
      <c r="O245" s="233"/>
      <c r="P245" s="233"/>
      <c r="Q245" s="233"/>
      <c r="R245" s="233"/>
      <c r="S245" s="233"/>
      <c r="T245" s="234"/>
      <c r="AT245" s="235" t="s">
        <v>246</v>
      </c>
      <c r="AU245" s="235" t="s">
        <v>229</v>
      </c>
      <c r="AV245" s="13" t="s">
        <v>86</v>
      </c>
      <c r="AW245" s="13" t="s">
        <v>33</v>
      </c>
      <c r="AX245" s="13" t="s">
        <v>77</v>
      </c>
      <c r="AY245" s="235" t="s">
        <v>217</v>
      </c>
    </row>
    <row r="246" spans="1:65" s="14" customFormat="1" ht="11.25">
      <c r="B246" s="246"/>
      <c r="C246" s="247"/>
      <c r="D246" s="221" t="s">
        <v>246</v>
      </c>
      <c r="E246" s="248" t="s">
        <v>1</v>
      </c>
      <c r="F246" s="249" t="s">
        <v>298</v>
      </c>
      <c r="G246" s="247"/>
      <c r="H246" s="250">
        <v>30.422999999999998</v>
      </c>
      <c r="I246" s="251"/>
      <c r="J246" s="247"/>
      <c r="K246" s="247"/>
      <c r="L246" s="252"/>
      <c r="M246" s="253"/>
      <c r="N246" s="254"/>
      <c r="O246" s="254"/>
      <c r="P246" s="254"/>
      <c r="Q246" s="254"/>
      <c r="R246" s="254"/>
      <c r="S246" s="254"/>
      <c r="T246" s="255"/>
      <c r="AT246" s="256" t="s">
        <v>246</v>
      </c>
      <c r="AU246" s="256" t="s">
        <v>229</v>
      </c>
      <c r="AV246" s="14" t="s">
        <v>224</v>
      </c>
      <c r="AW246" s="14" t="s">
        <v>33</v>
      </c>
      <c r="AX246" s="14" t="s">
        <v>84</v>
      </c>
      <c r="AY246" s="256" t="s">
        <v>217</v>
      </c>
    </row>
    <row r="247" spans="1:65" s="2" customFormat="1" ht="16.5" customHeight="1">
      <c r="A247" s="34"/>
      <c r="B247" s="35"/>
      <c r="C247" s="208" t="s">
        <v>430</v>
      </c>
      <c r="D247" s="208" t="s">
        <v>219</v>
      </c>
      <c r="E247" s="209" t="s">
        <v>431</v>
      </c>
      <c r="F247" s="210" t="s">
        <v>432</v>
      </c>
      <c r="G247" s="211" t="s">
        <v>274</v>
      </c>
      <c r="H247" s="212">
        <v>608.46</v>
      </c>
      <c r="I247" s="213"/>
      <c r="J247" s="214">
        <f>ROUND(I247*H247,2)</f>
        <v>0</v>
      </c>
      <c r="K247" s="210" t="s">
        <v>223</v>
      </c>
      <c r="L247" s="39"/>
      <c r="M247" s="215" t="s">
        <v>1</v>
      </c>
      <c r="N247" s="216" t="s">
        <v>42</v>
      </c>
      <c r="O247" s="71"/>
      <c r="P247" s="217">
        <f>O247*H247</f>
        <v>0</v>
      </c>
      <c r="Q247" s="217">
        <v>0</v>
      </c>
      <c r="R247" s="217">
        <f>Q247*H247</f>
        <v>0</v>
      </c>
      <c r="S247" s="217">
        <v>0</v>
      </c>
      <c r="T247" s="218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19" t="s">
        <v>224</v>
      </c>
      <c r="AT247" s="219" t="s">
        <v>219</v>
      </c>
      <c r="AU247" s="219" t="s">
        <v>229</v>
      </c>
      <c r="AY247" s="17" t="s">
        <v>217</v>
      </c>
      <c r="BE247" s="220">
        <f>IF(N247="základní",J247,0)</f>
        <v>0</v>
      </c>
      <c r="BF247" s="220">
        <f>IF(N247="snížená",J247,0)</f>
        <v>0</v>
      </c>
      <c r="BG247" s="220">
        <f>IF(N247="zákl. přenesená",J247,0)</f>
        <v>0</v>
      </c>
      <c r="BH247" s="220">
        <f>IF(N247="sníž. přenesená",J247,0)</f>
        <v>0</v>
      </c>
      <c r="BI247" s="220">
        <f>IF(N247="nulová",J247,0)</f>
        <v>0</v>
      </c>
      <c r="BJ247" s="17" t="s">
        <v>84</v>
      </c>
      <c r="BK247" s="220">
        <f>ROUND(I247*H247,2)</f>
        <v>0</v>
      </c>
      <c r="BL247" s="17" t="s">
        <v>224</v>
      </c>
      <c r="BM247" s="219" t="s">
        <v>433</v>
      </c>
    </row>
    <row r="248" spans="1:65" s="13" customFormat="1" ht="11.25">
      <c r="B248" s="225"/>
      <c r="C248" s="226"/>
      <c r="D248" s="221" t="s">
        <v>246</v>
      </c>
      <c r="E248" s="227" t="s">
        <v>1</v>
      </c>
      <c r="F248" s="228" t="s">
        <v>434</v>
      </c>
      <c r="G248" s="226"/>
      <c r="H248" s="229">
        <v>608.46</v>
      </c>
      <c r="I248" s="230"/>
      <c r="J248" s="226"/>
      <c r="K248" s="226"/>
      <c r="L248" s="231"/>
      <c r="M248" s="232"/>
      <c r="N248" s="233"/>
      <c r="O248" s="233"/>
      <c r="P248" s="233"/>
      <c r="Q248" s="233"/>
      <c r="R248" s="233"/>
      <c r="S248" s="233"/>
      <c r="T248" s="234"/>
      <c r="AT248" s="235" t="s">
        <v>246</v>
      </c>
      <c r="AU248" s="235" t="s">
        <v>229</v>
      </c>
      <c r="AV248" s="13" t="s">
        <v>86</v>
      </c>
      <c r="AW248" s="13" t="s">
        <v>33</v>
      </c>
      <c r="AX248" s="13" t="s">
        <v>77</v>
      </c>
      <c r="AY248" s="235" t="s">
        <v>217</v>
      </c>
    </row>
    <row r="249" spans="1:65" s="14" customFormat="1" ht="11.25">
      <c r="B249" s="246"/>
      <c r="C249" s="247"/>
      <c r="D249" s="221" t="s">
        <v>246</v>
      </c>
      <c r="E249" s="248" t="s">
        <v>1</v>
      </c>
      <c r="F249" s="249" t="s">
        <v>298</v>
      </c>
      <c r="G249" s="247"/>
      <c r="H249" s="250">
        <v>608.46</v>
      </c>
      <c r="I249" s="251"/>
      <c r="J249" s="247"/>
      <c r="K249" s="247"/>
      <c r="L249" s="252"/>
      <c r="M249" s="253"/>
      <c r="N249" s="254"/>
      <c r="O249" s="254"/>
      <c r="P249" s="254"/>
      <c r="Q249" s="254"/>
      <c r="R249" s="254"/>
      <c r="S249" s="254"/>
      <c r="T249" s="255"/>
      <c r="AT249" s="256" t="s">
        <v>246</v>
      </c>
      <c r="AU249" s="256" t="s">
        <v>229</v>
      </c>
      <c r="AV249" s="14" t="s">
        <v>224</v>
      </c>
      <c r="AW249" s="14" t="s">
        <v>33</v>
      </c>
      <c r="AX249" s="14" t="s">
        <v>84</v>
      </c>
      <c r="AY249" s="256" t="s">
        <v>217</v>
      </c>
    </row>
    <row r="250" spans="1:65" s="2" customFormat="1" ht="21.75" customHeight="1">
      <c r="A250" s="34"/>
      <c r="B250" s="35"/>
      <c r="C250" s="208" t="s">
        <v>435</v>
      </c>
      <c r="D250" s="208" t="s">
        <v>219</v>
      </c>
      <c r="E250" s="209" t="s">
        <v>436</v>
      </c>
      <c r="F250" s="210" t="s">
        <v>437</v>
      </c>
      <c r="G250" s="211" t="s">
        <v>274</v>
      </c>
      <c r="H250" s="212">
        <v>30.422999999999998</v>
      </c>
      <c r="I250" s="213"/>
      <c r="J250" s="214">
        <f>ROUND(I250*H250,2)</f>
        <v>0</v>
      </c>
      <c r="K250" s="210" t="s">
        <v>223</v>
      </c>
      <c r="L250" s="39"/>
      <c r="M250" s="215" t="s">
        <v>1</v>
      </c>
      <c r="N250" s="216" t="s">
        <v>42</v>
      </c>
      <c r="O250" s="71"/>
      <c r="P250" s="217">
        <f>O250*H250</f>
        <v>0</v>
      </c>
      <c r="Q250" s="217">
        <v>0</v>
      </c>
      <c r="R250" s="217">
        <f>Q250*H250</f>
        <v>0</v>
      </c>
      <c r="S250" s="217">
        <v>0</v>
      </c>
      <c r="T250" s="218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19" t="s">
        <v>224</v>
      </c>
      <c r="AT250" s="219" t="s">
        <v>219</v>
      </c>
      <c r="AU250" s="219" t="s">
        <v>229</v>
      </c>
      <c r="AY250" s="17" t="s">
        <v>217</v>
      </c>
      <c r="BE250" s="220">
        <f>IF(N250="základní",J250,0)</f>
        <v>0</v>
      </c>
      <c r="BF250" s="220">
        <f>IF(N250="snížená",J250,0)</f>
        <v>0</v>
      </c>
      <c r="BG250" s="220">
        <f>IF(N250="zákl. přenesená",J250,0)</f>
        <v>0</v>
      </c>
      <c r="BH250" s="220">
        <f>IF(N250="sníž. přenesená",J250,0)</f>
        <v>0</v>
      </c>
      <c r="BI250" s="220">
        <f>IF(N250="nulová",J250,0)</f>
        <v>0</v>
      </c>
      <c r="BJ250" s="17" t="s">
        <v>84</v>
      </c>
      <c r="BK250" s="220">
        <f>ROUND(I250*H250,2)</f>
        <v>0</v>
      </c>
      <c r="BL250" s="17" t="s">
        <v>224</v>
      </c>
      <c r="BM250" s="219" t="s">
        <v>438</v>
      </c>
    </row>
    <row r="251" spans="1:65" s="2" customFormat="1" ht="21.75" customHeight="1">
      <c r="A251" s="34"/>
      <c r="B251" s="35"/>
      <c r="C251" s="208" t="s">
        <v>439</v>
      </c>
      <c r="D251" s="208" t="s">
        <v>219</v>
      </c>
      <c r="E251" s="209" t="s">
        <v>440</v>
      </c>
      <c r="F251" s="210" t="s">
        <v>441</v>
      </c>
      <c r="G251" s="211" t="s">
        <v>274</v>
      </c>
      <c r="H251" s="212">
        <v>30.422999999999998</v>
      </c>
      <c r="I251" s="213"/>
      <c r="J251" s="214">
        <f>ROUND(I251*H251,2)</f>
        <v>0</v>
      </c>
      <c r="K251" s="210" t="s">
        <v>223</v>
      </c>
      <c r="L251" s="39"/>
      <c r="M251" s="215" t="s">
        <v>1</v>
      </c>
      <c r="N251" s="216" t="s">
        <v>42</v>
      </c>
      <c r="O251" s="71"/>
      <c r="P251" s="217">
        <f>O251*H251</f>
        <v>0</v>
      </c>
      <c r="Q251" s="217">
        <v>0</v>
      </c>
      <c r="R251" s="217">
        <f>Q251*H251</f>
        <v>0</v>
      </c>
      <c r="S251" s="217">
        <v>0</v>
      </c>
      <c r="T251" s="218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219" t="s">
        <v>224</v>
      </c>
      <c r="AT251" s="219" t="s">
        <v>219</v>
      </c>
      <c r="AU251" s="219" t="s">
        <v>229</v>
      </c>
      <c r="AY251" s="17" t="s">
        <v>217</v>
      </c>
      <c r="BE251" s="220">
        <f>IF(N251="základní",J251,0)</f>
        <v>0</v>
      </c>
      <c r="BF251" s="220">
        <f>IF(N251="snížená",J251,0)</f>
        <v>0</v>
      </c>
      <c r="BG251" s="220">
        <f>IF(N251="zákl. přenesená",J251,0)</f>
        <v>0</v>
      </c>
      <c r="BH251" s="220">
        <f>IF(N251="sníž. přenesená",J251,0)</f>
        <v>0</v>
      </c>
      <c r="BI251" s="220">
        <f>IF(N251="nulová",J251,0)</f>
        <v>0</v>
      </c>
      <c r="BJ251" s="17" t="s">
        <v>84</v>
      </c>
      <c r="BK251" s="220">
        <f>ROUND(I251*H251,2)</f>
        <v>0</v>
      </c>
      <c r="BL251" s="17" t="s">
        <v>224</v>
      </c>
      <c r="BM251" s="219" t="s">
        <v>442</v>
      </c>
    </row>
    <row r="252" spans="1:65" s="2" customFormat="1" ht="16.5" customHeight="1">
      <c r="A252" s="34"/>
      <c r="B252" s="35"/>
      <c r="C252" s="208" t="s">
        <v>443</v>
      </c>
      <c r="D252" s="208" t="s">
        <v>219</v>
      </c>
      <c r="E252" s="209" t="s">
        <v>444</v>
      </c>
      <c r="F252" s="210" t="s">
        <v>445</v>
      </c>
      <c r="G252" s="211" t="s">
        <v>274</v>
      </c>
      <c r="H252" s="212">
        <v>30.422999999999998</v>
      </c>
      <c r="I252" s="213"/>
      <c r="J252" s="214">
        <f>ROUND(I252*H252,2)</f>
        <v>0</v>
      </c>
      <c r="K252" s="210" t="s">
        <v>223</v>
      </c>
      <c r="L252" s="39"/>
      <c r="M252" s="215" t="s">
        <v>1</v>
      </c>
      <c r="N252" s="216" t="s">
        <v>42</v>
      </c>
      <c r="O252" s="71"/>
      <c r="P252" s="217">
        <f>O252*H252</f>
        <v>0</v>
      </c>
      <c r="Q252" s="217">
        <v>0</v>
      </c>
      <c r="R252" s="217">
        <f>Q252*H252</f>
        <v>0</v>
      </c>
      <c r="S252" s="217">
        <v>0</v>
      </c>
      <c r="T252" s="218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19" t="s">
        <v>224</v>
      </c>
      <c r="AT252" s="219" t="s">
        <v>219</v>
      </c>
      <c r="AU252" s="219" t="s">
        <v>229</v>
      </c>
      <c r="AY252" s="17" t="s">
        <v>217</v>
      </c>
      <c r="BE252" s="220">
        <f>IF(N252="základní",J252,0)</f>
        <v>0</v>
      </c>
      <c r="BF252" s="220">
        <f>IF(N252="snížená",J252,0)</f>
        <v>0</v>
      </c>
      <c r="BG252" s="220">
        <f>IF(N252="zákl. přenesená",J252,0)</f>
        <v>0</v>
      </c>
      <c r="BH252" s="220">
        <f>IF(N252="sníž. přenesená",J252,0)</f>
        <v>0</v>
      </c>
      <c r="BI252" s="220">
        <f>IF(N252="nulová",J252,0)</f>
        <v>0</v>
      </c>
      <c r="BJ252" s="17" t="s">
        <v>84</v>
      </c>
      <c r="BK252" s="220">
        <f>ROUND(I252*H252,2)</f>
        <v>0</v>
      </c>
      <c r="BL252" s="17" t="s">
        <v>224</v>
      </c>
      <c r="BM252" s="219" t="s">
        <v>446</v>
      </c>
    </row>
    <row r="253" spans="1:65" s="2" customFormat="1" ht="21.75" customHeight="1">
      <c r="A253" s="34"/>
      <c r="B253" s="35"/>
      <c r="C253" s="208" t="s">
        <v>447</v>
      </c>
      <c r="D253" s="208" t="s">
        <v>219</v>
      </c>
      <c r="E253" s="209" t="s">
        <v>448</v>
      </c>
      <c r="F253" s="210" t="s">
        <v>449</v>
      </c>
      <c r="G253" s="211" t="s">
        <v>274</v>
      </c>
      <c r="H253" s="212">
        <v>64.486999999999995</v>
      </c>
      <c r="I253" s="213"/>
      <c r="J253" s="214">
        <f>ROUND(I253*H253,2)</f>
        <v>0</v>
      </c>
      <c r="K253" s="210" t="s">
        <v>223</v>
      </c>
      <c r="L253" s="39"/>
      <c r="M253" s="215" t="s">
        <v>1</v>
      </c>
      <c r="N253" s="216" t="s">
        <v>42</v>
      </c>
      <c r="O253" s="71"/>
      <c r="P253" s="217">
        <f>O253*H253</f>
        <v>0</v>
      </c>
      <c r="Q253" s="217">
        <v>0</v>
      </c>
      <c r="R253" s="217">
        <f>Q253*H253</f>
        <v>0</v>
      </c>
      <c r="S253" s="217">
        <v>0</v>
      </c>
      <c r="T253" s="218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219" t="s">
        <v>224</v>
      </c>
      <c r="AT253" s="219" t="s">
        <v>219</v>
      </c>
      <c r="AU253" s="219" t="s">
        <v>229</v>
      </c>
      <c r="AY253" s="17" t="s">
        <v>217</v>
      </c>
      <c r="BE253" s="220">
        <f>IF(N253="základní",J253,0)</f>
        <v>0</v>
      </c>
      <c r="BF253" s="220">
        <f>IF(N253="snížená",J253,0)</f>
        <v>0</v>
      </c>
      <c r="BG253" s="220">
        <f>IF(N253="zákl. přenesená",J253,0)</f>
        <v>0</v>
      </c>
      <c r="BH253" s="220">
        <f>IF(N253="sníž. přenesená",J253,0)</f>
        <v>0</v>
      </c>
      <c r="BI253" s="220">
        <f>IF(N253="nulová",J253,0)</f>
        <v>0</v>
      </c>
      <c r="BJ253" s="17" t="s">
        <v>84</v>
      </c>
      <c r="BK253" s="220">
        <f>ROUND(I253*H253,2)</f>
        <v>0</v>
      </c>
      <c r="BL253" s="17" t="s">
        <v>224</v>
      </c>
      <c r="BM253" s="219" t="s">
        <v>450</v>
      </c>
    </row>
    <row r="254" spans="1:65" s="2" customFormat="1" ht="21.75" customHeight="1">
      <c r="A254" s="34"/>
      <c r="B254" s="35"/>
      <c r="C254" s="208" t="s">
        <v>451</v>
      </c>
      <c r="D254" s="208" t="s">
        <v>219</v>
      </c>
      <c r="E254" s="209" t="s">
        <v>452</v>
      </c>
      <c r="F254" s="210" t="s">
        <v>453</v>
      </c>
      <c r="G254" s="211" t="s">
        <v>274</v>
      </c>
      <c r="H254" s="212">
        <v>161.673</v>
      </c>
      <c r="I254" s="213"/>
      <c r="J254" s="214">
        <f>ROUND(I254*H254,2)</f>
        <v>0</v>
      </c>
      <c r="K254" s="210" t="s">
        <v>223</v>
      </c>
      <c r="L254" s="39"/>
      <c r="M254" s="215" t="s">
        <v>1</v>
      </c>
      <c r="N254" s="216" t="s">
        <v>42</v>
      </c>
      <c r="O254" s="71"/>
      <c r="P254" s="217">
        <f>O254*H254</f>
        <v>0</v>
      </c>
      <c r="Q254" s="217">
        <v>0</v>
      </c>
      <c r="R254" s="217">
        <f>Q254*H254</f>
        <v>0</v>
      </c>
      <c r="S254" s="217">
        <v>0</v>
      </c>
      <c r="T254" s="218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19" t="s">
        <v>224</v>
      </c>
      <c r="AT254" s="219" t="s">
        <v>219</v>
      </c>
      <c r="AU254" s="219" t="s">
        <v>229</v>
      </c>
      <c r="AY254" s="17" t="s">
        <v>217</v>
      </c>
      <c r="BE254" s="220">
        <f>IF(N254="základní",J254,0)</f>
        <v>0</v>
      </c>
      <c r="BF254" s="220">
        <f>IF(N254="snížená",J254,0)</f>
        <v>0</v>
      </c>
      <c r="BG254" s="220">
        <f>IF(N254="zákl. přenesená",J254,0)</f>
        <v>0</v>
      </c>
      <c r="BH254" s="220">
        <f>IF(N254="sníž. přenesená",J254,0)</f>
        <v>0</v>
      </c>
      <c r="BI254" s="220">
        <f>IF(N254="nulová",J254,0)</f>
        <v>0</v>
      </c>
      <c r="BJ254" s="17" t="s">
        <v>84</v>
      </c>
      <c r="BK254" s="220">
        <f>ROUND(I254*H254,2)</f>
        <v>0</v>
      </c>
      <c r="BL254" s="17" t="s">
        <v>224</v>
      </c>
      <c r="BM254" s="219" t="s">
        <v>454</v>
      </c>
    </row>
    <row r="255" spans="1:65" s="13" customFormat="1" ht="11.25">
      <c r="B255" s="225"/>
      <c r="C255" s="226"/>
      <c r="D255" s="221" t="s">
        <v>246</v>
      </c>
      <c r="E255" s="227" t="s">
        <v>1</v>
      </c>
      <c r="F255" s="228" t="s">
        <v>455</v>
      </c>
      <c r="G255" s="226"/>
      <c r="H255" s="229">
        <v>161.673</v>
      </c>
      <c r="I255" s="230"/>
      <c r="J255" s="226"/>
      <c r="K255" s="226"/>
      <c r="L255" s="231"/>
      <c r="M255" s="232"/>
      <c r="N255" s="233"/>
      <c r="O255" s="233"/>
      <c r="P255" s="233"/>
      <c r="Q255" s="233"/>
      <c r="R255" s="233"/>
      <c r="S255" s="233"/>
      <c r="T255" s="234"/>
      <c r="AT255" s="235" t="s">
        <v>246</v>
      </c>
      <c r="AU255" s="235" t="s">
        <v>229</v>
      </c>
      <c r="AV255" s="13" t="s">
        <v>86</v>
      </c>
      <c r="AW255" s="13" t="s">
        <v>33</v>
      </c>
      <c r="AX255" s="13" t="s">
        <v>84</v>
      </c>
      <c r="AY255" s="235" t="s">
        <v>217</v>
      </c>
    </row>
    <row r="256" spans="1:65" s="12" customFormat="1" ht="22.9" customHeight="1">
      <c r="B256" s="192"/>
      <c r="C256" s="193"/>
      <c r="D256" s="194" t="s">
        <v>76</v>
      </c>
      <c r="E256" s="206" t="s">
        <v>456</v>
      </c>
      <c r="F256" s="206" t="s">
        <v>457</v>
      </c>
      <c r="G256" s="193"/>
      <c r="H256" s="193"/>
      <c r="I256" s="196"/>
      <c r="J256" s="207">
        <f>BK256</f>
        <v>0</v>
      </c>
      <c r="K256" s="193"/>
      <c r="L256" s="198"/>
      <c r="M256" s="199"/>
      <c r="N256" s="200"/>
      <c r="O256" s="200"/>
      <c r="P256" s="201">
        <f>SUM(P257:P259)</f>
        <v>0</v>
      </c>
      <c r="Q256" s="200"/>
      <c r="R256" s="201">
        <f>SUM(R257:R259)</f>
        <v>0</v>
      </c>
      <c r="S256" s="200"/>
      <c r="T256" s="202">
        <f>SUM(T257:T259)</f>
        <v>0</v>
      </c>
      <c r="AR256" s="203" t="s">
        <v>84</v>
      </c>
      <c r="AT256" s="204" t="s">
        <v>76</v>
      </c>
      <c r="AU256" s="204" t="s">
        <v>84</v>
      </c>
      <c r="AY256" s="203" t="s">
        <v>217</v>
      </c>
      <c r="BK256" s="205">
        <f>SUM(BK257:BK259)</f>
        <v>0</v>
      </c>
    </row>
    <row r="257" spans="1:65" s="2" customFormat="1" ht="33" customHeight="1">
      <c r="A257" s="34"/>
      <c r="B257" s="35"/>
      <c r="C257" s="208" t="s">
        <v>458</v>
      </c>
      <c r="D257" s="208" t="s">
        <v>219</v>
      </c>
      <c r="E257" s="209" t="s">
        <v>459</v>
      </c>
      <c r="F257" s="210" t="s">
        <v>460</v>
      </c>
      <c r="G257" s="211" t="s">
        <v>274</v>
      </c>
      <c r="H257" s="212">
        <v>0.6</v>
      </c>
      <c r="I257" s="213"/>
      <c r="J257" s="214">
        <f>ROUND(I257*H257,2)</f>
        <v>0</v>
      </c>
      <c r="K257" s="210" t="s">
        <v>223</v>
      </c>
      <c r="L257" s="39"/>
      <c r="M257" s="215" t="s">
        <v>1</v>
      </c>
      <c r="N257" s="216" t="s">
        <v>42</v>
      </c>
      <c r="O257" s="71"/>
      <c r="P257" s="217">
        <f>O257*H257</f>
        <v>0</v>
      </c>
      <c r="Q257" s="217">
        <v>0</v>
      </c>
      <c r="R257" s="217">
        <f>Q257*H257</f>
        <v>0</v>
      </c>
      <c r="S257" s="217">
        <v>0</v>
      </c>
      <c r="T257" s="218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19" t="s">
        <v>224</v>
      </c>
      <c r="AT257" s="219" t="s">
        <v>219</v>
      </c>
      <c r="AU257" s="219" t="s">
        <v>86</v>
      </c>
      <c r="AY257" s="17" t="s">
        <v>217</v>
      </c>
      <c r="BE257" s="220">
        <f>IF(N257="základní",J257,0)</f>
        <v>0</v>
      </c>
      <c r="BF257" s="220">
        <f>IF(N257="snížená",J257,0)</f>
        <v>0</v>
      </c>
      <c r="BG257" s="220">
        <f>IF(N257="zákl. přenesená",J257,0)</f>
        <v>0</v>
      </c>
      <c r="BH257" s="220">
        <f>IF(N257="sníž. přenesená",J257,0)</f>
        <v>0</v>
      </c>
      <c r="BI257" s="220">
        <f>IF(N257="nulová",J257,0)</f>
        <v>0</v>
      </c>
      <c r="BJ257" s="17" t="s">
        <v>84</v>
      </c>
      <c r="BK257" s="220">
        <f>ROUND(I257*H257,2)</f>
        <v>0</v>
      </c>
      <c r="BL257" s="17" t="s">
        <v>224</v>
      </c>
      <c r="BM257" s="219" t="s">
        <v>461</v>
      </c>
    </row>
    <row r="258" spans="1:65" s="2" customFormat="1" ht="19.5">
      <c r="A258" s="34"/>
      <c r="B258" s="35"/>
      <c r="C258" s="36"/>
      <c r="D258" s="221" t="s">
        <v>234</v>
      </c>
      <c r="E258" s="36"/>
      <c r="F258" s="222" t="s">
        <v>462</v>
      </c>
      <c r="G258" s="36"/>
      <c r="H258" s="36"/>
      <c r="I258" s="122"/>
      <c r="J258" s="36"/>
      <c r="K258" s="36"/>
      <c r="L258" s="39"/>
      <c r="M258" s="223"/>
      <c r="N258" s="224"/>
      <c r="O258" s="71"/>
      <c r="P258" s="71"/>
      <c r="Q258" s="71"/>
      <c r="R258" s="71"/>
      <c r="S258" s="71"/>
      <c r="T258" s="72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7" t="s">
        <v>234</v>
      </c>
      <c r="AU258" s="17" t="s">
        <v>86</v>
      </c>
    </row>
    <row r="259" spans="1:65" s="13" customFormat="1" ht="11.25">
      <c r="B259" s="225"/>
      <c r="C259" s="226"/>
      <c r="D259" s="221" t="s">
        <v>246</v>
      </c>
      <c r="E259" s="227" t="s">
        <v>1</v>
      </c>
      <c r="F259" s="228" t="s">
        <v>463</v>
      </c>
      <c r="G259" s="226"/>
      <c r="H259" s="229">
        <v>0.6</v>
      </c>
      <c r="I259" s="230"/>
      <c r="J259" s="226"/>
      <c r="K259" s="226"/>
      <c r="L259" s="231"/>
      <c r="M259" s="257"/>
      <c r="N259" s="258"/>
      <c r="O259" s="258"/>
      <c r="P259" s="258"/>
      <c r="Q259" s="258"/>
      <c r="R259" s="258"/>
      <c r="S259" s="258"/>
      <c r="T259" s="259"/>
      <c r="AT259" s="235" t="s">
        <v>246</v>
      </c>
      <c r="AU259" s="235" t="s">
        <v>86</v>
      </c>
      <c r="AV259" s="13" t="s">
        <v>86</v>
      </c>
      <c r="AW259" s="13" t="s">
        <v>33</v>
      </c>
      <c r="AX259" s="13" t="s">
        <v>84</v>
      </c>
      <c r="AY259" s="235" t="s">
        <v>217</v>
      </c>
    </row>
    <row r="260" spans="1:65" s="2" customFormat="1" ht="6.95" customHeight="1">
      <c r="A260" s="34"/>
      <c r="B260" s="54"/>
      <c r="C260" s="55"/>
      <c r="D260" s="55"/>
      <c r="E260" s="55"/>
      <c r="F260" s="55"/>
      <c r="G260" s="55"/>
      <c r="H260" s="55"/>
      <c r="I260" s="158"/>
      <c r="J260" s="55"/>
      <c r="K260" s="55"/>
      <c r="L260" s="39"/>
      <c r="M260" s="34"/>
      <c r="O260" s="34"/>
      <c r="P260" s="34"/>
      <c r="Q260" s="34"/>
      <c r="R260" s="34"/>
      <c r="S260" s="34"/>
      <c r="T260" s="34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</row>
  </sheetData>
  <sheetProtection algorithmName="SHA-512" hashValue="2s2DepFzcL4V6kLjORQ4IpwldPRtKeHDxgtuLb7QahApMeuqXvJ+AWOL1VSonsazceGpq1eV2ZdrOSHqFikxGQ==" saltValue="7tqRWuBbFmJQo/8EwzVan62et2J+C67WBo66sHBHe/MEsXHfceofKy1iZ6fh4C4VByxZH5V4HHKBnPxDkA2oDw==" spinCount="100000" sheet="1" objects="1" scenarios="1" formatColumns="0" formatRows="0" autoFilter="0"/>
  <autoFilter ref="C126:K259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3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7" t="s">
        <v>171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86</v>
      </c>
    </row>
    <row r="4" spans="1:46" s="1" customFormat="1" ht="24.95" customHeight="1">
      <c r="B4" s="20"/>
      <c r="D4" s="119" t="s">
        <v>184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9" t="str">
        <f>'Rekapitulace stavby'!K6</f>
        <v>Oprava mostních objektů na trati Liberec - Černousy</v>
      </c>
      <c r="F7" s="330"/>
      <c r="G7" s="330"/>
      <c r="H7" s="330"/>
      <c r="I7" s="115"/>
      <c r="L7" s="20"/>
    </row>
    <row r="8" spans="1:46" s="1" customFormat="1" ht="12" customHeight="1">
      <c r="B8" s="20"/>
      <c r="D8" s="121" t="s">
        <v>185</v>
      </c>
      <c r="I8" s="115"/>
      <c r="L8" s="20"/>
    </row>
    <row r="9" spans="1:46" s="2" customFormat="1" ht="16.5" customHeight="1">
      <c r="A9" s="34"/>
      <c r="B9" s="39"/>
      <c r="C9" s="34"/>
      <c r="D9" s="34"/>
      <c r="E9" s="329" t="s">
        <v>1397</v>
      </c>
      <c r="F9" s="331"/>
      <c r="G9" s="331"/>
      <c r="H9" s="331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187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32" t="s">
        <v>1398</v>
      </c>
      <c r="F11" s="331"/>
      <c r="G11" s="331"/>
      <c r="H11" s="331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</v>
      </c>
      <c r="G13" s="34"/>
      <c r="H13" s="34"/>
      <c r="I13" s="123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20</v>
      </c>
      <c r="E14" s="34"/>
      <c r="F14" s="110" t="s">
        <v>1399</v>
      </c>
      <c r="G14" s="34"/>
      <c r="H14" s="34"/>
      <c r="I14" s="123" t="s">
        <v>22</v>
      </c>
      <c r="J14" s="124" t="str">
        <f>'Rekapitulace stavby'!AN8</f>
        <v>25. 5. 2020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24</v>
      </c>
      <c r="E16" s="34"/>
      <c r="F16" s="34"/>
      <c r="G16" s="34"/>
      <c r="H16" s="34"/>
      <c r="I16" s="123" t="s">
        <v>25</v>
      </c>
      <c r="J16" s="110" t="s">
        <v>26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27</v>
      </c>
      <c r="F17" s="34"/>
      <c r="G17" s="34"/>
      <c r="H17" s="34"/>
      <c r="I17" s="123" t="s">
        <v>28</v>
      </c>
      <c r="J17" s="110" t="s">
        <v>29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30</v>
      </c>
      <c r="E19" s="34"/>
      <c r="F19" s="34"/>
      <c r="G19" s="34"/>
      <c r="H19" s="34"/>
      <c r="I19" s="123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33" t="str">
        <f>'Rekapitulace stavby'!E14</f>
        <v>Vyplň údaj</v>
      </c>
      <c r="F20" s="334"/>
      <c r="G20" s="334"/>
      <c r="H20" s="334"/>
      <c r="I20" s="123" t="s">
        <v>28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32</v>
      </c>
      <c r="E22" s="34"/>
      <c r="F22" s="34"/>
      <c r="G22" s="34"/>
      <c r="H22" s="34"/>
      <c r="I22" s="123" t="s">
        <v>25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23" t="s">
        <v>28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34</v>
      </c>
      <c r="E25" s="34"/>
      <c r="F25" s="34"/>
      <c r="G25" s="34"/>
      <c r="H25" s="34"/>
      <c r="I25" s="123" t="s">
        <v>25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23" t="s">
        <v>28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35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35" t="s">
        <v>1</v>
      </c>
      <c r="F29" s="335"/>
      <c r="G29" s="335"/>
      <c r="H29" s="335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37</v>
      </c>
      <c r="E32" s="34"/>
      <c r="F32" s="34"/>
      <c r="G32" s="34"/>
      <c r="H32" s="34"/>
      <c r="I32" s="122"/>
      <c r="J32" s="132">
        <f>ROUND(J128,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33" t="s">
        <v>39</v>
      </c>
      <c r="G34" s="34"/>
      <c r="H34" s="34"/>
      <c r="I34" s="134" t="s">
        <v>38</v>
      </c>
      <c r="J34" s="133" t="s">
        <v>40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5" t="s">
        <v>41</v>
      </c>
      <c r="E35" s="121" t="s">
        <v>42</v>
      </c>
      <c r="F35" s="136">
        <f>ROUND((SUM(BE128:BE222)),  2)</f>
        <v>0</v>
      </c>
      <c r="G35" s="34"/>
      <c r="H35" s="34"/>
      <c r="I35" s="137">
        <v>0.21</v>
      </c>
      <c r="J35" s="136">
        <f>ROUND(((SUM(BE128:BE222))*I35),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1" t="s">
        <v>43</v>
      </c>
      <c r="F36" s="136">
        <f>ROUND((SUM(BF128:BF222)),  2)</f>
        <v>0</v>
      </c>
      <c r="G36" s="34"/>
      <c r="H36" s="34"/>
      <c r="I36" s="137">
        <v>0.15</v>
      </c>
      <c r="J36" s="136">
        <f>ROUND(((SUM(BF128:BF222))*I36),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44</v>
      </c>
      <c r="F37" s="136">
        <f>ROUND((SUM(BG128:BG222)),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45</v>
      </c>
      <c r="F38" s="136">
        <f>ROUND((SUM(BH128:BH222)),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46</v>
      </c>
      <c r="F39" s="136">
        <f>ROUND((SUM(BI128:BI222)),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47</v>
      </c>
      <c r="E41" s="140"/>
      <c r="F41" s="140"/>
      <c r="G41" s="141" t="s">
        <v>48</v>
      </c>
      <c r="H41" s="142" t="s">
        <v>49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I43" s="115"/>
      <c r="L43" s="20"/>
    </row>
    <row r="44" spans="1:31" s="1" customFormat="1" ht="14.45" customHeight="1">
      <c r="B44" s="20"/>
      <c r="I44" s="115"/>
      <c r="L44" s="20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50</v>
      </c>
      <c r="E50" s="147"/>
      <c r="F50" s="147"/>
      <c r="G50" s="146" t="s">
        <v>51</v>
      </c>
      <c r="H50" s="147"/>
      <c r="I50" s="148"/>
      <c r="J50" s="147"/>
      <c r="K50" s="147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9" t="s">
        <v>52</v>
      </c>
      <c r="E61" s="150"/>
      <c r="F61" s="151" t="s">
        <v>53</v>
      </c>
      <c r="G61" s="149" t="s">
        <v>52</v>
      </c>
      <c r="H61" s="150"/>
      <c r="I61" s="152"/>
      <c r="J61" s="153" t="s">
        <v>53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6" t="s">
        <v>54</v>
      </c>
      <c r="E65" s="154"/>
      <c r="F65" s="154"/>
      <c r="G65" s="146" t="s">
        <v>55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9" t="s">
        <v>52</v>
      </c>
      <c r="E76" s="150"/>
      <c r="F76" s="151" t="s">
        <v>53</v>
      </c>
      <c r="G76" s="149" t="s">
        <v>52</v>
      </c>
      <c r="H76" s="150"/>
      <c r="I76" s="152"/>
      <c r="J76" s="153" t="s">
        <v>53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190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36" t="str">
        <f>E7</f>
        <v>Oprava mostních objektů na trati Liberec - Černousy</v>
      </c>
      <c r="F85" s="337"/>
      <c r="G85" s="337"/>
      <c r="H85" s="337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185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36" t="s">
        <v>1397</v>
      </c>
      <c r="F87" s="338"/>
      <c r="G87" s="338"/>
      <c r="H87" s="338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187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309" t="str">
        <f>E11</f>
        <v>2020/02/10.1/LIB - SO 10 - P 176,585</v>
      </c>
      <c r="F89" s="338"/>
      <c r="G89" s="338"/>
      <c r="H89" s="338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>Raspenava</v>
      </c>
      <c r="G91" s="36"/>
      <c r="H91" s="36"/>
      <c r="I91" s="123" t="s">
        <v>22</v>
      </c>
      <c r="J91" s="66" t="str">
        <f>IF(J14="","",J14)</f>
        <v>25. 5. 2020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24</v>
      </c>
      <c r="D93" s="36"/>
      <c r="E93" s="36"/>
      <c r="F93" s="27" t="str">
        <f>E17</f>
        <v>Správa železnic, státní organizace OŘ HK</v>
      </c>
      <c r="G93" s="36"/>
      <c r="H93" s="36"/>
      <c r="I93" s="123" t="s">
        <v>32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30</v>
      </c>
      <c r="D94" s="36"/>
      <c r="E94" s="36"/>
      <c r="F94" s="27" t="str">
        <f>IF(E20="","",E20)</f>
        <v>Vyplň údaj</v>
      </c>
      <c r="G94" s="36"/>
      <c r="H94" s="36"/>
      <c r="I94" s="123" t="s">
        <v>34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62" t="s">
        <v>191</v>
      </c>
      <c r="D96" s="163"/>
      <c r="E96" s="163"/>
      <c r="F96" s="163"/>
      <c r="G96" s="163"/>
      <c r="H96" s="163"/>
      <c r="I96" s="164"/>
      <c r="J96" s="165" t="s">
        <v>192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66" t="s">
        <v>193</v>
      </c>
      <c r="D98" s="36"/>
      <c r="E98" s="36"/>
      <c r="F98" s="36"/>
      <c r="G98" s="36"/>
      <c r="H98" s="36"/>
      <c r="I98" s="122"/>
      <c r="J98" s="84">
        <f>J128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194</v>
      </c>
    </row>
    <row r="99" spans="1:47" s="9" customFormat="1" ht="24.95" customHeight="1">
      <c r="B99" s="167"/>
      <c r="C99" s="168"/>
      <c r="D99" s="169" t="s">
        <v>195</v>
      </c>
      <c r="E99" s="170"/>
      <c r="F99" s="170"/>
      <c r="G99" s="170"/>
      <c r="H99" s="170"/>
      <c r="I99" s="171"/>
      <c r="J99" s="172">
        <f>J129</f>
        <v>0</v>
      </c>
      <c r="K99" s="168"/>
      <c r="L99" s="173"/>
    </row>
    <row r="100" spans="1:47" s="10" customFormat="1" ht="19.899999999999999" customHeight="1">
      <c r="B100" s="174"/>
      <c r="C100" s="104"/>
      <c r="D100" s="175" t="s">
        <v>196</v>
      </c>
      <c r="E100" s="176"/>
      <c r="F100" s="176"/>
      <c r="G100" s="176"/>
      <c r="H100" s="176"/>
      <c r="I100" s="177"/>
      <c r="J100" s="178">
        <f>J130</f>
        <v>0</v>
      </c>
      <c r="K100" s="104"/>
      <c r="L100" s="179"/>
    </row>
    <row r="101" spans="1:47" s="10" customFormat="1" ht="19.899999999999999" customHeight="1">
      <c r="B101" s="174"/>
      <c r="C101" s="104"/>
      <c r="D101" s="175" t="s">
        <v>582</v>
      </c>
      <c r="E101" s="176"/>
      <c r="F101" s="176"/>
      <c r="G101" s="176"/>
      <c r="H101" s="176"/>
      <c r="I101" s="177"/>
      <c r="J101" s="178">
        <f>J150</f>
        <v>0</v>
      </c>
      <c r="K101" s="104"/>
      <c r="L101" s="179"/>
    </row>
    <row r="102" spans="1:47" s="10" customFormat="1" ht="19.899999999999999" customHeight="1">
      <c r="B102" s="174"/>
      <c r="C102" s="104"/>
      <c r="D102" s="175" t="s">
        <v>583</v>
      </c>
      <c r="E102" s="176"/>
      <c r="F102" s="176"/>
      <c r="G102" s="176"/>
      <c r="H102" s="176"/>
      <c r="I102" s="177"/>
      <c r="J102" s="178">
        <f>J162</f>
        <v>0</v>
      </c>
      <c r="K102" s="104"/>
      <c r="L102" s="179"/>
    </row>
    <row r="103" spans="1:47" s="10" customFormat="1" ht="19.899999999999999" customHeight="1">
      <c r="B103" s="174"/>
      <c r="C103" s="104"/>
      <c r="D103" s="175" t="s">
        <v>197</v>
      </c>
      <c r="E103" s="176"/>
      <c r="F103" s="176"/>
      <c r="G103" s="176"/>
      <c r="H103" s="176"/>
      <c r="I103" s="177"/>
      <c r="J103" s="178">
        <f>J169</f>
        <v>0</v>
      </c>
      <c r="K103" s="104"/>
      <c r="L103" s="179"/>
    </row>
    <row r="104" spans="1:47" s="10" customFormat="1" ht="14.85" customHeight="1">
      <c r="B104" s="174"/>
      <c r="C104" s="104"/>
      <c r="D104" s="175" t="s">
        <v>1400</v>
      </c>
      <c r="E104" s="176"/>
      <c r="F104" s="176"/>
      <c r="G104" s="176"/>
      <c r="H104" s="176"/>
      <c r="I104" s="177"/>
      <c r="J104" s="178">
        <f>J198</f>
        <v>0</v>
      </c>
      <c r="K104" s="104"/>
      <c r="L104" s="179"/>
    </row>
    <row r="105" spans="1:47" s="10" customFormat="1" ht="21.75" customHeight="1">
      <c r="B105" s="174"/>
      <c r="C105" s="104"/>
      <c r="D105" s="175" t="s">
        <v>1401</v>
      </c>
      <c r="E105" s="176"/>
      <c r="F105" s="176"/>
      <c r="G105" s="176"/>
      <c r="H105" s="176"/>
      <c r="I105" s="177"/>
      <c r="J105" s="178">
        <f>J202</f>
        <v>0</v>
      </c>
      <c r="K105" s="104"/>
      <c r="L105" s="179"/>
    </row>
    <row r="106" spans="1:47" s="10" customFormat="1" ht="14.85" customHeight="1">
      <c r="B106" s="174"/>
      <c r="C106" s="104"/>
      <c r="D106" s="175" t="s">
        <v>200</v>
      </c>
      <c r="E106" s="176"/>
      <c r="F106" s="176"/>
      <c r="G106" s="176"/>
      <c r="H106" s="176"/>
      <c r="I106" s="177"/>
      <c r="J106" s="178">
        <f>J212</f>
        <v>0</v>
      </c>
      <c r="K106" s="104"/>
      <c r="L106" s="179"/>
    </row>
    <row r="107" spans="1:47" s="2" customFormat="1" ht="21.75" customHeight="1">
      <c r="A107" s="34"/>
      <c r="B107" s="35"/>
      <c r="C107" s="36"/>
      <c r="D107" s="36"/>
      <c r="E107" s="36"/>
      <c r="F107" s="36"/>
      <c r="G107" s="36"/>
      <c r="H107" s="36"/>
      <c r="I107" s="122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6.95" customHeight="1">
      <c r="A108" s="34"/>
      <c r="B108" s="54"/>
      <c r="C108" s="55"/>
      <c r="D108" s="55"/>
      <c r="E108" s="55"/>
      <c r="F108" s="55"/>
      <c r="G108" s="55"/>
      <c r="H108" s="55"/>
      <c r="I108" s="158"/>
      <c r="J108" s="55"/>
      <c r="K108" s="55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12" spans="1:47" s="2" customFormat="1" ht="6.95" customHeight="1">
      <c r="A112" s="34"/>
      <c r="B112" s="56"/>
      <c r="C112" s="57"/>
      <c r="D112" s="57"/>
      <c r="E112" s="57"/>
      <c r="F112" s="57"/>
      <c r="G112" s="57"/>
      <c r="H112" s="57"/>
      <c r="I112" s="161"/>
      <c r="J112" s="57"/>
      <c r="K112" s="57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24.95" customHeight="1">
      <c r="A113" s="34"/>
      <c r="B113" s="35"/>
      <c r="C113" s="23" t="s">
        <v>202</v>
      </c>
      <c r="D113" s="36"/>
      <c r="E113" s="36"/>
      <c r="F113" s="36"/>
      <c r="G113" s="36"/>
      <c r="H113" s="36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12" customHeight="1">
      <c r="A115" s="34"/>
      <c r="B115" s="35"/>
      <c r="C115" s="29" t="s">
        <v>16</v>
      </c>
      <c r="D115" s="36"/>
      <c r="E115" s="36"/>
      <c r="F115" s="36"/>
      <c r="G115" s="36"/>
      <c r="H115" s="36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2" customFormat="1" ht="16.5" customHeight="1">
      <c r="A116" s="34"/>
      <c r="B116" s="35"/>
      <c r="C116" s="36"/>
      <c r="D116" s="36"/>
      <c r="E116" s="336" t="str">
        <f>E7</f>
        <v>Oprava mostních objektů na trati Liberec - Černousy</v>
      </c>
      <c r="F116" s="337"/>
      <c r="G116" s="337"/>
      <c r="H116" s="337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1" customFormat="1" ht="12" customHeight="1">
      <c r="B117" s="21"/>
      <c r="C117" s="29" t="s">
        <v>185</v>
      </c>
      <c r="D117" s="22"/>
      <c r="E117" s="22"/>
      <c r="F117" s="22"/>
      <c r="G117" s="22"/>
      <c r="H117" s="22"/>
      <c r="I117" s="115"/>
      <c r="J117" s="22"/>
      <c r="K117" s="22"/>
      <c r="L117" s="20"/>
    </row>
    <row r="118" spans="1:63" s="2" customFormat="1" ht="16.5" customHeight="1">
      <c r="A118" s="34"/>
      <c r="B118" s="35"/>
      <c r="C118" s="36"/>
      <c r="D118" s="36"/>
      <c r="E118" s="336" t="s">
        <v>1397</v>
      </c>
      <c r="F118" s="338"/>
      <c r="G118" s="338"/>
      <c r="H118" s="338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2" customHeight="1">
      <c r="A119" s="34"/>
      <c r="B119" s="35"/>
      <c r="C119" s="29" t="s">
        <v>187</v>
      </c>
      <c r="D119" s="36"/>
      <c r="E119" s="36"/>
      <c r="F119" s="36"/>
      <c r="G119" s="36"/>
      <c r="H119" s="36"/>
      <c r="I119" s="122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6.5" customHeight="1">
      <c r="A120" s="34"/>
      <c r="B120" s="35"/>
      <c r="C120" s="36"/>
      <c r="D120" s="36"/>
      <c r="E120" s="309" t="str">
        <f>E11</f>
        <v>2020/02/10.1/LIB - SO 10 - P 176,585</v>
      </c>
      <c r="F120" s="338"/>
      <c r="G120" s="338"/>
      <c r="H120" s="338"/>
      <c r="I120" s="122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122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12" customHeight="1">
      <c r="A122" s="34"/>
      <c r="B122" s="35"/>
      <c r="C122" s="29" t="s">
        <v>20</v>
      </c>
      <c r="D122" s="36"/>
      <c r="E122" s="36"/>
      <c r="F122" s="27" t="str">
        <f>F14</f>
        <v>Raspenava</v>
      </c>
      <c r="G122" s="36"/>
      <c r="H122" s="36"/>
      <c r="I122" s="123" t="s">
        <v>22</v>
      </c>
      <c r="J122" s="66" t="str">
        <f>IF(J14="","",J14)</f>
        <v>25. 5. 2020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6.95" customHeight="1">
      <c r="A123" s="34"/>
      <c r="B123" s="35"/>
      <c r="C123" s="36"/>
      <c r="D123" s="36"/>
      <c r="E123" s="36"/>
      <c r="F123" s="36"/>
      <c r="G123" s="36"/>
      <c r="H123" s="36"/>
      <c r="I123" s="122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24</v>
      </c>
      <c r="D124" s="36"/>
      <c r="E124" s="36"/>
      <c r="F124" s="27" t="str">
        <f>E17</f>
        <v>Správa železnic, státní organizace OŘ HK</v>
      </c>
      <c r="G124" s="36"/>
      <c r="H124" s="36"/>
      <c r="I124" s="123" t="s">
        <v>32</v>
      </c>
      <c r="J124" s="32" t="str">
        <f>E23</f>
        <v xml:space="preserve"> 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5.2" customHeight="1">
      <c r="A125" s="34"/>
      <c r="B125" s="35"/>
      <c r="C125" s="29" t="s">
        <v>30</v>
      </c>
      <c r="D125" s="36"/>
      <c r="E125" s="36"/>
      <c r="F125" s="27" t="str">
        <f>IF(E20="","",E20)</f>
        <v>Vyplň údaj</v>
      </c>
      <c r="G125" s="36"/>
      <c r="H125" s="36"/>
      <c r="I125" s="123" t="s">
        <v>34</v>
      </c>
      <c r="J125" s="32" t="str">
        <f>E26</f>
        <v xml:space="preserve"> </v>
      </c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2" customFormat="1" ht="10.35" customHeight="1">
      <c r="A126" s="34"/>
      <c r="B126" s="35"/>
      <c r="C126" s="36"/>
      <c r="D126" s="36"/>
      <c r="E126" s="36"/>
      <c r="F126" s="36"/>
      <c r="G126" s="36"/>
      <c r="H126" s="36"/>
      <c r="I126" s="122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63" s="11" customFormat="1" ht="29.25" customHeight="1">
      <c r="A127" s="180"/>
      <c r="B127" s="181"/>
      <c r="C127" s="182" t="s">
        <v>203</v>
      </c>
      <c r="D127" s="183" t="s">
        <v>62</v>
      </c>
      <c r="E127" s="183" t="s">
        <v>58</v>
      </c>
      <c r="F127" s="183" t="s">
        <v>59</v>
      </c>
      <c r="G127" s="183" t="s">
        <v>204</v>
      </c>
      <c r="H127" s="183" t="s">
        <v>205</v>
      </c>
      <c r="I127" s="184" t="s">
        <v>206</v>
      </c>
      <c r="J127" s="183" t="s">
        <v>192</v>
      </c>
      <c r="K127" s="185" t="s">
        <v>207</v>
      </c>
      <c r="L127" s="186"/>
      <c r="M127" s="75" t="s">
        <v>1</v>
      </c>
      <c r="N127" s="76" t="s">
        <v>41</v>
      </c>
      <c r="O127" s="76" t="s">
        <v>208</v>
      </c>
      <c r="P127" s="76" t="s">
        <v>209</v>
      </c>
      <c r="Q127" s="76" t="s">
        <v>210</v>
      </c>
      <c r="R127" s="76" t="s">
        <v>211</v>
      </c>
      <c r="S127" s="76" t="s">
        <v>212</v>
      </c>
      <c r="T127" s="77" t="s">
        <v>213</v>
      </c>
      <c r="U127" s="180"/>
      <c r="V127" s="180"/>
      <c r="W127" s="180"/>
      <c r="X127" s="180"/>
      <c r="Y127" s="180"/>
      <c r="Z127" s="180"/>
      <c r="AA127" s="180"/>
      <c r="AB127" s="180"/>
      <c r="AC127" s="180"/>
      <c r="AD127" s="180"/>
      <c r="AE127" s="180"/>
    </row>
    <row r="128" spans="1:63" s="2" customFormat="1" ht="22.9" customHeight="1">
      <c r="A128" s="34"/>
      <c r="B128" s="35"/>
      <c r="C128" s="82" t="s">
        <v>214</v>
      </c>
      <c r="D128" s="36"/>
      <c r="E128" s="36"/>
      <c r="F128" s="36"/>
      <c r="G128" s="36"/>
      <c r="H128" s="36"/>
      <c r="I128" s="122"/>
      <c r="J128" s="187">
        <f>BK128</f>
        <v>0</v>
      </c>
      <c r="K128" s="36"/>
      <c r="L128" s="39"/>
      <c r="M128" s="78"/>
      <c r="N128" s="188"/>
      <c r="O128" s="79"/>
      <c r="P128" s="189">
        <f>P129</f>
        <v>0</v>
      </c>
      <c r="Q128" s="79"/>
      <c r="R128" s="189">
        <f>R129</f>
        <v>93.918223929383984</v>
      </c>
      <c r="S128" s="79"/>
      <c r="T128" s="190">
        <f>T129</f>
        <v>54.301687299999998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76</v>
      </c>
      <c r="AU128" s="17" t="s">
        <v>194</v>
      </c>
      <c r="BK128" s="191">
        <f>BK129</f>
        <v>0</v>
      </c>
    </row>
    <row r="129" spans="1:65" s="12" customFormat="1" ht="25.9" customHeight="1">
      <c r="B129" s="192"/>
      <c r="C129" s="193"/>
      <c r="D129" s="194" t="s">
        <v>76</v>
      </c>
      <c r="E129" s="195" t="s">
        <v>215</v>
      </c>
      <c r="F129" s="195" t="s">
        <v>216</v>
      </c>
      <c r="G129" s="193"/>
      <c r="H129" s="193"/>
      <c r="I129" s="196"/>
      <c r="J129" s="197">
        <f>BK129</f>
        <v>0</v>
      </c>
      <c r="K129" s="193"/>
      <c r="L129" s="198"/>
      <c r="M129" s="199"/>
      <c r="N129" s="200"/>
      <c r="O129" s="200"/>
      <c r="P129" s="201">
        <f>P130+P150+P162+P169</f>
        <v>0</v>
      </c>
      <c r="Q129" s="200"/>
      <c r="R129" s="201">
        <f>R130+R150+R162+R169</f>
        <v>93.918223929383984</v>
      </c>
      <c r="S129" s="200"/>
      <c r="T129" s="202">
        <f>T130+T150+T162+T169</f>
        <v>54.301687299999998</v>
      </c>
      <c r="AR129" s="203" t="s">
        <v>84</v>
      </c>
      <c r="AT129" s="204" t="s">
        <v>76</v>
      </c>
      <c r="AU129" s="204" t="s">
        <v>77</v>
      </c>
      <c r="AY129" s="203" t="s">
        <v>217</v>
      </c>
      <c r="BK129" s="205">
        <f>BK130+BK150+BK162+BK169</f>
        <v>0</v>
      </c>
    </row>
    <row r="130" spans="1:65" s="12" customFormat="1" ht="22.9" customHeight="1">
      <c r="B130" s="192"/>
      <c r="C130" s="193"/>
      <c r="D130" s="194" t="s">
        <v>76</v>
      </c>
      <c r="E130" s="206" t="s">
        <v>84</v>
      </c>
      <c r="F130" s="206" t="s">
        <v>218</v>
      </c>
      <c r="G130" s="193"/>
      <c r="H130" s="193"/>
      <c r="I130" s="196"/>
      <c r="J130" s="207">
        <f>BK130</f>
        <v>0</v>
      </c>
      <c r="K130" s="193"/>
      <c r="L130" s="198"/>
      <c r="M130" s="199"/>
      <c r="N130" s="200"/>
      <c r="O130" s="200"/>
      <c r="P130" s="201">
        <f>SUM(P131:P149)</f>
        <v>0</v>
      </c>
      <c r="Q130" s="200"/>
      <c r="R130" s="201">
        <f>SUM(R131:R149)</f>
        <v>0.69452812799999997</v>
      </c>
      <c r="S130" s="200"/>
      <c r="T130" s="202">
        <f>SUM(T131:T149)</f>
        <v>0</v>
      </c>
      <c r="AR130" s="203" t="s">
        <v>84</v>
      </c>
      <c r="AT130" s="204" t="s">
        <v>76</v>
      </c>
      <c r="AU130" s="204" t="s">
        <v>84</v>
      </c>
      <c r="AY130" s="203" t="s">
        <v>217</v>
      </c>
      <c r="BK130" s="205">
        <f>SUM(BK131:BK149)</f>
        <v>0</v>
      </c>
    </row>
    <row r="131" spans="1:65" s="2" customFormat="1" ht="21.75" customHeight="1">
      <c r="A131" s="34"/>
      <c r="B131" s="35"/>
      <c r="C131" s="208" t="s">
        <v>84</v>
      </c>
      <c r="D131" s="208" t="s">
        <v>219</v>
      </c>
      <c r="E131" s="209" t="s">
        <v>773</v>
      </c>
      <c r="F131" s="210" t="s">
        <v>774</v>
      </c>
      <c r="G131" s="211" t="s">
        <v>222</v>
      </c>
      <c r="H131" s="212">
        <v>200</v>
      </c>
      <c r="I131" s="213"/>
      <c r="J131" s="214">
        <f>ROUND(I131*H131,2)</f>
        <v>0</v>
      </c>
      <c r="K131" s="210" t="s">
        <v>514</v>
      </c>
      <c r="L131" s="39"/>
      <c r="M131" s="215" t="s">
        <v>1</v>
      </c>
      <c r="N131" s="216" t="s">
        <v>42</v>
      </c>
      <c r="O131" s="71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9" t="s">
        <v>224</v>
      </c>
      <c r="AT131" s="219" t="s">
        <v>219</v>
      </c>
      <c r="AU131" s="219" t="s">
        <v>86</v>
      </c>
      <c r="AY131" s="17" t="s">
        <v>217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7" t="s">
        <v>84</v>
      </c>
      <c r="BK131" s="220">
        <f>ROUND(I131*H131,2)</f>
        <v>0</v>
      </c>
      <c r="BL131" s="17" t="s">
        <v>224</v>
      </c>
      <c r="BM131" s="219" t="s">
        <v>1402</v>
      </c>
    </row>
    <row r="132" spans="1:65" s="2" customFormat="1" ht="16.5" customHeight="1">
      <c r="A132" s="34"/>
      <c r="B132" s="35"/>
      <c r="C132" s="208" t="s">
        <v>86</v>
      </c>
      <c r="D132" s="208" t="s">
        <v>219</v>
      </c>
      <c r="E132" s="209" t="s">
        <v>777</v>
      </c>
      <c r="F132" s="210" t="s">
        <v>778</v>
      </c>
      <c r="G132" s="211" t="s">
        <v>222</v>
      </c>
      <c r="H132" s="212">
        <v>200</v>
      </c>
      <c r="I132" s="213"/>
      <c r="J132" s="214">
        <f>ROUND(I132*H132,2)</f>
        <v>0</v>
      </c>
      <c r="K132" s="210" t="s">
        <v>514</v>
      </c>
      <c r="L132" s="39"/>
      <c r="M132" s="215" t="s">
        <v>1</v>
      </c>
      <c r="N132" s="216" t="s">
        <v>42</v>
      </c>
      <c r="O132" s="71"/>
      <c r="P132" s="217">
        <f>O132*H132</f>
        <v>0</v>
      </c>
      <c r="Q132" s="217">
        <v>1.8000000000000001E-4</v>
      </c>
      <c r="R132" s="217">
        <f>Q132*H132</f>
        <v>3.6000000000000004E-2</v>
      </c>
      <c r="S132" s="217">
        <v>0</v>
      </c>
      <c r="T132" s="21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9" t="s">
        <v>224</v>
      </c>
      <c r="AT132" s="219" t="s">
        <v>219</v>
      </c>
      <c r="AU132" s="219" t="s">
        <v>86</v>
      </c>
      <c r="AY132" s="17" t="s">
        <v>217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7" t="s">
        <v>84</v>
      </c>
      <c r="BK132" s="220">
        <f>ROUND(I132*H132,2)</f>
        <v>0</v>
      </c>
      <c r="BL132" s="17" t="s">
        <v>224</v>
      </c>
      <c r="BM132" s="219" t="s">
        <v>1403</v>
      </c>
    </row>
    <row r="133" spans="1:65" s="2" customFormat="1" ht="16.5" customHeight="1">
      <c r="A133" s="34"/>
      <c r="B133" s="35"/>
      <c r="C133" s="208" t="s">
        <v>229</v>
      </c>
      <c r="D133" s="208" t="s">
        <v>219</v>
      </c>
      <c r="E133" s="209" t="s">
        <v>787</v>
      </c>
      <c r="F133" s="210" t="s">
        <v>788</v>
      </c>
      <c r="G133" s="211" t="s">
        <v>238</v>
      </c>
      <c r="H133" s="212">
        <v>30</v>
      </c>
      <c r="I133" s="213"/>
      <c r="J133" s="214">
        <f>ROUND(I133*H133,2)</f>
        <v>0</v>
      </c>
      <c r="K133" s="210" t="s">
        <v>223</v>
      </c>
      <c r="L133" s="39"/>
      <c r="M133" s="215" t="s">
        <v>1</v>
      </c>
      <c r="N133" s="216" t="s">
        <v>42</v>
      </c>
      <c r="O133" s="71"/>
      <c r="P133" s="217">
        <f>O133*H133</f>
        <v>0</v>
      </c>
      <c r="Q133" s="217">
        <v>2.19291816E-2</v>
      </c>
      <c r="R133" s="217">
        <f>Q133*H133</f>
        <v>0.65787544799999997</v>
      </c>
      <c r="S133" s="217">
        <v>0</v>
      </c>
      <c r="T133" s="21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9" t="s">
        <v>224</v>
      </c>
      <c r="AT133" s="219" t="s">
        <v>219</v>
      </c>
      <c r="AU133" s="219" t="s">
        <v>86</v>
      </c>
      <c r="AY133" s="17" t="s">
        <v>217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7" t="s">
        <v>84</v>
      </c>
      <c r="BK133" s="220">
        <f>ROUND(I133*H133,2)</f>
        <v>0</v>
      </c>
      <c r="BL133" s="17" t="s">
        <v>224</v>
      </c>
      <c r="BM133" s="219" t="s">
        <v>1404</v>
      </c>
    </row>
    <row r="134" spans="1:65" s="2" customFormat="1" ht="21.75" customHeight="1">
      <c r="A134" s="34"/>
      <c r="B134" s="35"/>
      <c r="C134" s="208" t="s">
        <v>224</v>
      </c>
      <c r="D134" s="208" t="s">
        <v>219</v>
      </c>
      <c r="E134" s="209" t="s">
        <v>790</v>
      </c>
      <c r="F134" s="210" t="s">
        <v>791</v>
      </c>
      <c r="G134" s="211" t="s">
        <v>571</v>
      </c>
      <c r="H134" s="212">
        <v>16</v>
      </c>
      <c r="I134" s="213"/>
      <c r="J134" s="214">
        <f>ROUND(I134*H134,2)</f>
        <v>0</v>
      </c>
      <c r="K134" s="210" t="s">
        <v>223</v>
      </c>
      <c r="L134" s="39"/>
      <c r="M134" s="215" t="s">
        <v>1</v>
      </c>
      <c r="N134" s="216" t="s">
        <v>42</v>
      </c>
      <c r="O134" s="71"/>
      <c r="P134" s="217">
        <f>O134*H134</f>
        <v>0</v>
      </c>
      <c r="Q134" s="217">
        <v>4.0792499999999999E-5</v>
      </c>
      <c r="R134" s="217">
        <f>Q134*H134</f>
        <v>6.5267999999999999E-4</v>
      </c>
      <c r="S134" s="217">
        <v>0</v>
      </c>
      <c r="T134" s="21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9" t="s">
        <v>224</v>
      </c>
      <c r="AT134" s="219" t="s">
        <v>219</v>
      </c>
      <c r="AU134" s="219" t="s">
        <v>86</v>
      </c>
      <c r="AY134" s="17" t="s">
        <v>217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7" t="s">
        <v>84</v>
      </c>
      <c r="BK134" s="220">
        <f>ROUND(I134*H134,2)</f>
        <v>0</v>
      </c>
      <c r="BL134" s="17" t="s">
        <v>224</v>
      </c>
      <c r="BM134" s="219" t="s">
        <v>1405</v>
      </c>
    </row>
    <row r="135" spans="1:65" s="2" customFormat="1" ht="21.75" customHeight="1">
      <c r="A135" s="34"/>
      <c r="B135" s="35"/>
      <c r="C135" s="208" t="s">
        <v>241</v>
      </c>
      <c r="D135" s="208" t="s">
        <v>219</v>
      </c>
      <c r="E135" s="209" t="s">
        <v>1020</v>
      </c>
      <c r="F135" s="210" t="s">
        <v>1108</v>
      </c>
      <c r="G135" s="211" t="s">
        <v>290</v>
      </c>
      <c r="H135" s="212">
        <v>3.0720000000000001</v>
      </c>
      <c r="I135" s="213"/>
      <c r="J135" s="214">
        <f>ROUND(I135*H135,2)</f>
        <v>0</v>
      </c>
      <c r="K135" s="210" t="s">
        <v>514</v>
      </c>
      <c r="L135" s="39"/>
      <c r="M135" s="215" t="s">
        <v>1</v>
      </c>
      <c r="N135" s="216" t="s">
        <v>42</v>
      </c>
      <c r="O135" s="71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9" t="s">
        <v>224</v>
      </c>
      <c r="AT135" s="219" t="s">
        <v>219</v>
      </c>
      <c r="AU135" s="219" t="s">
        <v>86</v>
      </c>
      <c r="AY135" s="17" t="s">
        <v>217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7" t="s">
        <v>84</v>
      </c>
      <c r="BK135" s="220">
        <f>ROUND(I135*H135,2)</f>
        <v>0</v>
      </c>
      <c r="BL135" s="17" t="s">
        <v>224</v>
      </c>
      <c r="BM135" s="219" t="s">
        <v>1406</v>
      </c>
    </row>
    <row r="136" spans="1:65" s="2" customFormat="1" ht="19.5">
      <c r="A136" s="34"/>
      <c r="B136" s="35"/>
      <c r="C136" s="36"/>
      <c r="D136" s="221" t="s">
        <v>234</v>
      </c>
      <c r="E136" s="36"/>
      <c r="F136" s="222" t="s">
        <v>1407</v>
      </c>
      <c r="G136" s="36"/>
      <c r="H136" s="36"/>
      <c r="I136" s="122"/>
      <c r="J136" s="36"/>
      <c r="K136" s="36"/>
      <c r="L136" s="39"/>
      <c r="M136" s="223"/>
      <c r="N136" s="224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234</v>
      </c>
      <c r="AU136" s="17" t="s">
        <v>86</v>
      </c>
    </row>
    <row r="137" spans="1:65" s="13" customFormat="1" ht="11.25">
      <c r="B137" s="225"/>
      <c r="C137" s="226"/>
      <c r="D137" s="221" t="s">
        <v>246</v>
      </c>
      <c r="E137" s="227" t="s">
        <v>1</v>
      </c>
      <c r="F137" s="228" t="s">
        <v>1408</v>
      </c>
      <c r="G137" s="226"/>
      <c r="H137" s="229">
        <v>3.0720000000000001</v>
      </c>
      <c r="I137" s="230"/>
      <c r="J137" s="226"/>
      <c r="K137" s="226"/>
      <c r="L137" s="231"/>
      <c r="M137" s="232"/>
      <c r="N137" s="233"/>
      <c r="O137" s="233"/>
      <c r="P137" s="233"/>
      <c r="Q137" s="233"/>
      <c r="R137" s="233"/>
      <c r="S137" s="233"/>
      <c r="T137" s="234"/>
      <c r="AT137" s="235" t="s">
        <v>246</v>
      </c>
      <c r="AU137" s="235" t="s">
        <v>86</v>
      </c>
      <c r="AV137" s="13" t="s">
        <v>86</v>
      </c>
      <c r="AW137" s="13" t="s">
        <v>33</v>
      </c>
      <c r="AX137" s="13" t="s">
        <v>77</v>
      </c>
      <c r="AY137" s="235" t="s">
        <v>217</v>
      </c>
    </row>
    <row r="138" spans="1:65" s="14" customFormat="1" ht="11.25">
      <c r="B138" s="246"/>
      <c r="C138" s="247"/>
      <c r="D138" s="221" t="s">
        <v>246</v>
      </c>
      <c r="E138" s="248" t="s">
        <v>1</v>
      </c>
      <c r="F138" s="249" t="s">
        <v>298</v>
      </c>
      <c r="G138" s="247"/>
      <c r="H138" s="250">
        <v>3.0720000000000001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AT138" s="256" t="s">
        <v>246</v>
      </c>
      <c r="AU138" s="256" t="s">
        <v>86</v>
      </c>
      <c r="AV138" s="14" t="s">
        <v>224</v>
      </c>
      <c r="AW138" s="14" t="s">
        <v>33</v>
      </c>
      <c r="AX138" s="14" t="s">
        <v>84</v>
      </c>
      <c r="AY138" s="256" t="s">
        <v>217</v>
      </c>
    </row>
    <row r="139" spans="1:65" s="2" customFormat="1" ht="16.5" customHeight="1">
      <c r="A139" s="34"/>
      <c r="B139" s="35"/>
      <c r="C139" s="208" t="s">
        <v>248</v>
      </c>
      <c r="D139" s="208" t="s">
        <v>219</v>
      </c>
      <c r="E139" s="209" t="s">
        <v>793</v>
      </c>
      <c r="F139" s="210" t="s">
        <v>794</v>
      </c>
      <c r="G139" s="211" t="s">
        <v>290</v>
      </c>
      <c r="H139" s="212">
        <v>3</v>
      </c>
      <c r="I139" s="213"/>
      <c r="J139" s="214">
        <f>ROUND(I139*H139,2)</f>
        <v>0</v>
      </c>
      <c r="K139" s="210" t="s">
        <v>223</v>
      </c>
      <c r="L139" s="39"/>
      <c r="M139" s="215" t="s">
        <v>1</v>
      </c>
      <c r="N139" s="216" t="s">
        <v>42</v>
      </c>
      <c r="O139" s="71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9" t="s">
        <v>224</v>
      </c>
      <c r="AT139" s="219" t="s">
        <v>219</v>
      </c>
      <c r="AU139" s="219" t="s">
        <v>86</v>
      </c>
      <c r="AY139" s="17" t="s">
        <v>217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7" t="s">
        <v>84</v>
      </c>
      <c r="BK139" s="220">
        <f>ROUND(I139*H139,2)</f>
        <v>0</v>
      </c>
      <c r="BL139" s="17" t="s">
        <v>224</v>
      </c>
      <c r="BM139" s="219" t="s">
        <v>1409</v>
      </c>
    </row>
    <row r="140" spans="1:65" s="2" customFormat="1" ht="19.5">
      <c r="A140" s="34"/>
      <c r="B140" s="35"/>
      <c r="C140" s="36"/>
      <c r="D140" s="221" t="s">
        <v>234</v>
      </c>
      <c r="E140" s="36"/>
      <c r="F140" s="222" t="s">
        <v>1410</v>
      </c>
      <c r="G140" s="36"/>
      <c r="H140" s="36"/>
      <c r="I140" s="122"/>
      <c r="J140" s="36"/>
      <c r="K140" s="36"/>
      <c r="L140" s="39"/>
      <c r="M140" s="223"/>
      <c r="N140" s="224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234</v>
      </c>
      <c r="AU140" s="17" t="s">
        <v>86</v>
      </c>
    </row>
    <row r="141" spans="1:65" s="13" customFormat="1" ht="11.25">
      <c r="B141" s="225"/>
      <c r="C141" s="226"/>
      <c r="D141" s="221" t="s">
        <v>246</v>
      </c>
      <c r="E141" s="227" t="s">
        <v>1</v>
      </c>
      <c r="F141" s="228" t="s">
        <v>1411</v>
      </c>
      <c r="G141" s="226"/>
      <c r="H141" s="229">
        <v>3</v>
      </c>
      <c r="I141" s="230"/>
      <c r="J141" s="226"/>
      <c r="K141" s="226"/>
      <c r="L141" s="231"/>
      <c r="M141" s="232"/>
      <c r="N141" s="233"/>
      <c r="O141" s="233"/>
      <c r="P141" s="233"/>
      <c r="Q141" s="233"/>
      <c r="R141" s="233"/>
      <c r="S141" s="233"/>
      <c r="T141" s="234"/>
      <c r="AT141" s="235" t="s">
        <v>246</v>
      </c>
      <c r="AU141" s="235" t="s">
        <v>86</v>
      </c>
      <c r="AV141" s="13" t="s">
        <v>86</v>
      </c>
      <c r="AW141" s="13" t="s">
        <v>33</v>
      </c>
      <c r="AX141" s="13" t="s">
        <v>77</v>
      </c>
      <c r="AY141" s="235" t="s">
        <v>217</v>
      </c>
    </row>
    <row r="142" spans="1:65" s="14" customFormat="1" ht="11.25">
      <c r="B142" s="246"/>
      <c r="C142" s="247"/>
      <c r="D142" s="221" t="s">
        <v>246</v>
      </c>
      <c r="E142" s="248" t="s">
        <v>1</v>
      </c>
      <c r="F142" s="249" t="s">
        <v>298</v>
      </c>
      <c r="G142" s="247"/>
      <c r="H142" s="250">
        <v>3</v>
      </c>
      <c r="I142" s="251"/>
      <c r="J142" s="247"/>
      <c r="K142" s="247"/>
      <c r="L142" s="252"/>
      <c r="M142" s="253"/>
      <c r="N142" s="254"/>
      <c r="O142" s="254"/>
      <c r="P142" s="254"/>
      <c r="Q142" s="254"/>
      <c r="R142" s="254"/>
      <c r="S142" s="254"/>
      <c r="T142" s="255"/>
      <c r="AT142" s="256" t="s">
        <v>246</v>
      </c>
      <c r="AU142" s="256" t="s">
        <v>86</v>
      </c>
      <c r="AV142" s="14" t="s">
        <v>224</v>
      </c>
      <c r="AW142" s="14" t="s">
        <v>33</v>
      </c>
      <c r="AX142" s="14" t="s">
        <v>84</v>
      </c>
      <c r="AY142" s="256" t="s">
        <v>217</v>
      </c>
    </row>
    <row r="143" spans="1:65" s="2" customFormat="1" ht="21.75" customHeight="1">
      <c r="A143" s="34"/>
      <c r="B143" s="35"/>
      <c r="C143" s="208" t="s">
        <v>254</v>
      </c>
      <c r="D143" s="208" t="s">
        <v>219</v>
      </c>
      <c r="E143" s="209" t="s">
        <v>971</v>
      </c>
      <c r="F143" s="210" t="s">
        <v>972</v>
      </c>
      <c r="G143" s="211" t="s">
        <v>290</v>
      </c>
      <c r="H143" s="212">
        <v>3</v>
      </c>
      <c r="I143" s="213"/>
      <c r="J143" s="214">
        <f>ROUND(I143*H143,2)</f>
        <v>0</v>
      </c>
      <c r="K143" s="210" t="s">
        <v>223</v>
      </c>
      <c r="L143" s="39"/>
      <c r="M143" s="215" t="s">
        <v>1</v>
      </c>
      <c r="N143" s="216" t="s">
        <v>42</v>
      </c>
      <c r="O143" s="71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9" t="s">
        <v>224</v>
      </c>
      <c r="AT143" s="219" t="s">
        <v>219</v>
      </c>
      <c r="AU143" s="219" t="s">
        <v>86</v>
      </c>
      <c r="AY143" s="17" t="s">
        <v>217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7" t="s">
        <v>84</v>
      </c>
      <c r="BK143" s="220">
        <f>ROUND(I143*H143,2)</f>
        <v>0</v>
      </c>
      <c r="BL143" s="17" t="s">
        <v>224</v>
      </c>
      <c r="BM143" s="219" t="s">
        <v>1412</v>
      </c>
    </row>
    <row r="144" spans="1:65" s="2" customFormat="1" ht="21.75" customHeight="1">
      <c r="A144" s="34"/>
      <c r="B144" s="35"/>
      <c r="C144" s="208" t="s">
        <v>262</v>
      </c>
      <c r="D144" s="208" t="s">
        <v>219</v>
      </c>
      <c r="E144" s="209" t="s">
        <v>1027</v>
      </c>
      <c r="F144" s="210" t="s">
        <v>1413</v>
      </c>
      <c r="G144" s="211" t="s">
        <v>290</v>
      </c>
      <c r="H144" s="212">
        <v>3.0720000000000001</v>
      </c>
      <c r="I144" s="213"/>
      <c r="J144" s="214">
        <f>ROUND(I144*H144,2)</f>
        <v>0</v>
      </c>
      <c r="K144" s="210" t="s">
        <v>514</v>
      </c>
      <c r="L144" s="39"/>
      <c r="M144" s="215" t="s">
        <v>1</v>
      </c>
      <c r="N144" s="216" t="s">
        <v>42</v>
      </c>
      <c r="O144" s="71"/>
      <c r="P144" s="217">
        <f>O144*H144</f>
        <v>0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9" t="s">
        <v>224</v>
      </c>
      <c r="AT144" s="219" t="s">
        <v>219</v>
      </c>
      <c r="AU144" s="219" t="s">
        <v>86</v>
      </c>
      <c r="AY144" s="17" t="s">
        <v>217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17" t="s">
        <v>84</v>
      </c>
      <c r="BK144" s="220">
        <f>ROUND(I144*H144,2)</f>
        <v>0</v>
      </c>
      <c r="BL144" s="17" t="s">
        <v>224</v>
      </c>
      <c r="BM144" s="219" t="s">
        <v>1414</v>
      </c>
    </row>
    <row r="145" spans="1:65" s="2" customFormat="1" ht="21.75" customHeight="1">
      <c r="A145" s="34"/>
      <c r="B145" s="35"/>
      <c r="C145" s="208" t="s">
        <v>260</v>
      </c>
      <c r="D145" s="208" t="s">
        <v>219</v>
      </c>
      <c r="E145" s="209" t="s">
        <v>1415</v>
      </c>
      <c r="F145" s="210" t="s">
        <v>1416</v>
      </c>
      <c r="G145" s="211" t="s">
        <v>222</v>
      </c>
      <c r="H145" s="212">
        <v>20</v>
      </c>
      <c r="I145" s="213"/>
      <c r="J145" s="214">
        <f>ROUND(I145*H145,2)</f>
        <v>0</v>
      </c>
      <c r="K145" s="210" t="s">
        <v>223</v>
      </c>
      <c r="L145" s="39"/>
      <c r="M145" s="215" t="s">
        <v>1</v>
      </c>
      <c r="N145" s="216" t="s">
        <v>42</v>
      </c>
      <c r="O145" s="71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9" t="s">
        <v>224</v>
      </c>
      <c r="AT145" s="219" t="s">
        <v>219</v>
      </c>
      <c r="AU145" s="219" t="s">
        <v>86</v>
      </c>
      <c r="AY145" s="17" t="s">
        <v>217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7" t="s">
        <v>84</v>
      </c>
      <c r="BK145" s="220">
        <f>ROUND(I145*H145,2)</f>
        <v>0</v>
      </c>
      <c r="BL145" s="17" t="s">
        <v>224</v>
      </c>
      <c r="BM145" s="219" t="s">
        <v>1417</v>
      </c>
    </row>
    <row r="146" spans="1:65" s="2" customFormat="1" ht="19.5">
      <c r="A146" s="34"/>
      <c r="B146" s="35"/>
      <c r="C146" s="36"/>
      <c r="D146" s="221" t="s">
        <v>234</v>
      </c>
      <c r="E146" s="36"/>
      <c r="F146" s="222" t="s">
        <v>1418</v>
      </c>
      <c r="G146" s="36"/>
      <c r="H146" s="36"/>
      <c r="I146" s="122"/>
      <c r="J146" s="36"/>
      <c r="K146" s="36"/>
      <c r="L146" s="39"/>
      <c r="M146" s="223"/>
      <c r="N146" s="224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234</v>
      </c>
      <c r="AU146" s="17" t="s">
        <v>86</v>
      </c>
    </row>
    <row r="147" spans="1:65" s="2" customFormat="1" ht="16.5" customHeight="1">
      <c r="A147" s="34"/>
      <c r="B147" s="35"/>
      <c r="C147" s="208" t="s">
        <v>270</v>
      </c>
      <c r="D147" s="208" t="s">
        <v>219</v>
      </c>
      <c r="E147" s="209" t="s">
        <v>509</v>
      </c>
      <c r="F147" s="210" t="s">
        <v>510</v>
      </c>
      <c r="G147" s="211" t="s">
        <v>222</v>
      </c>
      <c r="H147" s="212">
        <v>114.8</v>
      </c>
      <c r="I147" s="213"/>
      <c r="J147" s="214">
        <f>ROUND(I147*H147,2)</f>
        <v>0</v>
      </c>
      <c r="K147" s="210" t="s">
        <v>223</v>
      </c>
      <c r="L147" s="39"/>
      <c r="M147" s="215" t="s">
        <v>1</v>
      </c>
      <c r="N147" s="216" t="s">
        <v>42</v>
      </c>
      <c r="O147" s="71"/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9" t="s">
        <v>224</v>
      </c>
      <c r="AT147" s="219" t="s">
        <v>219</v>
      </c>
      <c r="AU147" s="219" t="s">
        <v>86</v>
      </c>
      <c r="AY147" s="17" t="s">
        <v>217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7" t="s">
        <v>84</v>
      </c>
      <c r="BK147" s="220">
        <f>ROUND(I147*H147,2)</f>
        <v>0</v>
      </c>
      <c r="BL147" s="17" t="s">
        <v>224</v>
      </c>
      <c r="BM147" s="219" t="s">
        <v>1419</v>
      </c>
    </row>
    <row r="148" spans="1:65" s="2" customFormat="1" ht="21.75" customHeight="1">
      <c r="A148" s="34"/>
      <c r="B148" s="35"/>
      <c r="C148" s="208" t="s">
        <v>277</v>
      </c>
      <c r="D148" s="208" t="s">
        <v>219</v>
      </c>
      <c r="E148" s="209" t="s">
        <v>798</v>
      </c>
      <c r="F148" s="210" t="s">
        <v>799</v>
      </c>
      <c r="G148" s="211" t="s">
        <v>222</v>
      </c>
      <c r="H148" s="212">
        <v>114.08</v>
      </c>
      <c r="I148" s="213"/>
      <c r="J148" s="214">
        <f>ROUND(I148*H148,2)</f>
        <v>0</v>
      </c>
      <c r="K148" s="210" t="s">
        <v>223</v>
      </c>
      <c r="L148" s="39"/>
      <c r="M148" s="215" t="s">
        <v>1</v>
      </c>
      <c r="N148" s="216" t="s">
        <v>42</v>
      </c>
      <c r="O148" s="71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9" t="s">
        <v>224</v>
      </c>
      <c r="AT148" s="219" t="s">
        <v>219</v>
      </c>
      <c r="AU148" s="219" t="s">
        <v>86</v>
      </c>
      <c r="AY148" s="17" t="s">
        <v>217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17" t="s">
        <v>84</v>
      </c>
      <c r="BK148" s="220">
        <f>ROUND(I148*H148,2)</f>
        <v>0</v>
      </c>
      <c r="BL148" s="17" t="s">
        <v>224</v>
      </c>
      <c r="BM148" s="219" t="s">
        <v>1420</v>
      </c>
    </row>
    <row r="149" spans="1:65" s="13" customFormat="1" ht="11.25">
      <c r="B149" s="225"/>
      <c r="C149" s="226"/>
      <c r="D149" s="221" t="s">
        <v>246</v>
      </c>
      <c r="E149" s="227" t="s">
        <v>1</v>
      </c>
      <c r="F149" s="228" t="s">
        <v>801</v>
      </c>
      <c r="G149" s="226"/>
      <c r="H149" s="229">
        <v>114.08</v>
      </c>
      <c r="I149" s="230"/>
      <c r="J149" s="226"/>
      <c r="K149" s="226"/>
      <c r="L149" s="231"/>
      <c r="M149" s="232"/>
      <c r="N149" s="233"/>
      <c r="O149" s="233"/>
      <c r="P149" s="233"/>
      <c r="Q149" s="233"/>
      <c r="R149" s="233"/>
      <c r="S149" s="233"/>
      <c r="T149" s="234"/>
      <c r="AT149" s="235" t="s">
        <v>246</v>
      </c>
      <c r="AU149" s="235" t="s">
        <v>86</v>
      </c>
      <c r="AV149" s="13" t="s">
        <v>86</v>
      </c>
      <c r="AW149" s="13" t="s">
        <v>33</v>
      </c>
      <c r="AX149" s="13" t="s">
        <v>84</v>
      </c>
      <c r="AY149" s="235" t="s">
        <v>217</v>
      </c>
    </row>
    <row r="150" spans="1:65" s="12" customFormat="1" ht="22.9" customHeight="1">
      <c r="B150" s="192"/>
      <c r="C150" s="193"/>
      <c r="D150" s="194" t="s">
        <v>76</v>
      </c>
      <c r="E150" s="206" t="s">
        <v>86</v>
      </c>
      <c r="F150" s="206" t="s">
        <v>615</v>
      </c>
      <c r="G150" s="193"/>
      <c r="H150" s="193"/>
      <c r="I150" s="196"/>
      <c r="J150" s="207">
        <f>BK150</f>
        <v>0</v>
      </c>
      <c r="K150" s="193"/>
      <c r="L150" s="198"/>
      <c r="M150" s="199"/>
      <c r="N150" s="200"/>
      <c r="O150" s="200"/>
      <c r="P150" s="201">
        <f>SUM(P151:P161)</f>
        <v>0</v>
      </c>
      <c r="Q150" s="200"/>
      <c r="R150" s="201">
        <f>SUM(R151:R161)</f>
        <v>8.1846218533839981</v>
      </c>
      <c r="S150" s="200"/>
      <c r="T150" s="202">
        <f>SUM(T151:T161)</f>
        <v>0</v>
      </c>
      <c r="AR150" s="203" t="s">
        <v>84</v>
      </c>
      <c r="AT150" s="204" t="s">
        <v>76</v>
      </c>
      <c r="AU150" s="204" t="s">
        <v>84</v>
      </c>
      <c r="AY150" s="203" t="s">
        <v>217</v>
      </c>
      <c r="BK150" s="205">
        <f>SUM(BK151:BK161)</f>
        <v>0</v>
      </c>
    </row>
    <row r="151" spans="1:65" s="2" customFormat="1" ht="21.75" customHeight="1">
      <c r="A151" s="34"/>
      <c r="B151" s="35"/>
      <c r="C151" s="208" t="s">
        <v>282</v>
      </c>
      <c r="D151" s="208" t="s">
        <v>219</v>
      </c>
      <c r="E151" s="209" t="s">
        <v>1033</v>
      </c>
      <c r="F151" s="210" t="s">
        <v>1034</v>
      </c>
      <c r="G151" s="211" t="s">
        <v>290</v>
      </c>
      <c r="H151" s="212">
        <v>3</v>
      </c>
      <c r="I151" s="213"/>
      <c r="J151" s="214">
        <f>ROUND(I151*H151,2)</f>
        <v>0</v>
      </c>
      <c r="K151" s="210" t="s">
        <v>223</v>
      </c>
      <c r="L151" s="39"/>
      <c r="M151" s="215" t="s">
        <v>1</v>
      </c>
      <c r="N151" s="216" t="s">
        <v>42</v>
      </c>
      <c r="O151" s="71"/>
      <c r="P151" s="217">
        <f>O151*H151</f>
        <v>0</v>
      </c>
      <c r="Q151" s="217">
        <v>2.4532922039999998</v>
      </c>
      <c r="R151" s="217">
        <f>Q151*H151</f>
        <v>7.359876611999999</v>
      </c>
      <c r="S151" s="217">
        <v>0</v>
      </c>
      <c r="T151" s="21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9" t="s">
        <v>224</v>
      </c>
      <c r="AT151" s="219" t="s">
        <v>219</v>
      </c>
      <c r="AU151" s="219" t="s">
        <v>86</v>
      </c>
      <c r="AY151" s="17" t="s">
        <v>217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17" t="s">
        <v>84</v>
      </c>
      <c r="BK151" s="220">
        <f>ROUND(I151*H151,2)</f>
        <v>0</v>
      </c>
      <c r="BL151" s="17" t="s">
        <v>224</v>
      </c>
      <c r="BM151" s="219" t="s">
        <v>1421</v>
      </c>
    </row>
    <row r="152" spans="1:65" s="2" customFormat="1" ht="19.5">
      <c r="A152" s="34"/>
      <c r="B152" s="35"/>
      <c r="C152" s="36"/>
      <c r="D152" s="221" t="s">
        <v>234</v>
      </c>
      <c r="E152" s="36"/>
      <c r="F152" s="222" t="s">
        <v>1422</v>
      </c>
      <c r="G152" s="36"/>
      <c r="H152" s="36"/>
      <c r="I152" s="122"/>
      <c r="J152" s="36"/>
      <c r="K152" s="36"/>
      <c r="L152" s="39"/>
      <c r="M152" s="223"/>
      <c r="N152" s="224"/>
      <c r="O152" s="71"/>
      <c r="P152" s="71"/>
      <c r="Q152" s="71"/>
      <c r="R152" s="71"/>
      <c r="S152" s="71"/>
      <c r="T152" s="72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234</v>
      </c>
      <c r="AU152" s="17" t="s">
        <v>86</v>
      </c>
    </row>
    <row r="153" spans="1:65" s="13" customFormat="1" ht="11.25">
      <c r="B153" s="225"/>
      <c r="C153" s="226"/>
      <c r="D153" s="221" t="s">
        <v>246</v>
      </c>
      <c r="E153" s="227" t="s">
        <v>1</v>
      </c>
      <c r="F153" s="228" t="s">
        <v>1423</v>
      </c>
      <c r="G153" s="226"/>
      <c r="H153" s="229">
        <v>3</v>
      </c>
      <c r="I153" s="230"/>
      <c r="J153" s="226"/>
      <c r="K153" s="226"/>
      <c r="L153" s="231"/>
      <c r="M153" s="232"/>
      <c r="N153" s="233"/>
      <c r="O153" s="233"/>
      <c r="P153" s="233"/>
      <c r="Q153" s="233"/>
      <c r="R153" s="233"/>
      <c r="S153" s="233"/>
      <c r="T153" s="234"/>
      <c r="AT153" s="235" t="s">
        <v>246</v>
      </c>
      <c r="AU153" s="235" t="s">
        <v>86</v>
      </c>
      <c r="AV153" s="13" t="s">
        <v>86</v>
      </c>
      <c r="AW153" s="13" t="s">
        <v>33</v>
      </c>
      <c r="AX153" s="13" t="s">
        <v>77</v>
      </c>
      <c r="AY153" s="235" t="s">
        <v>217</v>
      </c>
    </row>
    <row r="154" spans="1:65" s="14" customFormat="1" ht="11.25">
      <c r="B154" s="246"/>
      <c r="C154" s="247"/>
      <c r="D154" s="221" t="s">
        <v>246</v>
      </c>
      <c r="E154" s="248" t="s">
        <v>1</v>
      </c>
      <c r="F154" s="249" t="s">
        <v>298</v>
      </c>
      <c r="G154" s="247"/>
      <c r="H154" s="250">
        <v>3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AT154" s="256" t="s">
        <v>246</v>
      </c>
      <c r="AU154" s="256" t="s">
        <v>86</v>
      </c>
      <c r="AV154" s="14" t="s">
        <v>224</v>
      </c>
      <c r="AW154" s="14" t="s">
        <v>33</v>
      </c>
      <c r="AX154" s="14" t="s">
        <v>84</v>
      </c>
      <c r="AY154" s="256" t="s">
        <v>217</v>
      </c>
    </row>
    <row r="155" spans="1:65" s="2" customFormat="1" ht="16.5" customHeight="1">
      <c r="A155" s="34"/>
      <c r="B155" s="35"/>
      <c r="C155" s="208" t="s">
        <v>287</v>
      </c>
      <c r="D155" s="208" t="s">
        <v>219</v>
      </c>
      <c r="E155" s="209" t="s">
        <v>1038</v>
      </c>
      <c r="F155" s="210" t="s">
        <v>1039</v>
      </c>
      <c r="G155" s="211" t="s">
        <v>222</v>
      </c>
      <c r="H155" s="212">
        <v>13</v>
      </c>
      <c r="I155" s="213"/>
      <c r="J155" s="214">
        <f>ROUND(I155*H155,2)</f>
        <v>0</v>
      </c>
      <c r="K155" s="210" t="s">
        <v>223</v>
      </c>
      <c r="L155" s="39"/>
      <c r="M155" s="215" t="s">
        <v>1</v>
      </c>
      <c r="N155" s="216" t="s">
        <v>42</v>
      </c>
      <c r="O155" s="71"/>
      <c r="P155" s="217">
        <f>O155*H155</f>
        <v>0</v>
      </c>
      <c r="Q155" s="217">
        <v>4.5806800000000002E-3</v>
      </c>
      <c r="R155" s="217">
        <f>Q155*H155</f>
        <v>5.9548840000000006E-2</v>
      </c>
      <c r="S155" s="217">
        <v>0</v>
      </c>
      <c r="T155" s="21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9" t="s">
        <v>224</v>
      </c>
      <c r="AT155" s="219" t="s">
        <v>219</v>
      </c>
      <c r="AU155" s="219" t="s">
        <v>86</v>
      </c>
      <c r="AY155" s="17" t="s">
        <v>217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17" t="s">
        <v>84</v>
      </c>
      <c r="BK155" s="220">
        <f>ROUND(I155*H155,2)</f>
        <v>0</v>
      </c>
      <c r="BL155" s="17" t="s">
        <v>224</v>
      </c>
      <c r="BM155" s="219" t="s">
        <v>1424</v>
      </c>
    </row>
    <row r="156" spans="1:65" s="14" customFormat="1" ht="11.25">
      <c r="B156" s="246"/>
      <c r="C156" s="247"/>
      <c r="D156" s="221" t="s">
        <v>246</v>
      </c>
      <c r="E156" s="248" t="s">
        <v>1</v>
      </c>
      <c r="F156" s="249" t="s">
        <v>298</v>
      </c>
      <c r="G156" s="247"/>
      <c r="H156" s="250">
        <v>13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AT156" s="256" t="s">
        <v>246</v>
      </c>
      <c r="AU156" s="256" t="s">
        <v>86</v>
      </c>
      <c r="AV156" s="14" t="s">
        <v>224</v>
      </c>
      <c r="AW156" s="14" t="s">
        <v>33</v>
      </c>
      <c r="AX156" s="14" t="s">
        <v>77</v>
      </c>
      <c r="AY156" s="256" t="s">
        <v>217</v>
      </c>
    </row>
    <row r="157" spans="1:65" s="2" customFormat="1" ht="16.5" customHeight="1">
      <c r="A157" s="34"/>
      <c r="B157" s="35"/>
      <c r="C157" s="208" t="s">
        <v>299</v>
      </c>
      <c r="D157" s="208" t="s">
        <v>219</v>
      </c>
      <c r="E157" s="209" t="s">
        <v>1041</v>
      </c>
      <c r="F157" s="210" t="s">
        <v>1042</v>
      </c>
      <c r="G157" s="211" t="s">
        <v>222</v>
      </c>
      <c r="H157" s="212">
        <v>13</v>
      </c>
      <c r="I157" s="213"/>
      <c r="J157" s="214">
        <f>ROUND(I157*H157,2)</f>
        <v>0</v>
      </c>
      <c r="K157" s="210" t="s">
        <v>223</v>
      </c>
      <c r="L157" s="39"/>
      <c r="M157" s="215" t="s">
        <v>1</v>
      </c>
      <c r="N157" s="216" t="s">
        <v>42</v>
      </c>
      <c r="O157" s="71"/>
      <c r="P157" s="217">
        <f>O157*H157</f>
        <v>0</v>
      </c>
      <c r="Q157" s="217">
        <v>0</v>
      </c>
      <c r="R157" s="217">
        <f>Q157*H157</f>
        <v>0</v>
      </c>
      <c r="S157" s="217">
        <v>0</v>
      </c>
      <c r="T157" s="21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9" t="s">
        <v>224</v>
      </c>
      <c r="AT157" s="219" t="s">
        <v>219</v>
      </c>
      <c r="AU157" s="219" t="s">
        <v>86</v>
      </c>
      <c r="AY157" s="17" t="s">
        <v>217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17" t="s">
        <v>84</v>
      </c>
      <c r="BK157" s="220">
        <f>ROUND(I157*H157,2)</f>
        <v>0</v>
      </c>
      <c r="BL157" s="17" t="s">
        <v>224</v>
      </c>
      <c r="BM157" s="219" t="s">
        <v>1425</v>
      </c>
    </row>
    <row r="158" spans="1:65" s="2" customFormat="1" ht="16.5" customHeight="1">
      <c r="A158" s="34"/>
      <c r="B158" s="35"/>
      <c r="C158" s="208" t="s">
        <v>8</v>
      </c>
      <c r="D158" s="208" t="s">
        <v>219</v>
      </c>
      <c r="E158" s="209" t="s">
        <v>1044</v>
      </c>
      <c r="F158" s="210" t="s">
        <v>1045</v>
      </c>
      <c r="G158" s="211" t="s">
        <v>274</v>
      </c>
      <c r="H158" s="212">
        <v>0.72</v>
      </c>
      <c r="I158" s="213"/>
      <c r="J158" s="214">
        <f>ROUND(I158*H158,2)</f>
        <v>0</v>
      </c>
      <c r="K158" s="210" t="s">
        <v>223</v>
      </c>
      <c r="L158" s="39"/>
      <c r="M158" s="215" t="s">
        <v>1</v>
      </c>
      <c r="N158" s="216" t="s">
        <v>42</v>
      </c>
      <c r="O158" s="71"/>
      <c r="P158" s="217">
        <f>O158*H158</f>
        <v>0</v>
      </c>
      <c r="Q158" s="217">
        <v>1.0627727796999999</v>
      </c>
      <c r="R158" s="217">
        <f>Q158*H158</f>
        <v>0.76519640138399991</v>
      </c>
      <c r="S158" s="217">
        <v>0</v>
      </c>
      <c r="T158" s="21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19" t="s">
        <v>224</v>
      </c>
      <c r="AT158" s="219" t="s">
        <v>219</v>
      </c>
      <c r="AU158" s="219" t="s">
        <v>86</v>
      </c>
      <c r="AY158" s="17" t="s">
        <v>217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17" t="s">
        <v>84</v>
      </c>
      <c r="BK158" s="220">
        <f>ROUND(I158*H158,2)</f>
        <v>0</v>
      </c>
      <c r="BL158" s="17" t="s">
        <v>224</v>
      </c>
      <c r="BM158" s="219" t="s">
        <v>1426</v>
      </c>
    </row>
    <row r="159" spans="1:65" s="2" customFormat="1" ht="19.5">
      <c r="A159" s="34"/>
      <c r="B159" s="35"/>
      <c r="C159" s="36"/>
      <c r="D159" s="221" t="s">
        <v>234</v>
      </c>
      <c r="E159" s="36"/>
      <c r="F159" s="222" t="s">
        <v>1047</v>
      </c>
      <c r="G159" s="36"/>
      <c r="H159" s="36"/>
      <c r="I159" s="122"/>
      <c r="J159" s="36"/>
      <c r="K159" s="36"/>
      <c r="L159" s="39"/>
      <c r="M159" s="223"/>
      <c r="N159" s="224"/>
      <c r="O159" s="71"/>
      <c r="P159" s="71"/>
      <c r="Q159" s="71"/>
      <c r="R159" s="71"/>
      <c r="S159" s="71"/>
      <c r="T159" s="72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234</v>
      </c>
      <c r="AU159" s="17" t="s">
        <v>86</v>
      </c>
    </row>
    <row r="160" spans="1:65" s="13" customFormat="1" ht="11.25">
      <c r="B160" s="225"/>
      <c r="C160" s="226"/>
      <c r="D160" s="221" t="s">
        <v>246</v>
      </c>
      <c r="E160" s="227" t="s">
        <v>1</v>
      </c>
      <c r="F160" s="228" t="s">
        <v>1427</v>
      </c>
      <c r="G160" s="226"/>
      <c r="H160" s="229">
        <v>0.72</v>
      </c>
      <c r="I160" s="230"/>
      <c r="J160" s="226"/>
      <c r="K160" s="226"/>
      <c r="L160" s="231"/>
      <c r="M160" s="232"/>
      <c r="N160" s="233"/>
      <c r="O160" s="233"/>
      <c r="P160" s="233"/>
      <c r="Q160" s="233"/>
      <c r="R160" s="233"/>
      <c r="S160" s="233"/>
      <c r="T160" s="234"/>
      <c r="AT160" s="235" t="s">
        <v>246</v>
      </c>
      <c r="AU160" s="235" t="s">
        <v>86</v>
      </c>
      <c r="AV160" s="13" t="s">
        <v>86</v>
      </c>
      <c r="AW160" s="13" t="s">
        <v>33</v>
      </c>
      <c r="AX160" s="13" t="s">
        <v>77</v>
      </c>
      <c r="AY160" s="235" t="s">
        <v>217</v>
      </c>
    </row>
    <row r="161" spans="1:65" s="14" customFormat="1" ht="11.25">
      <c r="B161" s="246"/>
      <c r="C161" s="247"/>
      <c r="D161" s="221" t="s">
        <v>246</v>
      </c>
      <c r="E161" s="248" t="s">
        <v>1</v>
      </c>
      <c r="F161" s="249" t="s">
        <v>298</v>
      </c>
      <c r="G161" s="247"/>
      <c r="H161" s="250">
        <v>0.72</v>
      </c>
      <c r="I161" s="251"/>
      <c r="J161" s="247"/>
      <c r="K161" s="247"/>
      <c r="L161" s="252"/>
      <c r="M161" s="253"/>
      <c r="N161" s="254"/>
      <c r="O161" s="254"/>
      <c r="P161" s="254"/>
      <c r="Q161" s="254"/>
      <c r="R161" s="254"/>
      <c r="S161" s="254"/>
      <c r="T161" s="255"/>
      <c r="AT161" s="256" t="s">
        <v>246</v>
      </c>
      <c r="AU161" s="256" t="s">
        <v>86</v>
      </c>
      <c r="AV161" s="14" t="s">
        <v>224</v>
      </c>
      <c r="AW161" s="14" t="s">
        <v>33</v>
      </c>
      <c r="AX161" s="14" t="s">
        <v>84</v>
      </c>
      <c r="AY161" s="256" t="s">
        <v>217</v>
      </c>
    </row>
    <row r="162" spans="1:65" s="12" customFormat="1" ht="22.9" customHeight="1">
      <c r="B162" s="192"/>
      <c r="C162" s="193"/>
      <c r="D162" s="194" t="s">
        <v>76</v>
      </c>
      <c r="E162" s="206" t="s">
        <v>229</v>
      </c>
      <c r="F162" s="206" t="s">
        <v>623</v>
      </c>
      <c r="G162" s="193"/>
      <c r="H162" s="193"/>
      <c r="I162" s="196"/>
      <c r="J162" s="207">
        <f>BK162</f>
        <v>0</v>
      </c>
      <c r="K162" s="193"/>
      <c r="L162" s="198"/>
      <c r="M162" s="199"/>
      <c r="N162" s="200"/>
      <c r="O162" s="200"/>
      <c r="P162" s="201">
        <f>SUM(P163:P168)</f>
        <v>0</v>
      </c>
      <c r="Q162" s="200"/>
      <c r="R162" s="201">
        <f>SUM(R163:R168)</f>
        <v>14.073720000000002</v>
      </c>
      <c r="S162" s="200"/>
      <c r="T162" s="202">
        <f>SUM(T163:T168)</f>
        <v>0</v>
      </c>
      <c r="AR162" s="203" t="s">
        <v>84</v>
      </c>
      <c r="AT162" s="204" t="s">
        <v>76</v>
      </c>
      <c r="AU162" s="204" t="s">
        <v>84</v>
      </c>
      <c r="AY162" s="203" t="s">
        <v>217</v>
      </c>
      <c r="BK162" s="205">
        <f>SUM(BK163:BK168)</f>
        <v>0</v>
      </c>
    </row>
    <row r="163" spans="1:65" s="2" customFormat="1" ht="21.75" customHeight="1">
      <c r="A163" s="34"/>
      <c r="B163" s="35"/>
      <c r="C163" s="208" t="s">
        <v>310</v>
      </c>
      <c r="D163" s="208" t="s">
        <v>219</v>
      </c>
      <c r="E163" s="209" t="s">
        <v>802</v>
      </c>
      <c r="F163" s="210" t="s">
        <v>803</v>
      </c>
      <c r="G163" s="211" t="s">
        <v>290</v>
      </c>
      <c r="H163" s="212">
        <v>3</v>
      </c>
      <c r="I163" s="213"/>
      <c r="J163" s="214">
        <f>ROUND(I163*H163,2)</f>
        <v>0</v>
      </c>
      <c r="K163" s="210" t="s">
        <v>223</v>
      </c>
      <c r="L163" s="39"/>
      <c r="M163" s="215" t="s">
        <v>1</v>
      </c>
      <c r="N163" s="216" t="s">
        <v>42</v>
      </c>
      <c r="O163" s="71"/>
      <c r="P163" s="217">
        <f>O163*H163</f>
        <v>0</v>
      </c>
      <c r="Q163" s="217">
        <v>2.2912400000000002</v>
      </c>
      <c r="R163" s="217">
        <f>Q163*H163</f>
        <v>6.8737200000000005</v>
      </c>
      <c r="S163" s="217">
        <v>0</v>
      </c>
      <c r="T163" s="21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9" t="s">
        <v>224</v>
      </c>
      <c r="AT163" s="219" t="s">
        <v>219</v>
      </c>
      <c r="AU163" s="219" t="s">
        <v>86</v>
      </c>
      <c r="AY163" s="17" t="s">
        <v>217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17" t="s">
        <v>84</v>
      </c>
      <c r="BK163" s="220">
        <f>ROUND(I163*H163,2)</f>
        <v>0</v>
      </c>
      <c r="BL163" s="17" t="s">
        <v>224</v>
      </c>
      <c r="BM163" s="219" t="s">
        <v>1428</v>
      </c>
    </row>
    <row r="164" spans="1:65" s="2" customFormat="1" ht="19.5">
      <c r="A164" s="34"/>
      <c r="B164" s="35"/>
      <c r="C164" s="36"/>
      <c r="D164" s="221" t="s">
        <v>234</v>
      </c>
      <c r="E164" s="36"/>
      <c r="F164" s="222" t="s">
        <v>1429</v>
      </c>
      <c r="G164" s="36"/>
      <c r="H164" s="36"/>
      <c r="I164" s="122"/>
      <c r="J164" s="36"/>
      <c r="K164" s="36"/>
      <c r="L164" s="39"/>
      <c r="M164" s="223"/>
      <c r="N164" s="224"/>
      <c r="O164" s="71"/>
      <c r="P164" s="71"/>
      <c r="Q164" s="71"/>
      <c r="R164" s="71"/>
      <c r="S164" s="71"/>
      <c r="T164" s="72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234</v>
      </c>
      <c r="AU164" s="17" t="s">
        <v>86</v>
      </c>
    </row>
    <row r="165" spans="1:65" s="13" customFormat="1" ht="11.25">
      <c r="B165" s="225"/>
      <c r="C165" s="226"/>
      <c r="D165" s="221" t="s">
        <v>246</v>
      </c>
      <c r="E165" s="227" t="s">
        <v>1</v>
      </c>
      <c r="F165" s="228" t="s">
        <v>1430</v>
      </c>
      <c r="G165" s="226"/>
      <c r="H165" s="229">
        <v>3</v>
      </c>
      <c r="I165" s="230"/>
      <c r="J165" s="226"/>
      <c r="K165" s="226"/>
      <c r="L165" s="231"/>
      <c r="M165" s="232"/>
      <c r="N165" s="233"/>
      <c r="O165" s="233"/>
      <c r="P165" s="233"/>
      <c r="Q165" s="233"/>
      <c r="R165" s="233"/>
      <c r="S165" s="233"/>
      <c r="T165" s="234"/>
      <c r="AT165" s="235" t="s">
        <v>246</v>
      </c>
      <c r="AU165" s="235" t="s">
        <v>86</v>
      </c>
      <c r="AV165" s="13" t="s">
        <v>86</v>
      </c>
      <c r="AW165" s="13" t="s">
        <v>33</v>
      </c>
      <c r="AX165" s="13" t="s">
        <v>77</v>
      </c>
      <c r="AY165" s="235" t="s">
        <v>217</v>
      </c>
    </row>
    <row r="166" spans="1:65" s="14" customFormat="1" ht="11.25">
      <c r="B166" s="246"/>
      <c r="C166" s="247"/>
      <c r="D166" s="221" t="s">
        <v>246</v>
      </c>
      <c r="E166" s="248" t="s">
        <v>1</v>
      </c>
      <c r="F166" s="249" t="s">
        <v>298</v>
      </c>
      <c r="G166" s="247"/>
      <c r="H166" s="250">
        <v>3</v>
      </c>
      <c r="I166" s="251"/>
      <c r="J166" s="247"/>
      <c r="K166" s="247"/>
      <c r="L166" s="252"/>
      <c r="M166" s="253"/>
      <c r="N166" s="254"/>
      <c r="O166" s="254"/>
      <c r="P166" s="254"/>
      <c r="Q166" s="254"/>
      <c r="R166" s="254"/>
      <c r="S166" s="254"/>
      <c r="T166" s="255"/>
      <c r="AT166" s="256" t="s">
        <v>246</v>
      </c>
      <c r="AU166" s="256" t="s">
        <v>86</v>
      </c>
      <c r="AV166" s="14" t="s">
        <v>224</v>
      </c>
      <c r="AW166" s="14" t="s">
        <v>33</v>
      </c>
      <c r="AX166" s="14" t="s">
        <v>84</v>
      </c>
      <c r="AY166" s="256" t="s">
        <v>217</v>
      </c>
    </row>
    <row r="167" spans="1:65" s="2" customFormat="1" ht="16.5" customHeight="1">
      <c r="A167" s="34"/>
      <c r="B167" s="35"/>
      <c r="C167" s="236" t="s">
        <v>314</v>
      </c>
      <c r="D167" s="236" t="s">
        <v>271</v>
      </c>
      <c r="E167" s="237" t="s">
        <v>401</v>
      </c>
      <c r="F167" s="238" t="s">
        <v>402</v>
      </c>
      <c r="G167" s="239" t="s">
        <v>274</v>
      </c>
      <c r="H167" s="240">
        <v>7.2</v>
      </c>
      <c r="I167" s="241"/>
      <c r="J167" s="242">
        <f>ROUND(I167*H167,2)</f>
        <v>0</v>
      </c>
      <c r="K167" s="238" t="s">
        <v>223</v>
      </c>
      <c r="L167" s="243"/>
      <c r="M167" s="244" t="s">
        <v>1</v>
      </c>
      <c r="N167" s="245" t="s">
        <v>42</v>
      </c>
      <c r="O167" s="71"/>
      <c r="P167" s="217">
        <f>O167*H167</f>
        <v>0</v>
      </c>
      <c r="Q167" s="217">
        <v>1</v>
      </c>
      <c r="R167" s="217">
        <f>Q167*H167</f>
        <v>7.2</v>
      </c>
      <c r="S167" s="217">
        <v>0</v>
      </c>
      <c r="T167" s="21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9" t="s">
        <v>262</v>
      </c>
      <c r="AT167" s="219" t="s">
        <v>271</v>
      </c>
      <c r="AU167" s="219" t="s">
        <v>86</v>
      </c>
      <c r="AY167" s="17" t="s">
        <v>217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17" t="s">
        <v>84</v>
      </c>
      <c r="BK167" s="220">
        <f>ROUND(I167*H167,2)</f>
        <v>0</v>
      </c>
      <c r="BL167" s="17" t="s">
        <v>224</v>
      </c>
      <c r="BM167" s="219" t="s">
        <v>1431</v>
      </c>
    </row>
    <row r="168" spans="1:65" s="13" customFormat="1" ht="11.25">
      <c r="B168" s="225"/>
      <c r="C168" s="226"/>
      <c r="D168" s="221" t="s">
        <v>246</v>
      </c>
      <c r="E168" s="227" t="s">
        <v>1</v>
      </c>
      <c r="F168" s="228" t="s">
        <v>1256</v>
      </c>
      <c r="G168" s="226"/>
      <c r="H168" s="229">
        <v>7.2</v>
      </c>
      <c r="I168" s="230"/>
      <c r="J168" s="226"/>
      <c r="K168" s="226"/>
      <c r="L168" s="231"/>
      <c r="M168" s="232"/>
      <c r="N168" s="233"/>
      <c r="O168" s="233"/>
      <c r="P168" s="233"/>
      <c r="Q168" s="233"/>
      <c r="R168" s="233"/>
      <c r="S168" s="233"/>
      <c r="T168" s="234"/>
      <c r="AT168" s="235" t="s">
        <v>246</v>
      </c>
      <c r="AU168" s="235" t="s">
        <v>86</v>
      </c>
      <c r="AV168" s="13" t="s">
        <v>86</v>
      </c>
      <c r="AW168" s="13" t="s">
        <v>33</v>
      </c>
      <c r="AX168" s="13" t="s">
        <v>84</v>
      </c>
      <c r="AY168" s="235" t="s">
        <v>217</v>
      </c>
    </row>
    <row r="169" spans="1:65" s="12" customFormat="1" ht="22.9" customHeight="1">
      <c r="B169" s="192"/>
      <c r="C169" s="193"/>
      <c r="D169" s="194" t="s">
        <v>76</v>
      </c>
      <c r="E169" s="206" t="s">
        <v>224</v>
      </c>
      <c r="F169" s="206" t="s">
        <v>240</v>
      </c>
      <c r="G169" s="193"/>
      <c r="H169" s="193"/>
      <c r="I169" s="196"/>
      <c r="J169" s="207">
        <f>BK169</f>
        <v>0</v>
      </c>
      <c r="K169" s="193"/>
      <c r="L169" s="198"/>
      <c r="M169" s="199"/>
      <c r="N169" s="200"/>
      <c r="O169" s="200"/>
      <c r="P169" s="201">
        <f>P170+SUM(P171:P198)+P212</f>
        <v>0</v>
      </c>
      <c r="Q169" s="200"/>
      <c r="R169" s="201">
        <f>R170+SUM(R171:R198)+R212</f>
        <v>70.965353947999986</v>
      </c>
      <c r="S169" s="200"/>
      <c r="T169" s="202">
        <f>T170+SUM(T171:T198)+T212</f>
        <v>54.301687299999998</v>
      </c>
      <c r="AR169" s="203" t="s">
        <v>84</v>
      </c>
      <c r="AT169" s="204" t="s">
        <v>76</v>
      </c>
      <c r="AU169" s="204" t="s">
        <v>84</v>
      </c>
      <c r="AY169" s="203" t="s">
        <v>217</v>
      </c>
      <c r="BK169" s="205">
        <f>BK170+SUM(BK171:BK198)+BK212</f>
        <v>0</v>
      </c>
    </row>
    <row r="170" spans="1:65" s="2" customFormat="1" ht="21.75" customHeight="1">
      <c r="A170" s="34"/>
      <c r="B170" s="35"/>
      <c r="C170" s="208" t="s">
        <v>321</v>
      </c>
      <c r="D170" s="208" t="s">
        <v>219</v>
      </c>
      <c r="E170" s="209" t="s">
        <v>1432</v>
      </c>
      <c r="F170" s="210" t="s">
        <v>1433</v>
      </c>
      <c r="G170" s="211" t="s">
        <v>290</v>
      </c>
      <c r="H170" s="212">
        <v>18.399999999999999</v>
      </c>
      <c r="I170" s="213"/>
      <c r="J170" s="214">
        <f>ROUND(I170*H170,2)</f>
        <v>0</v>
      </c>
      <c r="K170" s="210" t="s">
        <v>223</v>
      </c>
      <c r="L170" s="39"/>
      <c r="M170" s="215" t="s">
        <v>1</v>
      </c>
      <c r="N170" s="216" t="s">
        <v>42</v>
      </c>
      <c r="O170" s="71"/>
      <c r="P170" s="217">
        <f>O170*H170</f>
        <v>0</v>
      </c>
      <c r="Q170" s="217">
        <v>0</v>
      </c>
      <c r="R170" s="217">
        <f>Q170*H170</f>
        <v>0</v>
      </c>
      <c r="S170" s="217">
        <v>1.8</v>
      </c>
      <c r="T170" s="218">
        <f>S170*H170</f>
        <v>33.119999999999997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19" t="s">
        <v>224</v>
      </c>
      <c r="AT170" s="219" t="s">
        <v>219</v>
      </c>
      <c r="AU170" s="219" t="s">
        <v>86</v>
      </c>
      <c r="AY170" s="17" t="s">
        <v>217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17" t="s">
        <v>84</v>
      </c>
      <c r="BK170" s="220">
        <f>ROUND(I170*H170,2)</f>
        <v>0</v>
      </c>
      <c r="BL170" s="17" t="s">
        <v>224</v>
      </c>
      <c r="BM170" s="219" t="s">
        <v>1434</v>
      </c>
    </row>
    <row r="171" spans="1:65" s="2" customFormat="1" ht="19.5">
      <c r="A171" s="34"/>
      <c r="B171" s="35"/>
      <c r="C171" s="36"/>
      <c r="D171" s="221" t="s">
        <v>234</v>
      </c>
      <c r="E171" s="36"/>
      <c r="F171" s="222" t="s">
        <v>1435</v>
      </c>
      <c r="G171" s="36"/>
      <c r="H171" s="36"/>
      <c r="I171" s="122"/>
      <c r="J171" s="36"/>
      <c r="K171" s="36"/>
      <c r="L171" s="39"/>
      <c r="M171" s="223"/>
      <c r="N171" s="224"/>
      <c r="O171" s="71"/>
      <c r="P171" s="71"/>
      <c r="Q171" s="71"/>
      <c r="R171" s="71"/>
      <c r="S171" s="71"/>
      <c r="T171" s="72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234</v>
      </c>
      <c r="AU171" s="17" t="s">
        <v>86</v>
      </c>
    </row>
    <row r="172" spans="1:65" s="13" customFormat="1" ht="11.25">
      <c r="B172" s="225"/>
      <c r="C172" s="226"/>
      <c r="D172" s="221" t="s">
        <v>246</v>
      </c>
      <c r="E172" s="227" t="s">
        <v>1</v>
      </c>
      <c r="F172" s="228" t="s">
        <v>1436</v>
      </c>
      <c r="G172" s="226"/>
      <c r="H172" s="229">
        <v>8.4</v>
      </c>
      <c r="I172" s="230"/>
      <c r="J172" s="226"/>
      <c r="K172" s="226"/>
      <c r="L172" s="231"/>
      <c r="M172" s="232"/>
      <c r="N172" s="233"/>
      <c r="O172" s="233"/>
      <c r="P172" s="233"/>
      <c r="Q172" s="233"/>
      <c r="R172" s="233"/>
      <c r="S172" s="233"/>
      <c r="T172" s="234"/>
      <c r="AT172" s="235" t="s">
        <v>246</v>
      </c>
      <c r="AU172" s="235" t="s">
        <v>86</v>
      </c>
      <c r="AV172" s="13" t="s">
        <v>86</v>
      </c>
      <c r="AW172" s="13" t="s">
        <v>33</v>
      </c>
      <c r="AX172" s="13" t="s">
        <v>77</v>
      </c>
      <c r="AY172" s="235" t="s">
        <v>217</v>
      </c>
    </row>
    <row r="173" spans="1:65" s="13" customFormat="1" ht="11.25">
      <c r="B173" s="225"/>
      <c r="C173" s="226"/>
      <c r="D173" s="221" t="s">
        <v>246</v>
      </c>
      <c r="E173" s="227" t="s">
        <v>1</v>
      </c>
      <c r="F173" s="228" t="s">
        <v>1437</v>
      </c>
      <c r="G173" s="226"/>
      <c r="H173" s="229">
        <v>10</v>
      </c>
      <c r="I173" s="230"/>
      <c r="J173" s="226"/>
      <c r="K173" s="226"/>
      <c r="L173" s="231"/>
      <c r="M173" s="232"/>
      <c r="N173" s="233"/>
      <c r="O173" s="233"/>
      <c r="P173" s="233"/>
      <c r="Q173" s="233"/>
      <c r="R173" s="233"/>
      <c r="S173" s="233"/>
      <c r="T173" s="234"/>
      <c r="AT173" s="235" t="s">
        <v>246</v>
      </c>
      <c r="AU173" s="235" t="s">
        <v>86</v>
      </c>
      <c r="AV173" s="13" t="s">
        <v>86</v>
      </c>
      <c r="AW173" s="13" t="s">
        <v>33</v>
      </c>
      <c r="AX173" s="13" t="s">
        <v>77</v>
      </c>
      <c r="AY173" s="235" t="s">
        <v>217</v>
      </c>
    </row>
    <row r="174" spans="1:65" s="14" customFormat="1" ht="11.25">
      <c r="B174" s="246"/>
      <c r="C174" s="247"/>
      <c r="D174" s="221" t="s">
        <v>246</v>
      </c>
      <c r="E174" s="248" t="s">
        <v>1</v>
      </c>
      <c r="F174" s="249" t="s">
        <v>298</v>
      </c>
      <c r="G174" s="247"/>
      <c r="H174" s="250">
        <v>18.399999999999999</v>
      </c>
      <c r="I174" s="251"/>
      <c r="J174" s="247"/>
      <c r="K174" s="247"/>
      <c r="L174" s="252"/>
      <c r="M174" s="253"/>
      <c r="N174" s="254"/>
      <c r="O174" s="254"/>
      <c r="P174" s="254"/>
      <c r="Q174" s="254"/>
      <c r="R174" s="254"/>
      <c r="S174" s="254"/>
      <c r="T174" s="255"/>
      <c r="AT174" s="256" t="s">
        <v>246</v>
      </c>
      <c r="AU174" s="256" t="s">
        <v>86</v>
      </c>
      <c r="AV174" s="14" t="s">
        <v>224</v>
      </c>
      <c r="AW174" s="14" t="s">
        <v>33</v>
      </c>
      <c r="AX174" s="14" t="s">
        <v>84</v>
      </c>
      <c r="AY174" s="256" t="s">
        <v>217</v>
      </c>
    </row>
    <row r="175" spans="1:65" s="2" customFormat="1" ht="21.75" customHeight="1">
      <c r="A175" s="34"/>
      <c r="B175" s="35"/>
      <c r="C175" s="208" t="s">
        <v>326</v>
      </c>
      <c r="D175" s="208" t="s">
        <v>219</v>
      </c>
      <c r="E175" s="209" t="s">
        <v>635</v>
      </c>
      <c r="F175" s="210" t="s">
        <v>636</v>
      </c>
      <c r="G175" s="211" t="s">
        <v>290</v>
      </c>
      <c r="H175" s="212">
        <v>18.399999999999999</v>
      </c>
      <c r="I175" s="213"/>
      <c r="J175" s="214">
        <f>ROUND(I175*H175,2)</f>
        <v>0</v>
      </c>
      <c r="K175" s="210" t="s">
        <v>223</v>
      </c>
      <c r="L175" s="39"/>
      <c r="M175" s="215" t="s">
        <v>1</v>
      </c>
      <c r="N175" s="216" t="s">
        <v>42</v>
      </c>
      <c r="O175" s="71"/>
      <c r="P175" s="217">
        <f>O175*H175</f>
        <v>0</v>
      </c>
      <c r="Q175" s="217">
        <v>0.4</v>
      </c>
      <c r="R175" s="217">
        <f>Q175*H175</f>
        <v>7.3599999999999994</v>
      </c>
      <c r="S175" s="217">
        <v>0</v>
      </c>
      <c r="T175" s="21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19" t="s">
        <v>224</v>
      </c>
      <c r="AT175" s="219" t="s">
        <v>219</v>
      </c>
      <c r="AU175" s="219" t="s">
        <v>86</v>
      </c>
      <c r="AY175" s="17" t="s">
        <v>217</v>
      </c>
      <c r="BE175" s="220">
        <f>IF(N175="základní",J175,0)</f>
        <v>0</v>
      </c>
      <c r="BF175" s="220">
        <f>IF(N175="snížená",J175,0)</f>
        <v>0</v>
      </c>
      <c r="BG175" s="220">
        <f>IF(N175="zákl. přenesená",J175,0)</f>
        <v>0</v>
      </c>
      <c r="BH175" s="220">
        <f>IF(N175="sníž. přenesená",J175,0)</f>
        <v>0</v>
      </c>
      <c r="BI175" s="220">
        <f>IF(N175="nulová",J175,0)</f>
        <v>0</v>
      </c>
      <c r="BJ175" s="17" t="s">
        <v>84</v>
      </c>
      <c r="BK175" s="220">
        <f>ROUND(I175*H175,2)</f>
        <v>0</v>
      </c>
      <c r="BL175" s="17" t="s">
        <v>224</v>
      </c>
      <c r="BM175" s="219" t="s">
        <v>1438</v>
      </c>
    </row>
    <row r="176" spans="1:65" s="2" customFormat="1" ht="21.75" customHeight="1">
      <c r="A176" s="34"/>
      <c r="B176" s="35"/>
      <c r="C176" s="208" t="s">
        <v>330</v>
      </c>
      <c r="D176" s="208" t="s">
        <v>219</v>
      </c>
      <c r="E176" s="209" t="s">
        <v>639</v>
      </c>
      <c r="F176" s="210" t="s">
        <v>640</v>
      </c>
      <c r="G176" s="211" t="s">
        <v>290</v>
      </c>
      <c r="H176" s="212">
        <v>18.399999999999999</v>
      </c>
      <c r="I176" s="213"/>
      <c r="J176" s="214">
        <f>ROUND(I176*H176,2)</f>
        <v>0</v>
      </c>
      <c r="K176" s="210" t="s">
        <v>223</v>
      </c>
      <c r="L176" s="39"/>
      <c r="M176" s="215" t="s">
        <v>1</v>
      </c>
      <c r="N176" s="216" t="s">
        <v>42</v>
      </c>
      <c r="O176" s="71"/>
      <c r="P176" s="217">
        <f>O176*H176</f>
        <v>0</v>
      </c>
      <c r="Q176" s="217">
        <v>0</v>
      </c>
      <c r="R176" s="217">
        <f>Q176*H176</f>
        <v>0</v>
      </c>
      <c r="S176" s="217">
        <v>0</v>
      </c>
      <c r="T176" s="21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19" t="s">
        <v>224</v>
      </c>
      <c r="AT176" s="219" t="s">
        <v>219</v>
      </c>
      <c r="AU176" s="219" t="s">
        <v>86</v>
      </c>
      <c r="AY176" s="17" t="s">
        <v>217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17" t="s">
        <v>84</v>
      </c>
      <c r="BK176" s="220">
        <f>ROUND(I176*H176,2)</f>
        <v>0</v>
      </c>
      <c r="BL176" s="17" t="s">
        <v>224</v>
      </c>
      <c r="BM176" s="219" t="s">
        <v>1439</v>
      </c>
    </row>
    <row r="177" spans="1:65" s="2" customFormat="1" ht="21.75" customHeight="1">
      <c r="A177" s="34"/>
      <c r="B177" s="35"/>
      <c r="C177" s="208" t="s">
        <v>7</v>
      </c>
      <c r="D177" s="208" t="s">
        <v>219</v>
      </c>
      <c r="E177" s="209" t="s">
        <v>642</v>
      </c>
      <c r="F177" s="210" t="s">
        <v>643</v>
      </c>
      <c r="G177" s="211" t="s">
        <v>290</v>
      </c>
      <c r="H177" s="212">
        <v>18.399999999999999</v>
      </c>
      <c r="I177" s="213"/>
      <c r="J177" s="214">
        <f>ROUND(I177*H177,2)</f>
        <v>0</v>
      </c>
      <c r="K177" s="210" t="s">
        <v>223</v>
      </c>
      <c r="L177" s="39"/>
      <c r="M177" s="215" t="s">
        <v>1</v>
      </c>
      <c r="N177" s="216" t="s">
        <v>42</v>
      </c>
      <c r="O177" s="71"/>
      <c r="P177" s="217">
        <f>O177*H177</f>
        <v>0</v>
      </c>
      <c r="Q177" s="217">
        <v>0</v>
      </c>
      <c r="R177" s="217">
        <f>Q177*H177</f>
        <v>0</v>
      </c>
      <c r="S177" s="217">
        <v>0</v>
      </c>
      <c r="T177" s="21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19" t="s">
        <v>224</v>
      </c>
      <c r="AT177" s="219" t="s">
        <v>219</v>
      </c>
      <c r="AU177" s="219" t="s">
        <v>86</v>
      </c>
      <c r="AY177" s="17" t="s">
        <v>217</v>
      </c>
      <c r="BE177" s="220">
        <f>IF(N177="základní",J177,0)</f>
        <v>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17" t="s">
        <v>84</v>
      </c>
      <c r="BK177" s="220">
        <f>ROUND(I177*H177,2)</f>
        <v>0</v>
      </c>
      <c r="BL177" s="17" t="s">
        <v>224</v>
      </c>
      <c r="BM177" s="219" t="s">
        <v>1440</v>
      </c>
    </row>
    <row r="178" spans="1:65" s="2" customFormat="1" ht="21.75" customHeight="1">
      <c r="A178" s="34"/>
      <c r="B178" s="35"/>
      <c r="C178" s="208" t="s">
        <v>343</v>
      </c>
      <c r="D178" s="208" t="s">
        <v>219</v>
      </c>
      <c r="E178" s="209" t="s">
        <v>645</v>
      </c>
      <c r="F178" s="210" t="s">
        <v>646</v>
      </c>
      <c r="G178" s="211" t="s">
        <v>222</v>
      </c>
      <c r="H178" s="212">
        <v>58</v>
      </c>
      <c r="I178" s="213"/>
      <c r="J178" s="214">
        <f>ROUND(I178*H178,2)</f>
        <v>0</v>
      </c>
      <c r="K178" s="210" t="s">
        <v>223</v>
      </c>
      <c r="L178" s="39"/>
      <c r="M178" s="215" t="s">
        <v>1</v>
      </c>
      <c r="N178" s="216" t="s">
        <v>42</v>
      </c>
      <c r="O178" s="71"/>
      <c r="P178" s="217">
        <f>O178*H178</f>
        <v>0</v>
      </c>
      <c r="Q178" s="217">
        <v>0.18729699999999999</v>
      </c>
      <c r="R178" s="217">
        <f>Q178*H178</f>
        <v>10.863225999999999</v>
      </c>
      <c r="S178" s="217">
        <v>0</v>
      </c>
      <c r="T178" s="21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19" t="s">
        <v>224</v>
      </c>
      <c r="AT178" s="219" t="s">
        <v>219</v>
      </c>
      <c r="AU178" s="219" t="s">
        <v>86</v>
      </c>
      <c r="AY178" s="17" t="s">
        <v>217</v>
      </c>
      <c r="BE178" s="220">
        <f>IF(N178="základní",J178,0)</f>
        <v>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17" t="s">
        <v>84</v>
      </c>
      <c r="BK178" s="220">
        <f>ROUND(I178*H178,2)</f>
        <v>0</v>
      </c>
      <c r="BL178" s="17" t="s">
        <v>224</v>
      </c>
      <c r="BM178" s="219" t="s">
        <v>1441</v>
      </c>
    </row>
    <row r="179" spans="1:65" s="2" customFormat="1" ht="19.5">
      <c r="A179" s="34"/>
      <c r="B179" s="35"/>
      <c r="C179" s="36"/>
      <c r="D179" s="221" t="s">
        <v>234</v>
      </c>
      <c r="E179" s="36"/>
      <c r="F179" s="222" t="s">
        <v>648</v>
      </c>
      <c r="G179" s="36"/>
      <c r="H179" s="36"/>
      <c r="I179" s="122"/>
      <c r="J179" s="36"/>
      <c r="K179" s="36"/>
      <c r="L179" s="39"/>
      <c r="M179" s="223"/>
      <c r="N179" s="224"/>
      <c r="O179" s="71"/>
      <c r="P179" s="71"/>
      <c r="Q179" s="71"/>
      <c r="R179" s="71"/>
      <c r="S179" s="71"/>
      <c r="T179" s="72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234</v>
      </c>
      <c r="AU179" s="17" t="s">
        <v>86</v>
      </c>
    </row>
    <row r="180" spans="1:65" s="13" customFormat="1" ht="11.25">
      <c r="B180" s="225"/>
      <c r="C180" s="226"/>
      <c r="D180" s="221" t="s">
        <v>246</v>
      </c>
      <c r="E180" s="227" t="s">
        <v>1</v>
      </c>
      <c r="F180" s="228" t="s">
        <v>1442</v>
      </c>
      <c r="G180" s="226"/>
      <c r="H180" s="229">
        <v>52</v>
      </c>
      <c r="I180" s="230"/>
      <c r="J180" s="226"/>
      <c r="K180" s="226"/>
      <c r="L180" s="231"/>
      <c r="M180" s="232"/>
      <c r="N180" s="233"/>
      <c r="O180" s="233"/>
      <c r="P180" s="233"/>
      <c r="Q180" s="233"/>
      <c r="R180" s="233"/>
      <c r="S180" s="233"/>
      <c r="T180" s="234"/>
      <c r="AT180" s="235" t="s">
        <v>246</v>
      </c>
      <c r="AU180" s="235" t="s">
        <v>86</v>
      </c>
      <c r="AV180" s="13" t="s">
        <v>86</v>
      </c>
      <c r="AW180" s="13" t="s">
        <v>33</v>
      </c>
      <c r="AX180" s="13" t="s">
        <v>77</v>
      </c>
      <c r="AY180" s="235" t="s">
        <v>217</v>
      </c>
    </row>
    <row r="181" spans="1:65" s="13" customFormat="1" ht="11.25">
      <c r="B181" s="225"/>
      <c r="C181" s="226"/>
      <c r="D181" s="221" t="s">
        <v>246</v>
      </c>
      <c r="E181" s="227" t="s">
        <v>1</v>
      </c>
      <c r="F181" s="228" t="s">
        <v>1443</v>
      </c>
      <c r="G181" s="226"/>
      <c r="H181" s="229">
        <v>6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AT181" s="235" t="s">
        <v>246</v>
      </c>
      <c r="AU181" s="235" t="s">
        <v>86</v>
      </c>
      <c r="AV181" s="13" t="s">
        <v>86</v>
      </c>
      <c r="AW181" s="13" t="s">
        <v>33</v>
      </c>
      <c r="AX181" s="13" t="s">
        <v>77</v>
      </c>
      <c r="AY181" s="235" t="s">
        <v>217</v>
      </c>
    </row>
    <row r="182" spans="1:65" s="14" customFormat="1" ht="11.25">
      <c r="B182" s="246"/>
      <c r="C182" s="247"/>
      <c r="D182" s="221" t="s">
        <v>246</v>
      </c>
      <c r="E182" s="248" t="s">
        <v>1</v>
      </c>
      <c r="F182" s="249" t="s">
        <v>298</v>
      </c>
      <c r="G182" s="247"/>
      <c r="H182" s="250">
        <v>58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AT182" s="256" t="s">
        <v>246</v>
      </c>
      <c r="AU182" s="256" t="s">
        <v>86</v>
      </c>
      <c r="AV182" s="14" t="s">
        <v>224</v>
      </c>
      <c r="AW182" s="14" t="s">
        <v>33</v>
      </c>
      <c r="AX182" s="14" t="s">
        <v>84</v>
      </c>
      <c r="AY182" s="256" t="s">
        <v>217</v>
      </c>
    </row>
    <row r="183" spans="1:65" s="2" customFormat="1" ht="21.75" customHeight="1">
      <c r="A183" s="34"/>
      <c r="B183" s="35"/>
      <c r="C183" s="208" t="s">
        <v>347</v>
      </c>
      <c r="D183" s="208" t="s">
        <v>219</v>
      </c>
      <c r="E183" s="209" t="s">
        <v>651</v>
      </c>
      <c r="F183" s="210" t="s">
        <v>652</v>
      </c>
      <c r="G183" s="211" t="s">
        <v>222</v>
      </c>
      <c r="H183" s="212">
        <v>52</v>
      </c>
      <c r="I183" s="213"/>
      <c r="J183" s="214">
        <f>ROUND(I183*H183,2)</f>
        <v>0</v>
      </c>
      <c r="K183" s="210" t="s">
        <v>223</v>
      </c>
      <c r="L183" s="39"/>
      <c r="M183" s="215" t="s">
        <v>1</v>
      </c>
      <c r="N183" s="216" t="s">
        <v>42</v>
      </c>
      <c r="O183" s="71"/>
      <c r="P183" s="217">
        <f>O183*H183</f>
        <v>0</v>
      </c>
      <c r="Q183" s="217">
        <v>0.40242464</v>
      </c>
      <c r="R183" s="217">
        <f>Q183*H183</f>
        <v>20.926081279999998</v>
      </c>
      <c r="S183" s="217">
        <v>0</v>
      </c>
      <c r="T183" s="21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19" t="s">
        <v>224</v>
      </c>
      <c r="AT183" s="219" t="s">
        <v>219</v>
      </c>
      <c r="AU183" s="219" t="s">
        <v>86</v>
      </c>
      <c r="AY183" s="17" t="s">
        <v>217</v>
      </c>
      <c r="BE183" s="220">
        <f>IF(N183="základní",J183,0)</f>
        <v>0</v>
      </c>
      <c r="BF183" s="220">
        <f>IF(N183="snížená",J183,0)</f>
        <v>0</v>
      </c>
      <c r="BG183" s="220">
        <f>IF(N183="zákl. přenesená",J183,0)</f>
        <v>0</v>
      </c>
      <c r="BH183" s="220">
        <f>IF(N183="sníž. přenesená",J183,0)</f>
        <v>0</v>
      </c>
      <c r="BI183" s="220">
        <f>IF(N183="nulová",J183,0)</f>
        <v>0</v>
      </c>
      <c r="BJ183" s="17" t="s">
        <v>84</v>
      </c>
      <c r="BK183" s="220">
        <f>ROUND(I183*H183,2)</f>
        <v>0</v>
      </c>
      <c r="BL183" s="17" t="s">
        <v>224</v>
      </c>
      <c r="BM183" s="219" t="s">
        <v>1444</v>
      </c>
    </row>
    <row r="184" spans="1:65" s="2" customFormat="1" ht="19.5">
      <c r="A184" s="34"/>
      <c r="B184" s="35"/>
      <c r="C184" s="36"/>
      <c r="D184" s="221" t="s">
        <v>234</v>
      </c>
      <c r="E184" s="36"/>
      <c r="F184" s="222" t="s">
        <v>1445</v>
      </c>
      <c r="G184" s="36"/>
      <c r="H184" s="36"/>
      <c r="I184" s="122"/>
      <c r="J184" s="36"/>
      <c r="K184" s="36"/>
      <c r="L184" s="39"/>
      <c r="M184" s="223"/>
      <c r="N184" s="224"/>
      <c r="O184" s="71"/>
      <c r="P184" s="71"/>
      <c r="Q184" s="71"/>
      <c r="R184" s="71"/>
      <c r="S184" s="71"/>
      <c r="T184" s="72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234</v>
      </c>
      <c r="AU184" s="17" t="s">
        <v>86</v>
      </c>
    </row>
    <row r="185" spans="1:65" s="2" customFormat="1" ht="16.5" customHeight="1">
      <c r="A185" s="34"/>
      <c r="B185" s="35"/>
      <c r="C185" s="236" t="s">
        <v>357</v>
      </c>
      <c r="D185" s="236" t="s">
        <v>271</v>
      </c>
      <c r="E185" s="237" t="s">
        <v>655</v>
      </c>
      <c r="F185" s="238" t="s">
        <v>656</v>
      </c>
      <c r="G185" s="239" t="s">
        <v>274</v>
      </c>
      <c r="H185" s="240">
        <v>24.84</v>
      </c>
      <c r="I185" s="241"/>
      <c r="J185" s="242">
        <f>ROUND(I185*H185,2)</f>
        <v>0</v>
      </c>
      <c r="K185" s="238" t="s">
        <v>223</v>
      </c>
      <c r="L185" s="243"/>
      <c r="M185" s="244" t="s">
        <v>1</v>
      </c>
      <c r="N185" s="245" t="s">
        <v>42</v>
      </c>
      <c r="O185" s="71"/>
      <c r="P185" s="217">
        <f>O185*H185</f>
        <v>0</v>
      </c>
      <c r="Q185" s="217">
        <v>1</v>
      </c>
      <c r="R185" s="217">
        <f>Q185*H185</f>
        <v>24.84</v>
      </c>
      <c r="S185" s="217">
        <v>0</v>
      </c>
      <c r="T185" s="21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19" t="s">
        <v>262</v>
      </c>
      <c r="AT185" s="219" t="s">
        <v>271</v>
      </c>
      <c r="AU185" s="219" t="s">
        <v>86</v>
      </c>
      <c r="AY185" s="17" t="s">
        <v>217</v>
      </c>
      <c r="BE185" s="220">
        <f>IF(N185="základní",J185,0)</f>
        <v>0</v>
      </c>
      <c r="BF185" s="220">
        <f>IF(N185="snížená",J185,0)</f>
        <v>0</v>
      </c>
      <c r="BG185" s="220">
        <f>IF(N185="zákl. přenesená",J185,0)</f>
        <v>0</v>
      </c>
      <c r="BH185" s="220">
        <f>IF(N185="sníž. přenesená",J185,0)</f>
        <v>0</v>
      </c>
      <c r="BI185" s="220">
        <f>IF(N185="nulová",J185,0)</f>
        <v>0</v>
      </c>
      <c r="BJ185" s="17" t="s">
        <v>84</v>
      </c>
      <c r="BK185" s="220">
        <f>ROUND(I185*H185,2)</f>
        <v>0</v>
      </c>
      <c r="BL185" s="17" t="s">
        <v>224</v>
      </c>
      <c r="BM185" s="219" t="s">
        <v>1446</v>
      </c>
    </row>
    <row r="186" spans="1:65" s="2" customFormat="1" ht="19.5">
      <c r="A186" s="34"/>
      <c r="B186" s="35"/>
      <c r="C186" s="36"/>
      <c r="D186" s="221" t="s">
        <v>234</v>
      </c>
      <c r="E186" s="36"/>
      <c r="F186" s="222" t="s">
        <v>658</v>
      </c>
      <c r="G186" s="36"/>
      <c r="H186" s="36"/>
      <c r="I186" s="122"/>
      <c r="J186" s="36"/>
      <c r="K186" s="36"/>
      <c r="L186" s="39"/>
      <c r="M186" s="223"/>
      <c r="N186" s="224"/>
      <c r="O186" s="71"/>
      <c r="P186" s="71"/>
      <c r="Q186" s="71"/>
      <c r="R186" s="71"/>
      <c r="S186" s="71"/>
      <c r="T186" s="72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234</v>
      </c>
      <c r="AU186" s="17" t="s">
        <v>86</v>
      </c>
    </row>
    <row r="187" spans="1:65" s="14" customFormat="1" ht="11.25">
      <c r="B187" s="246"/>
      <c r="C187" s="247"/>
      <c r="D187" s="221" t="s">
        <v>246</v>
      </c>
      <c r="E187" s="248" t="s">
        <v>1</v>
      </c>
      <c r="F187" s="249" t="s">
        <v>298</v>
      </c>
      <c r="G187" s="247"/>
      <c r="H187" s="250">
        <v>24.84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AT187" s="256" t="s">
        <v>246</v>
      </c>
      <c r="AU187" s="256" t="s">
        <v>86</v>
      </c>
      <c r="AV187" s="14" t="s">
        <v>224</v>
      </c>
      <c r="AW187" s="14" t="s">
        <v>33</v>
      </c>
      <c r="AX187" s="14" t="s">
        <v>77</v>
      </c>
      <c r="AY187" s="256" t="s">
        <v>217</v>
      </c>
    </row>
    <row r="188" spans="1:65" s="2" customFormat="1" ht="21.75" customHeight="1">
      <c r="A188" s="34"/>
      <c r="B188" s="35"/>
      <c r="C188" s="208" t="s">
        <v>363</v>
      </c>
      <c r="D188" s="208" t="s">
        <v>219</v>
      </c>
      <c r="E188" s="209" t="s">
        <v>288</v>
      </c>
      <c r="F188" s="210" t="s">
        <v>289</v>
      </c>
      <c r="G188" s="211" t="s">
        <v>290</v>
      </c>
      <c r="H188" s="212">
        <v>9.6999999999999993</v>
      </c>
      <c r="I188" s="213"/>
      <c r="J188" s="214">
        <f>ROUND(I188*H188,2)</f>
        <v>0</v>
      </c>
      <c r="K188" s="210" t="s">
        <v>223</v>
      </c>
      <c r="L188" s="39"/>
      <c r="M188" s="215" t="s">
        <v>1</v>
      </c>
      <c r="N188" s="216" t="s">
        <v>42</v>
      </c>
      <c r="O188" s="71"/>
      <c r="P188" s="217">
        <f>O188*H188</f>
        <v>0</v>
      </c>
      <c r="Q188" s="217">
        <v>0</v>
      </c>
      <c r="R188" s="217">
        <f>Q188*H188</f>
        <v>0</v>
      </c>
      <c r="S188" s="217">
        <v>1.8</v>
      </c>
      <c r="T188" s="218">
        <f>S188*H188</f>
        <v>17.46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19" t="s">
        <v>224</v>
      </c>
      <c r="AT188" s="219" t="s">
        <v>219</v>
      </c>
      <c r="AU188" s="219" t="s">
        <v>86</v>
      </c>
      <c r="AY188" s="17" t="s">
        <v>217</v>
      </c>
      <c r="BE188" s="220">
        <f>IF(N188="základní",J188,0)</f>
        <v>0</v>
      </c>
      <c r="BF188" s="220">
        <f>IF(N188="snížená",J188,0)</f>
        <v>0</v>
      </c>
      <c r="BG188" s="220">
        <f>IF(N188="zákl. přenesená",J188,0)</f>
        <v>0</v>
      </c>
      <c r="BH188" s="220">
        <f>IF(N188="sníž. přenesená",J188,0)</f>
        <v>0</v>
      </c>
      <c r="BI188" s="220">
        <f>IF(N188="nulová",J188,0)</f>
        <v>0</v>
      </c>
      <c r="BJ188" s="17" t="s">
        <v>84</v>
      </c>
      <c r="BK188" s="220">
        <f>ROUND(I188*H188,2)</f>
        <v>0</v>
      </c>
      <c r="BL188" s="17" t="s">
        <v>224</v>
      </c>
      <c r="BM188" s="219" t="s">
        <v>1447</v>
      </c>
    </row>
    <row r="189" spans="1:65" s="2" customFormat="1" ht="19.5">
      <c r="A189" s="34"/>
      <c r="B189" s="35"/>
      <c r="C189" s="36"/>
      <c r="D189" s="221" t="s">
        <v>234</v>
      </c>
      <c r="E189" s="36"/>
      <c r="F189" s="222" t="s">
        <v>1448</v>
      </c>
      <c r="G189" s="36"/>
      <c r="H189" s="36"/>
      <c r="I189" s="122"/>
      <c r="J189" s="36"/>
      <c r="K189" s="36"/>
      <c r="L189" s="39"/>
      <c r="M189" s="223"/>
      <c r="N189" s="224"/>
      <c r="O189" s="71"/>
      <c r="P189" s="71"/>
      <c r="Q189" s="71"/>
      <c r="R189" s="71"/>
      <c r="S189" s="71"/>
      <c r="T189" s="72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234</v>
      </c>
      <c r="AU189" s="17" t="s">
        <v>86</v>
      </c>
    </row>
    <row r="190" spans="1:65" s="13" customFormat="1" ht="22.5">
      <c r="B190" s="225"/>
      <c r="C190" s="226"/>
      <c r="D190" s="221" t="s">
        <v>246</v>
      </c>
      <c r="E190" s="227" t="s">
        <v>1</v>
      </c>
      <c r="F190" s="228" t="s">
        <v>1449</v>
      </c>
      <c r="G190" s="226"/>
      <c r="H190" s="229">
        <v>9.6999999999999993</v>
      </c>
      <c r="I190" s="230"/>
      <c r="J190" s="226"/>
      <c r="K190" s="226"/>
      <c r="L190" s="231"/>
      <c r="M190" s="232"/>
      <c r="N190" s="233"/>
      <c r="O190" s="233"/>
      <c r="P190" s="233"/>
      <c r="Q190" s="233"/>
      <c r="R190" s="233"/>
      <c r="S190" s="233"/>
      <c r="T190" s="234"/>
      <c r="AT190" s="235" t="s">
        <v>246</v>
      </c>
      <c r="AU190" s="235" t="s">
        <v>86</v>
      </c>
      <c r="AV190" s="13" t="s">
        <v>86</v>
      </c>
      <c r="AW190" s="13" t="s">
        <v>33</v>
      </c>
      <c r="AX190" s="13" t="s">
        <v>77</v>
      </c>
      <c r="AY190" s="235" t="s">
        <v>217</v>
      </c>
    </row>
    <row r="191" spans="1:65" s="14" customFormat="1" ht="11.25">
      <c r="B191" s="246"/>
      <c r="C191" s="247"/>
      <c r="D191" s="221" t="s">
        <v>246</v>
      </c>
      <c r="E191" s="248" t="s">
        <v>1</v>
      </c>
      <c r="F191" s="249" t="s">
        <v>298</v>
      </c>
      <c r="G191" s="247"/>
      <c r="H191" s="250">
        <v>9.6999999999999993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AT191" s="256" t="s">
        <v>246</v>
      </c>
      <c r="AU191" s="256" t="s">
        <v>86</v>
      </c>
      <c r="AV191" s="14" t="s">
        <v>224</v>
      </c>
      <c r="AW191" s="14" t="s">
        <v>33</v>
      </c>
      <c r="AX191" s="14" t="s">
        <v>84</v>
      </c>
      <c r="AY191" s="256" t="s">
        <v>217</v>
      </c>
    </row>
    <row r="192" spans="1:65" s="2" customFormat="1" ht="21.75" customHeight="1">
      <c r="A192" s="34"/>
      <c r="B192" s="35"/>
      <c r="C192" s="208" t="s">
        <v>373</v>
      </c>
      <c r="D192" s="208" t="s">
        <v>219</v>
      </c>
      <c r="E192" s="209" t="s">
        <v>374</v>
      </c>
      <c r="F192" s="210" t="s">
        <v>375</v>
      </c>
      <c r="G192" s="211" t="s">
        <v>222</v>
      </c>
      <c r="H192" s="212">
        <v>32.987000000000002</v>
      </c>
      <c r="I192" s="213"/>
      <c r="J192" s="214">
        <f>ROUND(I192*H192,2)</f>
        <v>0</v>
      </c>
      <c r="K192" s="210" t="s">
        <v>223</v>
      </c>
      <c r="L192" s="39"/>
      <c r="M192" s="215" t="s">
        <v>1</v>
      </c>
      <c r="N192" s="216" t="s">
        <v>42</v>
      </c>
      <c r="O192" s="71"/>
      <c r="P192" s="217">
        <f>O192*H192</f>
        <v>0</v>
      </c>
      <c r="Q192" s="217">
        <v>0</v>
      </c>
      <c r="R192" s="217">
        <f>Q192*H192</f>
        <v>0</v>
      </c>
      <c r="S192" s="217">
        <v>7.7899999999999997E-2</v>
      </c>
      <c r="T192" s="218">
        <f>S192*H192</f>
        <v>2.5696873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19" t="s">
        <v>224</v>
      </c>
      <c r="AT192" s="219" t="s">
        <v>219</v>
      </c>
      <c r="AU192" s="219" t="s">
        <v>86</v>
      </c>
      <c r="AY192" s="17" t="s">
        <v>217</v>
      </c>
      <c r="BE192" s="220">
        <f>IF(N192="základní",J192,0)</f>
        <v>0</v>
      </c>
      <c r="BF192" s="220">
        <f>IF(N192="snížená",J192,0)</f>
        <v>0</v>
      </c>
      <c r="BG192" s="220">
        <f>IF(N192="zákl. přenesená",J192,0)</f>
        <v>0</v>
      </c>
      <c r="BH192" s="220">
        <f>IF(N192="sníž. přenesená",J192,0)</f>
        <v>0</v>
      </c>
      <c r="BI192" s="220">
        <f>IF(N192="nulová",J192,0)</f>
        <v>0</v>
      </c>
      <c r="BJ192" s="17" t="s">
        <v>84</v>
      </c>
      <c r="BK192" s="220">
        <f>ROUND(I192*H192,2)</f>
        <v>0</v>
      </c>
      <c r="BL192" s="17" t="s">
        <v>224</v>
      </c>
      <c r="BM192" s="219" t="s">
        <v>1450</v>
      </c>
    </row>
    <row r="193" spans="1:65" s="2" customFormat="1" ht="19.5">
      <c r="A193" s="34"/>
      <c r="B193" s="35"/>
      <c r="C193" s="36"/>
      <c r="D193" s="221" t="s">
        <v>234</v>
      </c>
      <c r="E193" s="36"/>
      <c r="F193" s="222" t="s">
        <v>1451</v>
      </c>
      <c r="G193" s="36"/>
      <c r="H193" s="36"/>
      <c r="I193" s="122"/>
      <c r="J193" s="36"/>
      <c r="K193" s="36"/>
      <c r="L193" s="39"/>
      <c r="M193" s="223"/>
      <c r="N193" s="224"/>
      <c r="O193" s="71"/>
      <c r="P193" s="71"/>
      <c r="Q193" s="71"/>
      <c r="R193" s="71"/>
      <c r="S193" s="71"/>
      <c r="T193" s="72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234</v>
      </c>
      <c r="AU193" s="17" t="s">
        <v>86</v>
      </c>
    </row>
    <row r="194" spans="1:65" s="13" customFormat="1" ht="11.25">
      <c r="B194" s="225"/>
      <c r="C194" s="226"/>
      <c r="D194" s="221" t="s">
        <v>246</v>
      </c>
      <c r="E194" s="227" t="s">
        <v>1</v>
      </c>
      <c r="F194" s="228" t="s">
        <v>1452</v>
      </c>
      <c r="G194" s="226"/>
      <c r="H194" s="229">
        <v>32.987000000000002</v>
      </c>
      <c r="I194" s="230"/>
      <c r="J194" s="226"/>
      <c r="K194" s="226"/>
      <c r="L194" s="231"/>
      <c r="M194" s="232"/>
      <c r="N194" s="233"/>
      <c r="O194" s="233"/>
      <c r="P194" s="233"/>
      <c r="Q194" s="233"/>
      <c r="R194" s="233"/>
      <c r="S194" s="233"/>
      <c r="T194" s="234"/>
      <c r="AT194" s="235" t="s">
        <v>246</v>
      </c>
      <c r="AU194" s="235" t="s">
        <v>86</v>
      </c>
      <c r="AV194" s="13" t="s">
        <v>86</v>
      </c>
      <c r="AW194" s="13" t="s">
        <v>33</v>
      </c>
      <c r="AX194" s="13" t="s">
        <v>77</v>
      </c>
      <c r="AY194" s="235" t="s">
        <v>217</v>
      </c>
    </row>
    <row r="195" spans="1:65" s="14" customFormat="1" ht="11.25">
      <c r="B195" s="246"/>
      <c r="C195" s="247"/>
      <c r="D195" s="221" t="s">
        <v>246</v>
      </c>
      <c r="E195" s="248" t="s">
        <v>1</v>
      </c>
      <c r="F195" s="249" t="s">
        <v>298</v>
      </c>
      <c r="G195" s="247"/>
      <c r="H195" s="250">
        <v>32.987000000000002</v>
      </c>
      <c r="I195" s="251"/>
      <c r="J195" s="247"/>
      <c r="K195" s="247"/>
      <c r="L195" s="252"/>
      <c r="M195" s="253"/>
      <c r="N195" s="254"/>
      <c r="O195" s="254"/>
      <c r="P195" s="254"/>
      <c r="Q195" s="254"/>
      <c r="R195" s="254"/>
      <c r="S195" s="254"/>
      <c r="T195" s="255"/>
      <c r="AT195" s="256" t="s">
        <v>246</v>
      </c>
      <c r="AU195" s="256" t="s">
        <v>86</v>
      </c>
      <c r="AV195" s="14" t="s">
        <v>224</v>
      </c>
      <c r="AW195" s="14" t="s">
        <v>33</v>
      </c>
      <c r="AX195" s="14" t="s">
        <v>84</v>
      </c>
      <c r="AY195" s="256" t="s">
        <v>217</v>
      </c>
    </row>
    <row r="196" spans="1:65" s="2" customFormat="1" ht="21.75" customHeight="1">
      <c r="A196" s="34"/>
      <c r="B196" s="35"/>
      <c r="C196" s="208" t="s">
        <v>381</v>
      </c>
      <c r="D196" s="208" t="s">
        <v>219</v>
      </c>
      <c r="E196" s="209" t="s">
        <v>364</v>
      </c>
      <c r="F196" s="210" t="s">
        <v>365</v>
      </c>
      <c r="G196" s="211" t="s">
        <v>222</v>
      </c>
      <c r="H196" s="212">
        <v>32.987000000000002</v>
      </c>
      <c r="I196" s="213"/>
      <c r="J196" s="214">
        <f>ROUND(I196*H196,2)</f>
        <v>0</v>
      </c>
      <c r="K196" s="210" t="s">
        <v>223</v>
      </c>
      <c r="L196" s="39"/>
      <c r="M196" s="215" t="s">
        <v>1</v>
      </c>
      <c r="N196" s="216" t="s">
        <v>42</v>
      </c>
      <c r="O196" s="71"/>
      <c r="P196" s="217">
        <f>O196*H196</f>
        <v>0</v>
      </c>
      <c r="Q196" s="217">
        <v>7.8163999999999997E-2</v>
      </c>
      <c r="R196" s="217">
        <f>Q196*H196</f>
        <v>2.5783958679999999</v>
      </c>
      <c r="S196" s="217">
        <v>0</v>
      </c>
      <c r="T196" s="21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19" t="s">
        <v>224</v>
      </c>
      <c r="AT196" s="219" t="s">
        <v>219</v>
      </c>
      <c r="AU196" s="219" t="s">
        <v>86</v>
      </c>
      <c r="AY196" s="17" t="s">
        <v>217</v>
      </c>
      <c r="BE196" s="220">
        <f>IF(N196="základní",J196,0)</f>
        <v>0</v>
      </c>
      <c r="BF196" s="220">
        <f>IF(N196="snížená",J196,0)</f>
        <v>0</v>
      </c>
      <c r="BG196" s="220">
        <f>IF(N196="zákl. přenesená",J196,0)</f>
        <v>0</v>
      </c>
      <c r="BH196" s="220">
        <f>IF(N196="sníž. přenesená",J196,0)</f>
        <v>0</v>
      </c>
      <c r="BI196" s="220">
        <f>IF(N196="nulová",J196,0)</f>
        <v>0</v>
      </c>
      <c r="BJ196" s="17" t="s">
        <v>84</v>
      </c>
      <c r="BK196" s="220">
        <f>ROUND(I196*H196,2)</f>
        <v>0</v>
      </c>
      <c r="BL196" s="17" t="s">
        <v>224</v>
      </c>
      <c r="BM196" s="219" t="s">
        <v>1453</v>
      </c>
    </row>
    <row r="197" spans="1:65" s="2" customFormat="1" ht="19.5">
      <c r="A197" s="34"/>
      <c r="B197" s="35"/>
      <c r="C197" s="36"/>
      <c r="D197" s="221" t="s">
        <v>234</v>
      </c>
      <c r="E197" s="36"/>
      <c r="F197" s="222" t="s">
        <v>1454</v>
      </c>
      <c r="G197" s="36"/>
      <c r="H197" s="36"/>
      <c r="I197" s="122"/>
      <c r="J197" s="36"/>
      <c r="K197" s="36"/>
      <c r="L197" s="39"/>
      <c r="M197" s="223"/>
      <c r="N197" s="224"/>
      <c r="O197" s="71"/>
      <c r="P197" s="71"/>
      <c r="Q197" s="71"/>
      <c r="R197" s="71"/>
      <c r="S197" s="71"/>
      <c r="T197" s="72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234</v>
      </c>
      <c r="AU197" s="17" t="s">
        <v>86</v>
      </c>
    </row>
    <row r="198" spans="1:65" s="12" customFormat="1" ht="20.85" customHeight="1">
      <c r="B198" s="192"/>
      <c r="C198" s="193"/>
      <c r="D198" s="194" t="s">
        <v>76</v>
      </c>
      <c r="E198" s="206" t="s">
        <v>248</v>
      </c>
      <c r="F198" s="206" t="s">
        <v>253</v>
      </c>
      <c r="G198" s="193"/>
      <c r="H198" s="193"/>
      <c r="I198" s="196"/>
      <c r="J198" s="207">
        <f>BK198</f>
        <v>0</v>
      </c>
      <c r="K198" s="193"/>
      <c r="L198" s="198"/>
      <c r="M198" s="199"/>
      <c r="N198" s="200"/>
      <c r="O198" s="200"/>
      <c r="P198" s="201">
        <f>P199+SUM(P200:P202)</f>
        <v>0</v>
      </c>
      <c r="Q198" s="200"/>
      <c r="R198" s="201">
        <f>R199+SUM(R200:R202)</f>
        <v>4.3976508000000001</v>
      </c>
      <c r="S198" s="200"/>
      <c r="T198" s="202">
        <f>T199+SUM(T200:T202)</f>
        <v>1.1520000000000001</v>
      </c>
      <c r="AR198" s="203" t="s">
        <v>84</v>
      </c>
      <c r="AT198" s="204" t="s">
        <v>76</v>
      </c>
      <c r="AU198" s="204" t="s">
        <v>86</v>
      </c>
      <c r="AY198" s="203" t="s">
        <v>217</v>
      </c>
      <c r="BK198" s="205">
        <f>BK199+SUM(BK200:BK202)</f>
        <v>0</v>
      </c>
    </row>
    <row r="199" spans="1:65" s="2" customFormat="1" ht="21.75" customHeight="1">
      <c r="A199" s="34"/>
      <c r="B199" s="35"/>
      <c r="C199" s="208" t="s">
        <v>386</v>
      </c>
      <c r="D199" s="208" t="s">
        <v>219</v>
      </c>
      <c r="E199" s="209" t="s">
        <v>255</v>
      </c>
      <c r="F199" s="210" t="s">
        <v>256</v>
      </c>
      <c r="G199" s="211" t="s">
        <v>222</v>
      </c>
      <c r="H199" s="212">
        <v>12</v>
      </c>
      <c r="I199" s="213"/>
      <c r="J199" s="214">
        <f>ROUND(I199*H199,2)</f>
        <v>0</v>
      </c>
      <c r="K199" s="210" t="s">
        <v>514</v>
      </c>
      <c r="L199" s="39"/>
      <c r="M199" s="215" t="s">
        <v>1</v>
      </c>
      <c r="N199" s="216" t="s">
        <v>42</v>
      </c>
      <c r="O199" s="71"/>
      <c r="P199" s="217">
        <f>O199*H199</f>
        <v>0</v>
      </c>
      <c r="Q199" s="217">
        <v>8.6736900000000006E-2</v>
      </c>
      <c r="R199" s="217">
        <f>Q199*H199</f>
        <v>1.0408428000000001</v>
      </c>
      <c r="S199" s="217">
        <v>9.6000000000000002E-2</v>
      </c>
      <c r="T199" s="218">
        <f>S199*H199</f>
        <v>1.1520000000000001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19" t="s">
        <v>224</v>
      </c>
      <c r="AT199" s="219" t="s">
        <v>219</v>
      </c>
      <c r="AU199" s="219" t="s">
        <v>229</v>
      </c>
      <c r="AY199" s="17" t="s">
        <v>217</v>
      </c>
      <c r="BE199" s="220">
        <f>IF(N199="základní",J199,0)</f>
        <v>0</v>
      </c>
      <c r="BF199" s="220">
        <f>IF(N199="snížená",J199,0)</f>
        <v>0</v>
      </c>
      <c r="BG199" s="220">
        <f>IF(N199="zákl. přenesená",J199,0)</f>
        <v>0</v>
      </c>
      <c r="BH199" s="220">
        <f>IF(N199="sníž. přenesená",J199,0)</f>
        <v>0</v>
      </c>
      <c r="BI199" s="220">
        <f>IF(N199="nulová",J199,0)</f>
        <v>0</v>
      </c>
      <c r="BJ199" s="17" t="s">
        <v>84</v>
      </c>
      <c r="BK199" s="220">
        <f>ROUND(I199*H199,2)</f>
        <v>0</v>
      </c>
      <c r="BL199" s="17" t="s">
        <v>224</v>
      </c>
      <c r="BM199" s="219" t="s">
        <v>1455</v>
      </c>
    </row>
    <row r="200" spans="1:65" s="2" customFormat="1" ht="29.25">
      <c r="A200" s="34"/>
      <c r="B200" s="35"/>
      <c r="C200" s="36"/>
      <c r="D200" s="221" t="s">
        <v>234</v>
      </c>
      <c r="E200" s="36"/>
      <c r="F200" s="222" t="s">
        <v>516</v>
      </c>
      <c r="G200" s="36"/>
      <c r="H200" s="36"/>
      <c r="I200" s="122"/>
      <c r="J200" s="36"/>
      <c r="K200" s="36"/>
      <c r="L200" s="39"/>
      <c r="M200" s="223"/>
      <c r="N200" s="224"/>
      <c r="O200" s="71"/>
      <c r="P200" s="71"/>
      <c r="Q200" s="71"/>
      <c r="R200" s="71"/>
      <c r="S200" s="71"/>
      <c r="T200" s="72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234</v>
      </c>
      <c r="AU200" s="17" t="s">
        <v>229</v>
      </c>
    </row>
    <row r="201" spans="1:65" s="13" customFormat="1" ht="11.25">
      <c r="B201" s="225"/>
      <c r="C201" s="226"/>
      <c r="D201" s="221" t="s">
        <v>246</v>
      </c>
      <c r="E201" s="227" t="s">
        <v>1</v>
      </c>
      <c r="F201" s="228" t="s">
        <v>1456</v>
      </c>
      <c r="G201" s="226"/>
      <c r="H201" s="229">
        <v>12</v>
      </c>
      <c r="I201" s="230"/>
      <c r="J201" s="226"/>
      <c r="K201" s="226"/>
      <c r="L201" s="231"/>
      <c r="M201" s="232"/>
      <c r="N201" s="233"/>
      <c r="O201" s="233"/>
      <c r="P201" s="233"/>
      <c r="Q201" s="233"/>
      <c r="R201" s="233"/>
      <c r="S201" s="233"/>
      <c r="T201" s="234"/>
      <c r="AT201" s="235" t="s">
        <v>246</v>
      </c>
      <c r="AU201" s="235" t="s">
        <v>229</v>
      </c>
      <c r="AV201" s="13" t="s">
        <v>86</v>
      </c>
      <c r="AW201" s="13" t="s">
        <v>33</v>
      </c>
      <c r="AX201" s="13" t="s">
        <v>84</v>
      </c>
      <c r="AY201" s="235" t="s">
        <v>217</v>
      </c>
    </row>
    <row r="202" spans="1:65" s="15" customFormat="1" ht="20.85" customHeight="1">
      <c r="B202" s="271"/>
      <c r="C202" s="272"/>
      <c r="D202" s="273" t="s">
        <v>76</v>
      </c>
      <c r="E202" s="273" t="s">
        <v>260</v>
      </c>
      <c r="F202" s="273" t="s">
        <v>261</v>
      </c>
      <c r="G202" s="272"/>
      <c r="H202" s="272"/>
      <c r="I202" s="274"/>
      <c r="J202" s="275">
        <f>BK202</f>
        <v>0</v>
      </c>
      <c r="K202" s="272"/>
      <c r="L202" s="276"/>
      <c r="M202" s="277"/>
      <c r="N202" s="278"/>
      <c r="O202" s="278"/>
      <c r="P202" s="279">
        <f>SUM(P203:P211)</f>
        <v>0</v>
      </c>
      <c r="Q202" s="278"/>
      <c r="R202" s="279">
        <f>SUM(R203:R211)</f>
        <v>3.356808</v>
      </c>
      <c r="S202" s="278"/>
      <c r="T202" s="280">
        <f>SUM(T203:T211)</f>
        <v>0</v>
      </c>
      <c r="AR202" s="281" t="s">
        <v>84</v>
      </c>
      <c r="AT202" s="282" t="s">
        <v>76</v>
      </c>
      <c r="AU202" s="282" t="s">
        <v>229</v>
      </c>
      <c r="AY202" s="281" t="s">
        <v>217</v>
      </c>
      <c r="BK202" s="283">
        <f>SUM(BK203:BK211)</f>
        <v>0</v>
      </c>
    </row>
    <row r="203" spans="1:65" s="2" customFormat="1" ht="21.75" customHeight="1">
      <c r="A203" s="34"/>
      <c r="B203" s="35"/>
      <c r="C203" s="208" t="s">
        <v>390</v>
      </c>
      <c r="D203" s="208" t="s">
        <v>219</v>
      </c>
      <c r="E203" s="209" t="s">
        <v>664</v>
      </c>
      <c r="F203" s="210" t="s">
        <v>665</v>
      </c>
      <c r="G203" s="211" t="s">
        <v>232</v>
      </c>
      <c r="H203" s="212">
        <v>8</v>
      </c>
      <c r="I203" s="213"/>
      <c r="J203" s="214">
        <f>ROUND(I203*H203,2)</f>
        <v>0</v>
      </c>
      <c r="K203" s="210" t="s">
        <v>223</v>
      </c>
      <c r="L203" s="39"/>
      <c r="M203" s="215" t="s">
        <v>1</v>
      </c>
      <c r="N203" s="216" t="s">
        <v>42</v>
      </c>
      <c r="O203" s="71"/>
      <c r="P203" s="217">
        <f>O203*H203</f>
        <v>0</v>
      </c>
      <c r="Q203" s="217">
        <v>0.36435000000000001</v>
      </c>
      <c r="R203" s="217">
        <f>Q203*H203</f>
        <v>2.9148000000000001</v>
      </c>
      <c r="S203" s="217">
        <v>0</v>
      </c>
      <c r="T203" s="218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19" t="s">
        <v>224</v>
      </c>
      <c r="AT203" s="219" t="s">
        <v>219</v>
      </c>
      <c r="AU203" s="219" t="s">
        <v>224</v>
      </c>
      <c r="AY203" s="17" t="s">
        <v>217</v>
      </c>
      <c r="BE203" s="220">
        <f>IF(N203="základní",J203,0)</f>
        <v>0</v>
      </c>
      <c r="BF203" s="220">
        <f>IF(N203="snížená",J203,0)</f>
        <v>0</v>
      </c>
      <c r="BG203" s="220">
        <f>IF(N203="zákl. přenesená",J203,0)</f>
        <v>0</v>
      </c>
      <c r="BH203" s="220">
        <f>IF(N203="sníž. přenesená",J203,0)</f>
        <v>0</v>
      </c>
      <c r="BI203" s="220">
        <f>IF(N203="nulová",J203,0)</f>
        <v>0</v>
      </c>
      <c r="BJ203" s="17" t="s">
        <v>84</v>
      </c>
      <c r="BK203" s="220">
        <f>ROUND(I203*H203,2)</f>
        <v>0</v>
      </c>
      <c r="BL203" s="17" t="s">
        <v>224</v>
      </c>
      <c r="BM203" s="219" t="s">
        <v>1457</v>
      </c>
    </row>
    <row r="204" spans="1:65" s="2" customFormat="1" ht="19.5">
      <c r="A204" s="34"/>
      <c r="B204" s="35"/>
      <c r="C204" s="36"/>
      <c r="D204" s="221" t="s">
        <v>234</v>
      </c>
      <c r="E204" s="36"/>
      <c r="F204" s="222" t="s">
        <v>667</v>
      </c>
      <c r="G204" s="36"/>
      <c r="H204" s="36"/>
      <c r="I204" s="122"/>
      <c r="J204" s="36"/>
      <c r="K204" s="36"/>
      <c r="L204" s="39"/>
      <c r="M204" s="223"/>
      <c r="N204" s="224"/>
      <c r="O204" s="71"/>
      <c r="P204" s="71"/>
      <c r="Q204" s="71"/>
      <c r="R204" s="71"/>
      <c r="S204" s="71"/>
      <c r="T204" s="72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234</v>
      </c>
      <c r="AU204" s="17" t="s">
        <v>224</v>
      </c>
    </row>
    <row r="205" spans="1:65" s="2" customFormat="1" ht="16.5" customHeight="1">
      <c r="A205" s="34"/>
      <c r="B205" s="35"/>
      <c r="C205" s="208" t="s">
        <v>396</v>
      </c>
      <c r="D205" s="208" t="s">
        <v>219</v>
      </c>
      <c r="E205" s="209" t="s">
        <v>263</v>
      </c>
      <c r="F205" s="210" t="s">
        <v>264</v>
      </c>
      <c r="G205" s="211" t="s">
        <v>238</v>
      </c>
      <c r="H205" s="212">
        <v>12</v>
      </c>
      <c r="I205" s="213"/>
      <c r="J205" s="214">
        <f>ROUND(I205*H205,2)</f>
        <v>0</v>
      </c>
      <c r="K205" s="210" t="s">
        <v>514</v>
      </c>
      <c r="L205" s="39"/>
      <c r="M205" s="215" t="s">
        <v>1</v>
      </c>
      <c r="N205" s="216" t="s">
        <v>42</v>
      </c>
      <c r="O205" s="71"/>
      <c r="P205" s="217">
        <f>O205*H205</f>
        <v>0</v>
      </c>
      <c r="Q205" s="217">
        <v>1.17E-3</v>
      </c>
      <c r="R205" s="217">
        <f>Q205*H205</f>
        <v>1.404E-2</v>
      </c>
      <c r="S205" s="217">
        <v>0</v>
      </c>
      <c r="T205" s="218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19" t="s">
        <v>224</v>
      </c>
      <c r="AT205" s="219" t="s">
        <v>219</v>
      </c>
      <c r="AU205" s="219" t="s">
        <v>224</v>
      </c>
      <c r="AY205" s="17" t="s">
        <v>217</v>
      </c>
      <c r="BE205" s="220">
        <f>IF(N205="základní",J205,0)</f>
        <v>0</v>
      </c>
      <c r="BF205" s="220">
        <f>IF(N205="snížená",J205,0)</f>
        <v>0</v>
      </c>
      <c r="BG205" s="220">
        <f>IF(N205="zákl. přenesená",J205,0)</f>
        <v>0</v>
      </c>
      <c r="BH205" s="220">
        <f>IF(N205="sníž. přenesená",J205,0)</f>
        <v>0</v>
      </c>
      <c r="BI205" s="220">
        <f>IF(N205="nulová",J205,0)</f>
        <v>0</v>
      </c>
      <c r="BJ205" s="17" t="s">
        <v>84</v>
      </c>
      <c r="BK205" s="220">
        <f>ROUND(I205*H205,2)</f>
        <v>0</v>
      </c>
      <c r="BL205" s="17" t="s">
        <v>224</v>
      </c>
      <c r="BM205" s="219" t="s">
        <v>1458</v>
      </c>
    </row>
    <row r="206" spans="1:65" s="13" customFormat="1" ht="11.25">
      <c r="B206" s="225"/>
      <c r="C206" s="226"/>
      <c r="D206" s="221" t="s">
        <v>246</v>
      </c>
      <c r="E206" s="227" t="s">
        <v>1</v>
      </c>
      <c r="F206" s="228" t="s">
        <v>1459</v>
      </c>
      <c r="G206" s="226"/>
      <c r="H206" s="229">
        <v>12</v>
      </c>
      <c r="I206" s="230"/>
      <c r="J206" s="226"/>
      <c r="K206" s="226"/>
      <c r="L206" s="231"/>
      <c r="M206" s="232"/>
      <c r="N206" s="233"/>
      <c r="O206" s="233"/>
      <c r="P206" s="233"/>
      <c r="Q206" s="233"/>
      <c r="R206" s="233"/>
      <c r="S206" s="233"/>
      <c r="T206" s="234"/>
      <c r="AT206" s="235" t="s">
        <v>246</v>
      </c>
      <c r="AU206" s="235" t="s">
        <v>224</v>
      </c>
      <c r="AV206" s="13" t="s">
        <v>86</v>
      </c>
      <c r="AW206" s="13" t="s">
        <v>33</v>
      </c>
      <c r="AX206" s="13" t="s">
        <v>84</v>
      </c>
      <c r="AY206" s="235" t="s">
        <v>217</v>
      </c>
    </row>
    <row r="207" spans="1:65" s="2" customFormat="1" ht="16.5" customHeight="1">
      <c r="A207" s="34"/>
      <c r="B207" s="35"/>
      <c r="C207" s="208" t="s">
        <v>400</v>
      </c>
      <c r="D207" s="208" t="s">
        <v>219</v>
      </c>
      <c r="E207" s="209" t="s">
        <v>267</v>
      </c>
      <c r="F207" s="210" t="s">
        <v>268</v>
      </c>
      <c r="G207" s="211" t="s">
        <v>238</v>
      </c>
      <c r="H207" s="212">
        <v>12</v>
      </c>
      <c r="I207" s="213"/>
      <c r="J207" s="214">
        <f>ROUND(I207*H207,2)</f>
        <v>0</v>
      </c>
      <c r="K207" s="210" t="s">
        <v>662</v>
      </c>
      <c r="L207" s="39"/>
      <c r="M207" s="215" t="s">
        <v>1</v>
      </c>
      <c r="N207" s="216" t="s">
        <v>42</v>
      </c>
      <c r="O207" s="71"/>
      <c r="P207" s="217">
        <f>O207*H207</f>
        <v>0</v>
      </c>
      <c r="Q207" s="217">
        <v>6.6399999999999999E-4</v>
      </c>
      <c r="R207" s="217">
        <f>Q207*H207</f>
        <v>7.9679999999999994E-3</v>
      </c>
      <c r="S207" s="217">
        <v>0</v>
      </c>
      <c r="T207" s="21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19" t="s">
        <v>224</v>
      </c>
      <c r="AT207" s="219" t="s">
        <v>219</v>
      </c>
      <c r="AU207" s="219" t="s">
        <v>224</v>
      </c>
      <c r="AY207" s="17" t="s">
        <v>217</v>
      </c>
      <c r="BE207" s="220">
        <f>IF(N207="základní",J207,0)</f>
        <v>0</v>
      </c>
      <c r="BF207" s="220">
        <f>IF(N207="snížená",J207,0)</f>
        <v>0</v>
      </c>
      <c r="BG207" s="220">
        <f>IF(N207="zákl. přenesená",J207,0)</f>
        <v>0</v>
      </c>
      <c r="BH207" s="220">
        <f>IF(N207="sníž. přenesená",J207,0)</f>
        <v>0</v>
      </c>
      <c r="BI207" s="220">
        <f>IF(N207="nulová",J207,0)</f>
        <v>0</v>
      </c>
      <c r="BJ207" s="17" t="s">
        <v>84</v>
      </c>
      <c r="BK207" s="220">
        <f>ROUND(I207*H207,2)</f>
        <v>0</v>
      </c>
      <c r="BL207" s="17" t="s">
        <v>224</v>
      </c>
      <c r="BM207" s="219" t="s">
        <v>1460</v>
      </c>
    </row>
    <row r="208" spans="1:65" s="2" customFormat="1" ht="21.75" customHeight="1">
      <c r="A208" s="34"/>
      <c r="B208" s="35"/>
      <c r="C208" s="236" t="s">
        <v>406</v>
      </c>
      <c r="D208" s="236" t="s">
        <v>271</v>
      </c>
      <c r="E208" s="237" t="s">
        <v>272</v>
      </c>
      <c r="F208" s="238" t="s">
        <v>273</v>
      </c>
      <c r="G208" s="239" t="s">
        <v>274</v>
      </c>
      <c r="H208" s="240">
        <v>0.127</v>
      </c>
      <c r="I208" s="241"/>
      <c r="J208" s="242">
        <f>ROUND(I208*H208,2)</f>
        <v>0</v>
      </c>
      <c r="K208" s="238" t="s">
        <v>223</v>
      </c>
      <c r="L208" s="243"/>
      <c r="M208" s="244" t="s">
        <v>1</v>
      </c>
      <c r="N208" s="245" t="s">
        <v>42</v>
      </c>
      <c r="O208" s="71"/>
      <c r="P208" s="217">
        <f>O208*H208</f>
        <v>0</v>
      </c>
      <c r="Q208" s="217">
        <v>1</v>
      </c>
      <c r="R208" s="217">
        <f>Q208*H208</f>
        <v>0.127</v>
      </c>
      <c r="S208" s="217">
        <v>0</v>
      </c>
      <c r="T208" s="218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19" t="s">
        <v>262</v>
      </c>
      <c r="AT208" s="219" t="s">
        <v>271</v>
      </c>
      <c r="AU208" s="219" t="s">
        <v>224</v>
      </c>
      <c r="AY208" s="17" t="s">
        <v>217</v>
      </c>
      <c r="BE208" s="220">
        <f>IF(N208="základní",J208,0)</f>
        <v>0</v>
      </c>
      <c r="BF208" s="220">
        <f>IF(N208="snížená",J208,0)</f>
        <v>0</v>
      </c>
      <c r="BG208" s="220">
        <f>IF(N208="zákl. přenesená",J208,0)</f>
        <v>0</v>
      </c>
      <c r="BH208" s="220">
        <f>IF(N208="sníž. přenesená",J208,0)</f>
        <v>0</v>
      </c>
      <c r="BI208" s="220">
        <f>IF(N208="nulová",J208,0)</f>
        <v>0</v>
      </c>
      <c r="BJ208" s="17" t="s">
        <v>84</v>
      </c>
      <c r="BK208" s="220">
        <f>ROUND(I208*H208,2)</f>
        <v>0</v>
      </c>
      <c r="BL208" s="17" t="s">
        <v>224</v>
      </c>
      <c r="BM208" s="219" t="s">
        <v>1461</v>
      </c>
    </row>
    <row r="209" spans="1:65" s="2" customFormat="1" ht="19.5">
      <c r="A209" s="34"/>
      <c r="B209" s="35"/>
      <c r="C209" s="36"/>
      <c r="D209" s="221" t="s">
        <v>234</v>
      </c>
      <c r="E209" s="36"/>
      <c r="F209" s="222" t="s">
        <v>276</v>
      </c>
      <c r="G209" s="36"/>
      <c r="H209" s="36"/>
      <c r="I209" s="122"/>
      <c r="J209" s="36"/>
      <c r="K209" s="36"/>
      <c r="L209" s="39"/>
      <c r="M209" s="223"/>
      <c r="N209" s="224"/>
      <c r="O209" s="71"/>
      <c r="P209" s="71"/>
      <c r="Q209" s="71"/>
      <c r="R209" s="71"/>
      <c r="S209" s="71"/>
      <c r="T209" s="72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234</v>
      </c>
      <c r="AU209" s="17" t="s">
        <v>224</v>
      </c>
    </row>
    <row r="210" spans="1:65" s="2" customFormat="1" ht="21.75" customHeight="1">
      <c r="A210" s="34"/>
      <c r="B210" s="35"/>
      <c r="C210" s="236" t="s">
        <v>411</v>
      </c>
      <c r="D210" s="236" t="s">
        <v>271</v>
      </c>
      <c r="E210" s="237" t="s">
        <v>278</v>
      </c>
      <c r="F210" s="238" t="s">
        <v>279</v>
      </c>
      <c r="G210" s="239" t="s">
        <v>274</v>
      </c>
      <c r="H210" s="240">
        <v>0.29299999999999998</v>
      </c>
      <c r="I210" s="241"/>
      <c r="J210" s="242">
        <f>ROUND(I210*H210,2)</f>
        <v>0</v>
      </c>
      <c r="K210" s="238" t="s">
        <v>223</v>
      </c>
      <c r="L210" s="243"/>
      <c r="M210" s="244" t="s">
        <v>1</v>
      </c>
      <c r="N210" s="245" t="s">
        <v>42</v>
      </c>
      <c r="O210" s="71"/>
      <c r="P210" s="217">
        <f>O210*H210</f>
        <v>0</v>
      </c>
      <c r="Q210" s="217">
        <v>1</v>
      </c>
      <c r="R210" s="217">
        <f>Q210*H210</f>
        <v>0.29299999999999998</v>
      </c>
      <c r="S210" s="217">
        <v>0</v>
      </c>
      <c r="T210" s="218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19" t="s">
        <v>262</v>
      </c>
      <c r="AT210" s="219" t="s">
        <v>271</v>
      </c>
      <c r="AU210" s="219" t="s">
        <v>224</v>
      </c>
      <c r="AY210" s="17" t="s">
        <v>217</v>
      </c>
      <c r="BE210" s="220">
        <f>IF(N210="základní",J210,0)</f>
        <v>0</v>
      </c>
      <c r="BF210" s="220">
        <f>IF(N210="snížená",J210,0)</f>
        <v>0</v>
      </c>
      <c r="BG210" s="220">
        <f>IF(N210="zákl. přenesená",J210,0)</f>
        <v>0</v>
      </c>
      <c r="BH210" s="220">
        <f>IF(N210="sníž. přenesená",J210,0)</f>
        <v>0</v>
      </c>
      <c r="BI210" s="220">
        <f>IF(N210="nulová",J210,0)</f>
        <v>0</v>
      </c>
      <c r="BJ210" s="17" t="s">
        <v>84</v>
      </c>
      <c r="BK210" s="220">
        <f>ROUND(I210*H210,2)</f>
        <v>0</v>
      </c>
      <c r="BL210" s="17" t="s">
        <v>224</v>
      </c>
      <c r="BM210" s="219" t="s">
        <v>1462</v>
      </c>
    </row>
    <row r="211" spans="1:65" s="2" customFormat="1" ht="19.5">
      <c r="A211" s="34"/>
      <c r="B211" s="35"/>
      <c r="C211" s="36"/>
      <c r="D211" s="221" t="s">
        <v>234</v>
      </c>
      <c r="E211" s="36"/>
      <c r="F211" s="222" t="s">
        <v>281</v>
      </c>
      <c r="G211" s="36"/>
      <c r="H211" s="36"/>
      <c r="I211" s="122"/>
      <c r="J211" s="36"/>
      <c r="K211" s="36"/>
      <c r="L211" s="39"/>
      <c r="M211" s="223"/>
      <c r="N211" s="224"/>
      <c r="O211" s="71"/>
      <c r="P211" s="71"/>
      <c r="Q211" s="71"/>
      <c r="R211" s="71"/>
      <c r="S211" s="71"/>
      <c r="T211" s="72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234</v>
      </c>
      <c r="AU211" s="17" t="s">
        <v>224</v>
      </c>
    </row>
    <row r="212" spans="1:65" s="12" customFormat="1" ht="20.85" customHeight="1">
      <c r="B212" s="192"/>
      <c r="C212" s="193"/>
      <c r="D212" s="194" t="s">
        <v>76</v>
      </c>
      <c r="E212" s="206" t="s">
        <v>423</v>
      </c>
      <c r="F212" s="206" t="s">
        <v>424</v>
      </c>
      <c r="G212" s="193"/>
      <c r="H212" s="193"/>
      <c r="I212" s="196"/>
      <c r="J212" s="207">
        <f>BK212</f>
        <v>0</v>
      </c>
      <c r="K212" s="193"/>
      <c r="L212" s="198"/>
      <c r="M212" s="199"/>
      <c r="N212" s="200"/>
      <c r="O212" s="200"/>
      <c r="P212" s="201">
        <f>SUM(P213:P222)</f>
        <v>0</v>
      </c>
      <c r="Q212" s="200"/>
      <c r="R212" s="201">
        <f>SUM(R213:R222)</f>
        <v>0</v>
      </c>
      <c r="S212" s="200"/>
      <c r="T212" s="202">
        <f>SUM(T213:T222)</f>
        <v>0</v>
      </c>
      <c r="AR212" s="203" t="s">
        <v>84</v>
      </c>
      <c r="AT212" s="204" t="s">
        <v>76</v>
      </c>
      <c r="AU212" s="204" t="s">
        <v>86</v>
      </c>
      <c r="AY212" s="203" t="s">
        <v>217</v>
      </c>
      <c r="BK212" s="205">
        <f>SUM(BK213:BK222)</f>
        <v>0</v>
      </c>
    </row>
    <row r="213" spans="1:65" s="2" customFormat="1" ht="21.75" customHeight="1">
      <c r="A213" s="34"/>
      <c r="B213" s="35"/>
      <c r="C213" s="208" t="s">
        <v>417</v>
      </c>
      <c r="D213" s="208" t="s">
        <v>219</v>
      </c>
      <c r="E213" s="209" t="s">
        <v>1463</v>
      </c>
      <c r="F213" s="210" t="s">
        <v>1464</v>
      </c>
      <c r="G213" s="211" t="s">
        <v>274</v>
      </c>
      <c r="H213" s="212">
        <v>3.1160000000000001</v>
      </c>
      <c r="I213" s="213"/>
      <c r="J213" s="214">
        <f>ROUND(I213*H213,2)</f>
        <v>0</v>
      </c>
      <c r="K213" s="210" t="s">
        <v>514</v>
      </c>
      <c r="L213" s="39"/>
      <c r="M213" s="215" t="s">
        <v>1</v>
      </c>
      <c r="N213" s="216" t="s">
        <v>42</v>
      </c>
      <c r="O213" s="71"/>
      <c r="P213" s="217">
        <f>O213*H213</f>
        <v>0</v>
      </c>
      <c r="Q213" s="217">
        <v>0</v>
      </c>
      <c r="R213" s="217">
        <f>Q213*H213</f>
        <v>0</v>
      </c>
      <c r="S213" s="217">
        <v>0</v>
      </c>
      <c r="T213" s="218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19" t="s">
        <v>224</v>
      </c>
      <c r="AT213" s="219" t="s">
        <v>219</v>
      </c>
      <c r="AU213" s="219" t="s">
        <v>229</v>
      </c>
      <c r="AY213" s="17" t="s">
        <v>217</v>
      </c>
      <c r="BE213" s="220">
        <f>IF(N213="základní",J213,0)</f>
        <v>0</v>
      </c>
      <c r="BF213" s="220">
        <f>IF(N213="snížená",J213,0)</f>
        <v>0</v>
      </c>
      <c r="BG213" s="220">
        <f>IF(N213="zákl. přenesená",J213,0)</f>
        <v>0</v>
      </c>
      <c r="BH213" s="220">
        <f>IF(N213="sníž. přenesená",J213,0)</f>
        <v>0</v>
      </c>
      <c r="BI213" s="220">
        <f>IF(N213="nulová",J213,0)</f>
        <v>0</v>
      </c>
      <c r="BJ213" s="17" t="s">
        <v>84</v>
      </c>
      <c r="BK213" s="220">
        <f>ROUND(I213*H213,2)</f>
        <v>0</v>
      </c>
      <c r="BL213" s="17" t="s">
        <v>224</v>
      </c>
      <c r="BM213" s="219" t="s">
        <v>1465</v>
      </c>
    </row>
    <row r="214" spans="1:65" s="2" customFormat="1" ht="21.75" customHeight="1">
      <c r="A214" s="34"/>
      <c r="B214" s="35"/>
      <c r="C214" s="208" t="s">
        <v>425</v>
      </c>
      <c r="D214" s="208" t="s">
        <v>219</v>
      </c>
      <c r="E214" s="209" t="s">
        <v>426</v>
      </c>
      <c r="F214" s="210" t="s">
        <v>427</v>
      </c>
      <c r="G214" s="211" t="s">
        <v>274</v>
      </c>
      <c r="H214" s="212">
        <v>3.1160000000000001</v>
      </c>
      <c r="I214" s="213"/>
      <c r="J214" s="214">
        <f>ROUND(I214*H214,2)</f>
        <v>0</v>
      </c>
      <c r="K214" s="210" t="s">
        <v>223</v>
      </c>
      <c r="L214" s="39"/>
      <c r="M214" s="215" t="s">
        <v>1</v>
      </c>
      <c r="N214" s="216" t="s">
        <v>42</v>
      </c>
      <c r="O214" s="71"/>
      <c r="P214" s="217">
        <f>O214*H214</f>
        <v>0</v>
      </c>
      <c r="Q214" s="217">
        <v>0</v>
      </c>
      <c r="R214" s="217">
        <f>Q214*H214</f>
        <v>0</v>
      </c>
      <c r="S214" s="217">
        <v>0</v>
      </c>
      <c r="T214" s="21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19" t="s">
        <v>224</v>
      </c>
      <c r="AT214" s="219" t="s">
        <v>219</v>
      </c>
      <c r="AU214" s="219" t="s">
        <v>229</v>
      </c>
      <c r="AY214" s="17" t="s">
        <v>217</v>
      </c>
      <c r="BE214" s="220">
        <f>IF(N214="základní",J214,0)</f>
        <v>0</v>
      </c>
      <c r="BF214" s="220">
        <f>IF(N214="snížená",J214,0)</f>
        <v>0</v>
      </c>
      <c r="BG214" s="220">
        <f>IF(N214="zákl. přenesená",J214,0)</f>
        <v>0</v>
      </c>
      <c r="BH214" s="220">
        <f>IF(N214="sníž. přenesená",J214,0)</f>
        <v>0</v>
      </c>
      <c r="BI214" s="220">
        <f>IF(N214="nulová",J214,0)</f>
        <v>0</v>
      </c>
      <c r="BJ214" s="17" t="s">
        <v>84</v>
      </c>
      <c r="BK214" s="220">
        <f>ROUND(I214*H214,2)</f>
        <v>0</v>
      </c>
      <c r="BL214" s="17" t="s">
        <v>224</v>
      </c>
      <c r="BM214" s="219" t="s">
        <v>1466</v>
      </c>
    </row>
    <row r="215" spans="1:65" s="2" customFormat="1" ht="16.5" customHeight="1">
      <c r="A215" s="34"/>
      <c r="B215" s="35"/>
      <c r="C215" s="208" t="s">
        <v>430</v>
      </c>
      <c r="D215" s="208" t="s">
        <v>219</v>
      </c>
      <c r="E215" s="209" t="s">
        <v>431</v>
      </c>
      <c r="F215" s="210" t="s">
        <v>432</v>
      </c>
      <c r="G215" s="211" t="s">
        <v>274</v>
      </c>
      <c r="H215" s="212">
        <v>62.32</v>
      </c>
      <c r="I215" s="213"/>
      <c r="J215" s="214">
        <f>ROUND(I215*H215,2)</f>
        <v>0</v>
      </c>
      <c r="K215" s="210" t="s">
        <v>223</v>
      </c>
      <c r="L215" s="39"/>
      <c r="M215" s="215" t="s">
        <v>1</v>
      </c>
      <c r="N215" s="216" t="s">
        <v>42</v>
      </c>
      <c r="O215" s="71"/>
      <c r="P215" s="217">
        <f>O215*H215</f>
        <v>0</v>
      </c>
      <c r="Q215" s="217">
        <v>0</v>
      </c>
      <c r="R215" s="217">
        <f>Q215*H215</f>
        <v>0</v>
      </c>
      <c r="S215" s="217">
        <v>0</v>
      </c>
      <c r="T215" s="218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19" t="s">
        <v>224</v>
      </c>
      <c r="AT215" s="219" t="s">
        <v>219</v>
      </c>
      <c r="AU215" s="219" t="s">
        <v>229</v>
      </c>
      <c r="AY215" s="17" t="s">
        <v>217</v>
      </c>
      <c r="BE215" s="220">
        <f>IF(N215="základní",J215,0)</f>
        <v>0</v>
      </c>
      <c r="BF215" s="220">
        <f>IF(N215="snížená",J215,0)</f>
        <v>0</v>
      </c>
      <c r="BG215" s="220">
        <f>IF(N215="zákl. přenesená",J215,0)</f>
        <v>0</v>
      </c>
      <c r="BH215" s="220">
        <f>IF(N215="sníž. přenesená",J215,0)</f>
        <v>0</v>
      </c>
      <c r="BI215" s="220">
        <f>IF(N215="nulová",J215,0)</f>
        <v>0</v>
      </c>
      <c r="BJ215" s="17" t="s">
        <v>84</v>
      </c>
      <c r="BK215" s="220">
        <f>ROUND(I215*H215,2)</f>
        <v>0</v>
      </c>
      <c r="BL215" s="17" t="s">
        <v>224</v>
      </c>
      <c r="BM215" s="219" t="s">
        <v>1467</v>
      </c>
    </row>
    <row r="216" spans="1:65" s="13" customFormat="1" ht="11.25">
      <c r="B216" s="225"/>
      <c r="C216" s="226"/>
      <c r="D216" s="221" t="s">
        <v>246</v>
      </c>
      <c r="E216" s="227" t="s">
        <v>1</v>
      </c>
      <c r="F216" s="228" t="s">
        <v>1468</v>
      </c>
      <c r="G216" s="226"/>
      <c r="H216" s="229">
        <v>62.32</v>
      </c>
      <c r="I216" s="230"/>
      <c r="J216" s="226"/>
      <c r="K216" s="226"/>
      <c r="L216" s="231"/>
      <c r="M216" s="232"/>
      <c r="N216" s="233"/>
      <c r="O216" s="233"/>
      <c r="P216" s="233"/>
      <c r="Q216" s="233"/>
      <c r="R216" s="233"/>
      <c r="S216" s="233"/>
      <c r="T216" s="234"/>
      <c r="AT216" s="235" t="s">
        <v>246</v>
      </c>
      <c r="AU216" s="235" t="s">
        <v>229</v>
      </c>
      <c r="AV216" s="13" t="s">
        <v>86</v>
      </c>
      <c r="AW216" s="13" t="s">
        <v>33</v>
      </c>
      <c r="AX216" s="13" t="s">
        <v>77</v>
      </c>
      <c r="AY216" s="235" t="s">
        <v>217</v>
      </c>
    </row>
    <row r="217" spans="1:65" s="14" customFormat="1" ht="11.25">
      <c r="B217" s="246"/>
      <c r="C217" s="247"/>
      <c r="D217" s="221" t="s">
        <v>246</v>
      </c>
      <c r="E217" s="248" t="s">
        <v>1</v>
      </c>
      <c r="F217" s="249" t="s">
        <v>298</v>
      </c>
      <c r="G217" s="247"/>
      <c r="H217" s="250">
        <v>62.32</v>
      </c>
      <c r="I217" s="251"/>
      <c r="J217" s="247"/>
      <c r="K217" s="247"/>
      <c r="L217" s="252"/>
      <c r="M217" s="253"/>
      <c r="N217" s="254"/>
      <c r="O217" s="254"/>
      <c r="P217" s="254"/>
      <c r="Q217" s="254"/>
      <c r="R217" s="254"/>
      <c r="S217" s="254"/>
      <c r="T217" s="255"/>
      <c r="AT217" s="256" t="s">
        <v>246</v>
      </c>
      <c r="AU217" s="256" t="s">
        <v>229</v>
      </c>
      <c r="AV217" s="14" t="s">
        <v>224</v>
      </c>
      <c r="AW217" s="14" t="s">
        <v>33</v>
      </c>
      <c r="AX217" s="14" t="s">
        <v>84</v>
      </c>
      <c r="AY217" s="256" t="s">
        <v>217</v>
      </c>
    </row>
    <row r="218" spans="1:65" s="2" customFormat="1" ht="21.75" customHeight="1">
      <c r="A218" s="34"/>
      <c r="B218" s="35"/>
      <c r="C218" s="208" t="s">
        <v>435</v>
      </c>
      <c r="D218" s="208" t="s">
        <v>219</v>
      </c>
      <c r="E218" s="209" t="s">
        <v>436</v>
      </c>
      <c r="F218" s="210" t="s">
        <v>437</v>
      </c>
      <c r="G218" s="211" t="s">
        <v>274</v>
      </c>
      <c r="H218" s="212">
        <v>3.1160000000000001</v>
      </c>
      <c r="I218" s="213"/>
      <c r="J218" s="214">
        <f>ROUND(I218*H218,2)</f>
        <v>0</v>
      </c>
      <c r="K218" s="210" t="s">
        <v>223</v>
      </c>
      <c r="L218" s="39"/>
      <c r="M218" s="215" t="s">
        <v>1</v>
      </c>
      <c r="N218" s="216" t="s">
        <v>42</v>
      </c>
      <c r="O218" s="71"/>
      <c r="P218" s="217">
        <f>O218*H218</f>
        <v>0</v>
      </c>
      <c r="Q218" s="217">
        <v>0</v>
      </c>
      <c r="R218" s="217">
        <f>Q218*H218</f>
        <v>0</v>
      </c>
      <c r="S218" s="217">
        <v>0</v>
      </c>
      <c r="T218" s="218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19" t="s">
        <v>224</v>
      </c>
      <c r="AT218" s="219" t="s">
        <v>219</v>
      </c>
      <c r="AU218" s="219" t="s">
        <v>229</v>
      </c>
      <c r="AY218" s="17" t="s">
        <v>217</v>
      </c>
      <c r="BE218" s="220">
        <f>IF(N218="základní",J218,0)</f>
        <v>0</v>
      </c>
      <c r="BF218" s="220">
        <f>IF(N218="snížená",J218,0)</f>
        <v>0</v>
      </c>
      <c r="BG218" s="220">
        <f>IF(N218="zákl. přenesená",J218,0)</f>
        <v>0</v>
      </c>
      <c r="BH218" s="220">
        <f>IF(N218="sníž. přenesená",J218,0)</f>
        <v>0</v>
      </c>
      <c r="BI218" s="220">
        <f>IF(N218="nulová",J218,0)</f>
        <v>0</v>
      </c>
      <c r="BJ218" s="17" t="s">
        <v>84</v>
      </c>
      <c r="BK218" s="220">
        <f>ROUND(I218*H218,2)</f>
        <v>0</v>
      </c>
      <c r="BL218" s="17" t="s">
        <v>224</v>
      </c>
      <c r="BM218" s="219" t="s">
        <v>1469</v>
      </c>
    </row>
    <row r="219" spans="1:65" s="2" customFormat="1" ht="21.75" customHeight="1">
      <c r="A219" s="34"/>
      <c r="B219" s="35"/>
      <c r="C219" s="208" t="s">
        <v>439</v>
      </c>
      <c r="D219" s="208" t="s">
        <v>219</v>
      </c>
      <c r="E219" s="209" t="s">
        <v>448</v>
      </c>
      <c r="F219" s="210" t="s">
        <v>449</v>
      </c>
      <c r="G219" s="211" t="s">
        <v>274</v>
      </c>
      <c r="H219" s="212">
        <v>93.918000000000006</v>
      </c>
      <c r="I219" s="213"/>
      <c r="J219" s="214">
        <f>ROUND(I219*H219,2)</f>
        <v>0</v>
      </c>
      <c r="K219" s="210" t="s">
        <v>223</v>
      </c>
      <c r="L219" s="39"/>
      <c r="M219" s="215" t="s">
        <v>1</v>
      </c>
      <c r="N219" s="216" t="s">
        <v>42</v>
      </c>
      <c r="O219" s="71"/>
      <c r="P219" s="217">
        <f>O219*H219</f>
        <v>0</v>
      </c>
      <c r="Q219" s="217">
        <v>0</v>
      </c>
      <c r="R219" s="217">
        <f>Q219*H219</f>
        <v>0</v>
      </c>
      <c r="S219" s="217">
        <v>0</v>
      </c>
      <c r="T219" s="21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19" t="s">
        <v>224</v>
      </c>
      <c r="AT219" s="219" t="s">
        <v>219</v>
      </c>
      <c r="AU219" s="219" t="s">
        <v>229</v>
      </c>
      <c r="AY219" s="17" t="s">
        <v>217</v>
      </c>
      <c r="BE219" s="220">
        <f>IF(N219="základní",J219,0)</f>
        <v>0</v>
      </c>
      <c r="BF219" s="220">
        <f>IF(N219="snížená",J219,0)</f>
        <v>0</v>
      </c>
      <c r="BG219" s="220">
        <f>IF(N219="zákl. přenesená",J219,0)</f>
        <v>0</v>
      </c>
      <c r="BH219" s="220">
        <f>IF(N219="sníž. přenesená",J219,0)</f>
        <v>0</v>
      </c>
      <c r="BI219" s="220">
        <f>IF(N219="nulová",J219,0)</f>
        <v>0</v>
      </c>
      <c r="BJ219" s="17" t="s">
        <v>84</v>
      </c>
      <c r="BK219" s="220">
        <f>ROUND(I219*H219,2)</f>
        <v>0</v>
      </c>
      <c r="BL219" s="17" t="s">
        <v>224</v>
      </c>
      <c r="BM219" s="219" t="s">
        <v>1470</v>
      </c>
    </row>
    <row r="220" spans="1:65" s="2" customFormat="1" ht="21.75" customHeight="1">
      <c r="A220" s="34"/>
      <c r="B220" s="35"/>
      <c r="C220" s="208" t="s">
        <v>443</v>
      </c>
      <c r="D220" s="208" t="s">
        <v>219</v>
      </c>
      <c r="E220" s="209" t="s">
        <v>452</v>
      </c>
      <c r="F220" s="210" t="s">
        <v>453</v>
      </c>
      <c r="G220" s="211" t="s">
        <v>274</v>
      </c>
      <c r="H220" s="212">
        <v>248.274</v>
      </c>
      <c r="I220" s="213"/>
      <c r="J220" s="214">
        <f>ROUND(I220*H220,2)</f>
        <v>0</v>
      </c>
      <c r="K220" s="210" t="s">
        <v>223</v>
      </c>
      <c r="L220" s="39"/>
      <c r="M220" s="215" t="s">
        <v>1</v>
      </c>
      <c r="N220" s="216" t="s">
        <v>42</v>
      </c>
      <c r="O220" s="71"/>
      <c r="P220" s="217">
        <f>O220*H220</f>
        <v>0</v>
      </c>
      <c r="Q220" s="217">
        <v>0</v>
      </c>
      <c r="R220" s="217">
        <f>Q220*H220</f>
        <v>0</v>
      </c>
      <c r="S220" s="217">
        <v>0</v>
      </c>
      <c r="T220" s="218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19" t="s">
        <v>224</v>
      </c>
      <c r="AT220" s="219" t="s">
        <v>219</v>
      </c>
      <c r="AU220" s="219" t="s">
        <v>229</v>
      </c>
      <c r="AY220" s="17" t="s">
        <v>217</v>
      </c>
      <c r="BE220" s="220">
        <f>IF(N220="základní",J220,0)</f>
        <v>0</v>
      </c>
      <c r="BF220" s="220">
        <f>IF(N220="snížená",J220,0)</f>
        <v>0</v>
      </c>
      <c r="BG220" s="220">
        <f>IF(N220="zákl. přenesená",J220,0)</f>
        <v>0</v>
      </c>
      <c r="BH220" s="220">
        <f>IF(N220="sníž. přenesená",J220,0)</f>
        <v>0</v>
      </c>
      <c r="BI220" s="220">
        <f>IF(N220="nulová",J220,0)</f>
        <v>0</v>
      </c>
      <c r="BJ220" s="17" t="s">
        <v>84</v>
      </c>
      <c r="BK220" s="220">
        <f>ROUND(I220*H220,2)</f>
        <v>0</v>
      </c>
      <c r="BL220" s="17" t="s">
        <v>224</v>
      </c>
      <c r="BM220" s="219" t="s">
        <v>1471</v>
      </c>
    </row>
    <row r="221" spans="1:65" s="13" customFormat="1" ht="11.25">
      <c r="B221" s="225"/>
      <c r="C221" s="226"/>
      <c r="D221" s="221" t="s">
        <v>246</v>
      </c>
      <c r="E221" s="227" t="s">
        <v>1</v>
      </c>
      <c r="F221" s="228" t="s">
        <v>1472</v>
      </c>
      <c r="G221" s="226"/>
      <c r="H221" s="229">
        <v>248.274</v>
      </c>
      <c r="I221" s="230"/>
      <c r="J221" s="226"/>
      <c r="K221" s="226"/>
      <c r="L221" s="231"/>
      <c r="M221" s="232"/>
      <c r="N221" s="233"/>
      <c r="O221" s="233"/>
      <c r="P221" s="233"/>
      <c r="Q221" s="233"/>
      <c r="R221" s="233"/>
      <c r="S221" s="233"/>
      <c r="T221" s="234"/>
      <c r="AT221" s="235" t="s">
        <v>246</v>
      </c>
      <c r="AU221" s="235" t="s">
        <v>229</v>
      </c>
      <c r="AV221" s="13" t="s">
        <v>86</v>
      </c>
      <c r="AW221" s="13" t="s">
        <v>33</v>
      </c>
      <c r="AX221" s="13" t="s">
        <v>77</v>
      </c>
      <c r="AY221" s="235" t="s">
        <v>217</v>
      </c>
    </row>
    <row r="222" spans="1:65" s="14" customFormat="1" ht="11.25">
      <c r="B222" s="246"/>
      <c r="C222" s="247"/>
      <c r="D222" s="221" t="s">
        <v>246</v>
      </c>
      <c r="E222" s="248" t="s">
        <v>1</v>
      </c>
      <c r="F222" s="249" t="s">
        <v>298</v>
      </c>
      <c r="G222" s="247"/>
      <c r="H222" s="250">
        <v>248.274</v>
      </c>
      <c r="I222" s="251"/>
      <c r="J222" s="247"/>
      <c r="K222" s="247"/>
      <c r="L222" s="252"/>
      <c r="M222" s="268"/>
      <c r="N222" s="269"/>
      <c r="O222" s="269"/>
      <c r="P222" s="269"/>
      <c r="Q222" s="269"/>
      <c r="R222" s="269"/>
      <c r="S222" s="269"/>
      <c r="T222" s="270"/>
      <c r="AT222" s="256" t="s">
        <v>246</v>
      </c>
      <c r="AU222" s="256" t="s">
        <v>229</v>
      </c>
      <c r="AV222" s="14" t="s">
        <v>224</v>
      </c>
      <c r="AW222" s="14" t="s">
        <v>33</v>
      </c>
      <c r="AX222" s="14" t="s">
        <v>84</v>
      </c>
      <c r="AY222" s="256" t="s">
        <v>217</v>
      </c>
    </row>
    <row r="223" spans="1:65" s="2" customFormat="1" ht="6.95" customHeight="1">
      <c r="A223" s="34"/>
      <c r="B223" s="54"/>
      <c r="C223" s="55"/>
      <c r="D223" s="55"/>
      <c r="E223" s="55"/>
      <c r="F223" s="55"/>
      <c r="G223" s="55"/>
      <c r="H223" s="55"/>
      <c r="I223" s="158"/>
      <c r="J223" s="55"/>
      <c r="K223" s="55"/>
      <c r="L223" s="39"/>
      <c r="M223" s="34"/>
      <c r="O223" s="34"/>
      <c r="P223" s="34"/>
      <c r="Q223" s="34"/>
      <c r="R223" s="34"/>
      <c r="S223" s="34"/>
      <c r="T223" s="34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</row>
  </sheetData>
  <sheetProtection algorithmName="SHA-512" hashValue="+Wya5irw4qWzfpIeGvzlzlacASHl33iK3c+kb8qnmXZpcg+UZK04Tjd6tXmI2/8n47fH2B0RPz23i4lHd4RS4w==" saltValue="8W/c+0yNPFfx6NALiV/WS/D1vKsMJ8xUOcqqegNCaOL2oOpfMSgSiONA2FVKkZbVnN4fGJrhZJjha8FXZHAivA==" spinCount="100000" sheet="1" objects="1" scenarios="1" formatColumns="0" formatRows="0" autoFilter="0"/>
  <autoFilter ref="C127:K222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5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7" t="s">
        <v>174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86</v>
      </c>
    </row>
    <row r="4" spans="1:46" s="1" customFormat="1" ht="24.95" customHeight="1">
      <c r="B4" s="20"/>
      <c r="D4" s="119" t="s">
        <v>184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9" t="str">
        <f>'Rekapitulace stavby'!K6</f>
        <v>Oprava mostních objektů na trati Liberec - Černousy</v>
      </c>
      <c r="F7" s="330"/>
      <c r="G7" s="330"/>
      <c r="H7" s="330"/>
      <c r="I7" s="115"/>
      <c r="L7" s="20"/>
    </row>
    <row r="8" spans="1:46" s="1" customFormat="1" ht="12" customHeight="1">
      <c r="B8" s="20"/>
      <c r="D8" s="121" t="s">
        <v>185</v>
      </c>
      <c r="I8" s="115"/>
      <c r="L8" s="20"/>
    </row>
    <row r="9" spans="1:46" s="2" customFormat="1" ht="16.5" customHeight="1">
      <c r="A9" s="34"/>
      <c r="B9" s="39"/>
      <c r="C9" s="34"/>
      <c r="D9" s="34"/>
      <c r="E9" s="329" t="s">
        <v>1397</v>
      </c>
      <c r="F9" s="331"/>
      <c r="G9" s="331"/>
      <c r="H9" s="331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187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32" t="s">
        <v>1473</v>
      </c>
      <c r="F11" s="331"/>
      <c r="G11" s="331"/>
      <c r="H11" s="331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</v>
      </c>
      <c r="G13" s="34"/>
      <c r="H13" s="34"/>
      <c r="I13" s="123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20</v>
      </c>
      <c r="E14" s="34"/>
      <c r="F14" s="110" t="s">
        <v>1399</v>
      </c>
      <c r="G14" s="34"/>
      <c r="H14" s="34"/>
      <c r="I14" s="123" t="s">
        <v>22</v>
      </c>
      <c r="J14" s="124" t="str">
        <f>'Rekapitulace stavby'!AN8</f>
        <v>25. 5. 2020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24</v>
      </c>
      <c r="E16" s="34"/>
      <c r="F16" s="34"/>
      <c r="G16" s="34"/>
      <c r="H16" s="34"/>
      <c r="I16" s="123" t="s">
        <v>25</v>
      </c>
      <c r="J16" s="110" t="s">
        <v>26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27</v>
      </c>
      <c r="F17" s="34"/>
      <c r="G17" s="34"/>
      <c r="H17" s="34"/>
      <c r="I17" s="123" t="s">
        <v>28</v>
      </c>
      <c r="J17" s="110" t="s">
        <v>29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30</v>
      </c>
      <c r="E19" s="34"/>
      <c r="F19" s="34"/>
      <c r="G19" s="34"/>
      <c r="H19" s="34"/>
      <c r="I19" s="123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33" t="str">
        <f>'Rekapitulace stavby'!E14</f>
        <v>Vyplň údaj</v>
      </c>
      <c r="F20" s="334"/>
      <c r="G20" s="334"/>
      <c r="H20" s="334"/>
      <c r="I20" s="123" t="s">
        <v>28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32</v>
      </c>
      <c r="E22" s="34"/>
      <c r="F22" s="34"/>
      <c r="G22" s="34"/>
      <c r="H22" s="34"/>
      <c r="I22" s="123" t="s">
        <v>25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23" t="s">
        <v>28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34</v>
      </c>
      <c r="E25" s="34"/>
      <c r="F25" s="34"/>
      <c r="G25" s="34"/>
      <c r="H25" s="34"/>
      <c r="I25" s="123" t="s">
        <v>25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23" t="s">
        <v>28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35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35" t="s">
        <v>1</v>
      </c>
      <c r="F29" s="335"/>
      <c r="G29" s="335"/>
      <c r="H29" s="335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37</v>
      </c>
      <c r="E32" s="34"/>
      <c r="F32" s="34"/>
      <c r="G32" s="34"/>
      <c r="H32" s="34"/>
      <c r="I32" s="122"/>
      <c r="J32" s="132">
        <f>ROUND(J123,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33" t="s">
        <v>39</v>
      </c>
      <c r="G34" s="34"/>
      <c r="H34" s="34"/>
      <c r="I34" s="134" t="s">
        <v>38</v>
      </c>
      <c r="J34" s="133" t="s">
        <v>40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5" t="s">
        <v>41</v>
      </c>
      <c r="E35" s="121" t="s">
        <v>42</v>
      </c>
      <c r="F35" s="136">
        <f>ROUND((SUM(BE123:BE134)),  2)</f>
        <v>0</v>
      </c>
      <c r="G35" s="34"/>
      <c r="H35" s="34"/>
      <c r="I35" s="137">
        <v>0.21</v>
      </c>
      <c r="J35" s="136">
        <f>ROUND(((SUM(BE123:BE134))*I35),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1" t="s">
        <v>43</v>
      </c>
      <c r="F36" s="136">
        <f>ROUND((SUM(BF123:BF134)),  2)</f>
        <v>0</v>
      </c>
      <c r="G36" s="34"/>
      <c r="H36" s="34"/>
      <c r="I36" s="137">
        <v>0.15</v>
      </c>
      <c r="J36" s="136">
        <f>ROUND(((SUM(BF123:BF134))*I36),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44</v>
      </c>
      <c r="F37" s="136">
        <f>ROUND((SUM(BG123:BG134)),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45</v>
      </c>
      <c r="F38" s="136">
        <f>ROUND((SUM(BH123:BH134)),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46</v>
      </c>
      <c r="F39" s="136">
        <f>ROUND((SUM(BI123:BI134)),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47</v>
      </c>
      <c r="E41" s="140"/>
      <c r="F41" s="140"/>
      <c r="G41" s="141" t="s">
        <v>48</v>
      </c>
      <c r="H41" s="142" t="s">
        <v>49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I43" s="115"/>
      <c r="L43" s="20"/>
    </row>
    <row r="44" spans="1:31" s="1" customFormat="1" ht="14.45" customHeight="1">
      <c r="B44" s="20"/>
      <c r="I44" s="115"/>
      <c r="L44" s="20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50</v>
      </c>
      <c r="E50" s="147"/>
      <c r="F50" s="147"/>
      <c r="G50" s="146" t="s">
        <v>51</v>
      </c>
      <c r="H50" s="147"/>
      <c r="I50" s="148"/>
      <c r="J50" s="147"/>
      <c r="K50" s="147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9" t="s">
        <v>52</v>
      </c>
      <c r="E61" s="150"/>
      <c r="F61" s="151" t="s">
        <v>53</v>
      </c>
      <c r="G61" s="149" t="s">
        <v>52</v>
      </c>
      <c r="H61" s="150"/>
      <c r="I61" s="152"/>
      <c r="J61" s="153" t="s">
        <v>53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6" t="s">
        <v>54</v>
      </c>
      <c r="E65" s="154"/>
      <c r="F65" s="154"/>
      <c r="G65" s="146" t="s">
        <v>55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9" t="s">
        <v>52</v>
      </c>
      <c r="E76" s="150"/>
      <c r="F76" s="151" t="s">
        <v>53</v>
      </c>
      <c r="G76" s="149" t="s">
        <v>52</v>
      </c>
      <c r="H76" s="150"/>
      <c r="I76" s="152"/>
      <c r="J76" s="153" t="s">
        <v>53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190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36" t="str">
        <f>E7</f>
        <v>Oprava mostních objektů na trati Liberec - Černousy</v>
      </c>
      <c r="F85" s="337"/>
      <c r="G85" s="337"/>
      <c r="H85" s="337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185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36" t="s">
        <v>1397</v>
      </c>
      <c r="F87" s="338"/>
      <c r="G87" s="338"/>
      <c r="H87" s="338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187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309" t="str">
        <f>E11</f>
        <v>2020/02/10.2/LIB - SO 10 - VRN 1</v>
      </c>
      <c r="F89" s="338"/>
      <c r="G89" s="338"/>
      <c r="H89" s="338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>Raspenava</v>
      </c>
      <c r="G91" s="36"/>
      <c r="H91" s="36"/>
      <c r="I91" s="123" t="s">
        <v>22</v>
      </c>
      <c r="J91" s="66" t="str">
        <f>IF(J14="","",J14)</f>
        <v>25. 5. 2020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24</v>
      </c>
      <c r="D93" s="36"/>
      <c r="E93" s="36"/>
      <c r="F93" s="27" t="str">
        <f>E17</f>
        <v>Správa železnic, státní organizace OŘ HK</v>
      </c>
      <c r="G93" s="36"/>
      <c r="H93" s="36"/>
      <c r="I93" s="123" t="s">
        <v>32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30</v>
      </c>
      <c r="D94" s="36"/>
      <c r="E94" s="36"/>
      <c r="F94" s="27" t="str">
        <f>IF(E20="","",E20)</f>
        <v>Vyplň údaj</v>
      </c>
      <c r="G94" s="36"/>
      <c r="H94" s="36"/>
      <c r="I94" s="123" t="s">
        <v>34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62" t="s">
        <v>191</v>
      </c>
      <c r="D96" s="163"/>
      <c r="E96" s="163"/>
      <c r="F96" s="163"/>
      <c r="G96" s="163"/>
      <c r="H96" s="163"/>
      <c r="I96" s="164"/>
      <c r="J96" s="165" t="s">
        <v>192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66" t="s">
        <v>193</v>
      </c>
      <c r="D98" s="36"/>
      <c r="E98" s="36"/>
      <c r="F98" s="36"/>
      <c r="G98" s="36"/>
      <c r="H98" s="36"/>
      <c r="I98" s="122"/>
      <c r="J98" s="84">
        <f>J123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194</v>
      </c>
    </row>
    <row r="99" spans="1:47" s="9" customFormat="1" ht="24.95" customHeight="1">
      <c r="B99" s="167"/>
      <c r="C99" s="168"/>
      <c r="D99" s="169" t="s">
        <v>465</v>
      </c>
      <c r="E99" s="170"/>
      <c r="F99" s="170"/>
      <c r="G99" s="170"/>
      <c r="H99" s="170"/>
      <c r="I99" s="171"/>
      <c r="J99" s="172">
        <f>J124</f>
        <v>0</v>
      </c>
      <c r="K99" s="168"/>
      <c r="L99" s="173"/>
    </row>
    <row r="100" spans="1:47" s="10" customFormat="1" ht="19.899999999999999" customHeight="1">
      <c r="B100" s="174"/>
      <c r="C100" s="104"/>
      <c r="D100" s="175" t="s">
        <v>466</v>
      </c>
      <c r="E100" s="176"/>
      <c r="F100" s="176"/>
      <c r="G100" s="176"/>
      <c r="H100" s="176"/>
      <c r="I100" s="177"/>
      <c r="J100" s="178">
        <f>J125</f>
        <v>0</v>
      </c>
      <c r="K100" s="104"/>
      <c r="L100" s="179"/>
    </row>
    <row r="101" spans="1:47" s="10" customFormat="1" ht="19.899999999999999" customHeight="1">
      <c r="B101" s="174"/>
      <c r="C101" s="104"/>
      <c r="D101" s="175" t="s">
        <v>467</v>
      </c>
      <c r="E101" s="176"/>
      <c r="F101" s="176"/>
      <c r="G101" s="176"/>
      <c r="H101" s="176"/>
      <c r="I101" s="177"/>
      <c r="J101" s="178">
        <f>J132</f>
        <v>0</v>
      </c>
      <c r="K101" s="104"/>
      <c r="L101" s="179"/>
    </row>
    <row r="102" spans="1:47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122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47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158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47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161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24.95" customHeight="1">
      <c r="A108" s="34"/>
      <c r="B108" s="35"/>
      <c r="C108" s="23" t="s">
        <v>202</v>
      </c>
      <c r="D108" s="36"/>
      <c r="E108" s="36"/>
      <c r="F108" s="36"/>
      <c r="G108" s="36"/>
      <c r="H108" s="36"/>
      <c r="I108" s="122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122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122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6.5" customHeight="1">
      <c r="A111" s="34"/>
      <c r="B111" s="35"/>
      <c r="C111" s="36"/>
      <c r="D111" s="36"/>
      <c r="E111" s="336" t="str">
        <f>E7</f>
        <v>Oprava mostních objektů na trati Liberec - Černousy</v>
      </c>
      <c r="F111" s="337"/>
      <c r="G111" s="337"/>
      <c r="H111" s="337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1" customFormat="1" ht="12" customHeight="1">
      <c r="B112" s="21"/>
      <c r="C112" s="29" t="s">
        <v>185</v>
      </c>
      <c r="D112" s="22"/>
      <c r="E112" s="22"/>
      <c r="F112" s="22"/>
      <c r="G112" s="22"/>
      <c r="H112" s="22"/>
      <c r="I112" s="115"/>
      <c r="J112" s="22"/>
      <c r="K112" s="22"/>
      <c r="L112" s="20"/>
    </row>
    <row r="113" spans="1:65" s="2" customFormat="1" ht="16.5" customHeight="1">
      <c r="A113" s="34"/>
      <c r="B113" s="35"/>
      <c r="C113" s="36"/>
      <c r="D113" s="36"/>
      <c r="E113" s="336" t="s">
        <v>1397</v>
      </c>
      <c r="F113" s="338"/>
      <c r="G113" s="338"/>
      <c r="H113" s="338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187</v>
      </c>
      <c r="D114" s="36"/>
      <c r="E114" s="36"/>
      <c r="F114" s="36"/>
      <c r="G114" s="36"/>
      <c r="H114" s="36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309" t="str">
        <f>E11</f>
        <v>2020/02/10.2/LIB - SO 10 - VRN 1</v>
      </c>
      <c r="F115" s="338"/>
      <c r="G115" s="338"/>
      <c r="H115" s="338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20</v>
      </c>
      <c r="D117" s="36"/>
      <c r="E117" s="36"/>
      <c r="F117" s="27" t="str">
        <f>F14</f>
        <v>Raspenava</v>
      </c>
      <c r="G117" s="36"/>
      <c r="H117" s="36"/>
      <c r="I117" s="123" t="s">
        <v>22</v>
      </c>
      <c r="J117" s="66" t="str">
        <f>IF(J14="","",J14)</f>
        <v>25. 5. 2020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24</v>
      </c>
      <c r="D119" s="36"/>
      <c r="E119" s="36"/>
      <c r="F119" s="27" t="str">
        <f>E17</f>
        <v>Správa železnic, státní organizace OŘ HK</v>
      </c>
      <c r="G119" s="36"/>
      <c r="H119" s="36"/>
      <c r="I119" s="123" t="s">
        <v>32</v>
      </c>
      <c r="J119" s="32" t="str">
        <f>E23</f>
        <v xml:space="preserve"> 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30</v>
      </c>
      <c r="D120" s="36"/>
      <c r="E120" s="36"/>
      <c r="F120" s="27" t="str">
        <f>IF(E20="","",E20)</f>
        <v>Vyplň údaj</v>
      </c>
      <c r="G120" s="36"/>
      <c r="H120" s="36"/>
      <c r="I120" s="123" t="s">
        <v>34</v>
      </c>
      <c r="J120" s="32" t="str">
        <f>E26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122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80"/>
      <c r="B122" s="181"/>
      <c r="C122" s="182" t="s">
        <v>203</v>
      </c>
      <c r="D122" s="183" t="s">
        <v>62</v>
      </c>
      <c r="E122" s="183" t="s">
        <v>58</v>
      </c>
      <c r="F122" s="183" t="s">
        <v>59</v>
      </c>
      <c r="G122" s="183" t="s">
        <v>204</v>
      </c>
      <c r="H122" s="183" t="s">
        <v>205</v>
      </c>
      <c r="I122" s="184" t="s">
        <v>206</v>
      </c>
      <c r="J122" s="183" t="s">
        <v>192</v>
      </c>
      <c r="K122" s="185" t="s">
        <v>207</v>
      </c>
      <c r="L122" s="186"/>
      <c r="M122" s="75" t="s">
        <v>1</v>
      </c>
      <c r="N122" s="76" t="s">
        <v>41</v>
      </c>
      <c r="O122" s="76" t="s">
        <v>208</v>
      </c>
      <c r="P122" s="76" t="s">
        <v>209</v>
      </c>
      <c r="Q122" s="76" t="s">
        <v>210</v>
      </c>
      <c r="R122" s="76" t="s">
        <v>211</v>
      </c>
      <c r="S122" s="76" t="s">
        <v>212</v>
      </c>
      <c r="T122" s="77" t="s">
        <v>213</v>
      </c>
      <c r="U122" s="180"/>
      <c r="V122" s="180"/>
      <c r="W122" s="180"/>
      <c r="X122" s="180"/>
      <c r="Y122" s="180"/>
      <c r="Z122" s="180"/>
      <c r="AA122" s="180"/>
      <c r="AB122" s="180"/>
      <c r="AC122" s="180"/>
      <c r="AD122" s="180"/>
      <c r="AE122" s="180"/>
    </row>
    <row r="123" spans="1:65" s="2" customFormat="1" ht="22.9" customHeight="1">
      <c r="A123" s="34"/>
      <c r="B123" s="35"/>
      <c r="C123" s="82" t="s">
        <v>214</v>
      </c>
      <c r="D123" s="36"/>
      <c r="E123" s="36"/>
      <c r="F123" s="36"/>
      <c r="G123" s="36"/>
      <c r="H123" s="36"/>
      <c r="I123" s="122"/>
      <c r="J123" s="187">
        <f>BK123</f>
        <v>0</v>
      </c>
      <c r="K123" s="36"/>
      <c r="L123" s="39"/>
      <c r="M123" s="78"/>
      <c r="N123" s="188"/>
      <c r="O123" s="79"/>
      <c r="P123" s="189">
        <f>P124</f>
        <v>0</v>
      </c>
      <c r="Q123" s="79"/>
      <c r="R123" s="189">
        <f>R124</f>
        <v>0</v>
      </c>
      <c r="S123" s="79"/>
      <c r="T123" s="190">
        <f>T124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76</v>
      </c>
      <c r="AU123" s="17" t="s">
        <v>194</v>
      </c>
      <c r="BK123" s="191">
        <f>BK124</f>
        <v>0</v>
      </c>
    </row>
    <row r="124" spans="1:65" s="12" customFormat="1" ht="25.9" customHeight="1">
      <c r="B124" s="192"/>
      <c r="C124" s="193"/>
      <c r="D124" s="194" t="s">
        <v>76</v>
      </c>
      <c r="E124" s="195" t="s">
        <v>468</v>
      </c>
      <c r="F124" s="195" t="s">
        <v>469</v>
      </c>
      <c r="G124" s="193"/>
      <c r="H124" s="193"/>
      <c r="I124" s="196"/>
      <c r="J124" s="197">
        <f>BK124</f>
        <v>0</v>
      </c>
      <c r="K124" s="193"/>
      <c r="L124" s="198"/>
      <c r="M124" s="199"/>
      <c r="N124" s="200"/>
      <c r="O124" s="200"/>
      <c r="P124" s="201">
        <f>P125+P132</f>
        <v>0</v>
      </c>
      <c r="Q124" s="200"/>
      <c r="R124" s="201">
        <f>R125+R132</f>
        <v>0</v>
      </c>
      <c r="S124" s="200"/>
      <c r="T124" s="202">
        <f>T125+T132</f>
        <v>0</v>
      </c>
      <c r="AR124" s="203" t="s">
        <v>241</v>
      </c>
      <c r="AT124" s="204" t="s">
        <v>76</v>
      </c>
      <c r="AU124" s="204" t="s">
        <v>77</v>
      </c>
      <c r="AY124" s="203" t="s">
        <v>217</v>
      </c>
      <c r="BK124" s="205">
        <f>BK125+BK132</f>
        <v>0</v>
      </c>
    </row>
    <row r="125" spans="1:65" s="12" customFormat="1" ht="22.9" customHeight="1">
      <c r="B125" s="192"/>
      <c r="C125" s="193"/>
      <c r="D125" s="194" t="s">
        <v>76</v>
      </c>
      <c r="E125" s="206" t="s">
        <v>470</v>
      </c>
      <c r="F125" s="206" t="s">
        <v>471</v>
      </c>
      <c r="G125" s="193"/>
      <c r="H125" s="193"/>
      <c r="I125" s="196"/>
      <c r="J125" s="207">
        <f>BK125</f>
        <v>0</v>
      </c>
      <c r="K125" s="193"/>
      <c r="L125" s="198"/>
      <c r="M125" s="199"/>
      <c r="N125" s="200"/>
      <c r="O125" s="200"/>
      <c r="P125" s="201">
        <f>SUM(P126:P131)</f>
        <v>0</v>
      </c>
      <c r="Q125" s="200"/>
      <c r="R125" s="201">
        <f>SUM(R126:R131)</f>
        <v>0</v>
      </c>
      <c r="S125" s="200"/>
      <c r="T125" s="202">
        <f>SUM(T126:T131)</f>
        <v>0</v>
      </c>
      <c r="AR125" s="203" t="s">
        <v>241</v>
      </c>
      <c r="AT125" s="204" t="s">
        <v>76</v>
      </c>
      <c r="AU125" s="204" t="s">
        <v>84</v>
      </c>
      <c r="AY125" s="203" t="s">
        <v>217</v>
      </c>
      <c r="BK125" s="205">
        <f>SUM(BK126:BK131)</f>
        <v>0</v>
      </c>
    </row>
    <row r="126" spans="1:65" s="2" customFormat="1" ht="16.5" customHeight="1">
      <c r="A126" s="34"/>
      <c r="B126" s="35"/>
      <c r="C126" s="208" t="s">
        <v>84</v>
      </c>
      <c r="D126" s="208" t="s">
        <v>219</v>
      </c>
      <c r="E126" s="209" t="s">
        <v>472</v>
      </c>
      <c r="F126" s="210" t="s">
        <v>471</v>
      </c>
      <c r="G126" s="211" t="s">
        <v>473</v>
      </c>
      <c r="H126" s="212">
        <v>1</v>
      </c>
      <c r="I126" s="213"/>
      <c r="J126" s="214">
        <f t="shared" ref="J126:J131" si="0">ROUND(I126*H126,2)</f>
        <v>0</v>
      </c>
      <c r="K126" s="210" t="s">
        <v>223</v>
      </c>
      <c r="L126" s="39"/>
      <c r="M126" s="215" t="s">
        <v>1</v>
      </c>
      <c r="N126" s="216" t="s">
        <v>42</v>
      </c>
      <c r="O126" s="71"/>
      <c r="P126" s="217">
        <f t="shared" ref="P126:P131" si="1">O126*H126</f>
        <v>0</v>
      </c>
      <c r="Q126" s="217">
        <v>0</v>
      </c>
      <c r="R126" s="217">
        <f t="shared" ref="R126:R131" si="2">Q126*H126</f>
        <v>0</v>
      </c>
      <c r="S126" s="217">
        <v>0</v>
      </c>
      <c r="T126" s="218">
        <f t="shared" ref="T126:T131" si="3"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9" t="s">
        <v>474</v>
      </c>
      <c r="AT126" s="219" t="s">
        <v>219</v>
      </c>
      <c r="AU126" s="219" t="s">
        <v>86</v>
      </c>
      <c r="AY126" s="17" t="s">
        <v>217</v>
      </c>
      <c r="BE126" s="220">
        <f t="shared" ref="BE126:BE131" si="4">IF(N126="základní",J126,0)</f>
        <v>0</v>
      </c>
      <c r="BF126" s="220">
        <f t="shared" ref="BF126:BF131" si="5">IF(N126="snížená",J126,0)</f>
        <v>0</v>
      </c>
      <c r="BG126" s="220">
        <f t="shared" ref="BG126:BG131" si="6">IF(N126="zákl. přenesená",J126,0)</f>
        <v>0</v>
      </c>
      <c r="BH126" s="220">
        <f t="shared" ref="BH126:BH131" si="7">IF(N126="sníž. přenesená",J126,0)</f>
        <v>0</v>
      </c>
      <c r="BI126" s="220">
        <f t="shared" ref="BI126:BI131" si="8">IF(N126="nulová",J126,0)</f>
        <v>0</v>
      </c>
      <c r="BJ126" s="17" t="s">
        <v>84</v>
      </c>
      <c r="BK126" s="220">
        <f t="shared" ref="BK126:BK131" si="9">ROUND(I126*H126,2)</f>
        <v>0</v>
      </c>
      <c r="BL126" s="17" t="s">
        <v>474</v>
      </c>
      <c r="BM126" s="219" t="s">
        <v>1474</v>
      </c>
    </row>
    <row r="127" spans="1:65" s="2" customFormat="1" ht="16.5" customHeight="1">
      <c r="A127" s="34"/>
      <c r="B127" s="35"/>
      <c r="C127" s="208" t="s">
        <v>86</v>
      </c>
      <c r="D127" s="208" t="s">
        <v>219</v>
      </c>
      <c r="E127" s="209" t="s">
        <v>476</v>
      </c>
      <c r="F127" s="210" t="s">
        <v>477</v>
      </c>
      <c r="G127" s="211" t="s">
        <v>473</v>
      </c>
      <c r="H127" s="212">
        <v>1</v>
      </c>
      <c r="I127" s="213"/>
      <c r="J127" s="214">
        <f t="shared" si="0"/>
        <v>0</v>
      </c>
      <c r="K127" s="210" t="s">
        <v>223</v>
      </c>
      <c r="L127" s="39"/>
      <c r="M127" s="215" t="s">
        <v>1</v>
      </c>
      <c r="N127" s="216" t="s">
        <v>42</v>
      </c>
      <c r="O127" s="71"/>
      <c r="P127" s="217">
        <f t="shared" si="1"/>
        <v>0</v>
      </c>
      <c r="Q127" s="217">
        <v>0</v>
      </c>
      <c r="R127" s="217">
        <f t="shared" si="2"/>
        <v>0</v>
      </c>
      <c r="S127" s="217">
        <v>0</v>
      </c>
      <c r="T127" s="218">
        <f t="shared" si="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9" t="s">
        <v>474</v>
      </c>
      <c r="AT127" s="219" t="s">
        <v>219</v>
      </c>
      <c r="AU127" s="219" t="s">
        <v>86</v>
      </c>
      <c r="AY127" s="17" t="s">
        <v>217</v>
      </c>
      <c r="BE127" s="220">
        <f t="shared" si="4"/>
        <v>0</v>
      </c>
      <c r="BF127" s="220">
        <f t="shared" si="5"/>
        <v>0</v>
      </c>
      <c r="BG127" s="220">
        <f t="shared" si="6"/>
        <v>0</v>
      </c>
      <c r="BH127" s="220">
        <f t="shared" si="7"/>
        <v>0</v>
      </c>
      <c r="BI127" s="220">
        <f t="shared" si="8"/>
        <v>0</v>
      </c>
      <c r="BJ127" s="17" t="s">
        <v>84</v>
      </c>
      <c r="BK127" s="220">
        <f t="shared" si="9"/>
        <v>0</v>
      </c>
      <c r="BL127" s="17" t="s">
        <v>474</v>
      </c>
      <c r="BM127" s="219" t="s">
        <v>1475</v>
      </c>
    </row>
    <row r="128" spans="1:65" s="2" customFormat="1" ht="16.5" customHeight="1">
      <c r="A128" s="34"/>
      <c r="B128" s="35"/>
      <c r="C128" s="208" t="s">
        <v>229</v>
      </c>
      <c r="D128" s="208" t="s">
        <v>219</v>
      </c>
      <c r="E128" s="209" t="s">
        <v>479</v>
      </c>
      <c r="F128" s="210" t="s">
        <v>480</v>
      </c>
      <c r="G128" s="211" t="s">
        <v>473</v>
      </c>
      <c r="H128" s="212">
        <v>1</v>
      </c>
      <c r="I128" s="213"/>
      <c r="J128" s="214">
        <f t="shared" si="0"/>
        <v>0</v>
      </c>
      <c r="K128" s="210" t="s">
        <v>223</v>
      </c>
      <c r="L128" s="39"/>
      <c r="M128" s="215" t="s">
        <v>1</v>
      </c>
      <c r="N128" s="216" t="s">
        <v>42</v>
      </c>
      <c r="O128" s="71"/>
      <c r="P128" s="217">
        <f t="shared" si="1"/>
        <v>0</v>
      </c>
      <c r="Q128" s="217">
        <v>0</v>
      </c>
      <c r="R128" s="217">
        <f t="shared" si="2"/>
        <v>0</v>
      </c>
      <c r="S128" s="217">
        <v>0</v>
      </c>
      <c r="T128" s="218">
        <f t="shared" si="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9" t="s">
        <v>474</v>
      </c>
      <c r="AT128" s="219" t="s">
        <v>219</v>
      </c>
      <c r="AU128" s="219" t="s">
        <v>86</v>
      </c>
      <c r="AY128" s="17" t="s">
        <v>217</v>
      </c>
      <c r="BE128" s="220">
        <f t="shared" si="4"/>
        <v>0</v>
      </c>
      <c r="BF128" s="220">
        <f t="shared" si="5"/>
        <v>0</v>
      </c>
      <c r="BG128" s="220">
        <f t="shared" si="6"/>
        <v>0</v>
      </c>
      <c r="BH128" s="220">
        <f t="shared" si="7"/>
        <v>0</v>
      </c>
      <c r="BI128" s="220">
        <f t="shared" si="8"/>
        <v>0</v>
      </c>
      <c r="BJ128" s="17" t="s">
        <v>84</v>
      </c>
      <c r="BK128" s="220">
        <f t="shared" si="9"/>
        <v>0</v>
      </c>
      <c r="BL128" s="17" t="s">
        <v>474</v>
      </c>
      <c r="BM128" s="219" t="s">
        <v>1476</v>
      </c>
    </row>
    <row r="129" spans="1:65" s="2" customFormat="1" ht="16.5" customHeight="1">
      <c r="A129" s="34"/>
      <c r="B129" s="35"/>
      <c r="C129" s="208" t="s">
        <v>224</v>
      </c>
      <c r="D129" s="208" t="s">
        <v>219</v>
      </c>
      <c r="E129" s="209" t="s">
        <v>482</v>
      </c>
      <c r="F129" s="210" t="s">
        <v>483</v>
      </c>
      <c r="G129" s="211" t="s">
        <v>473</v>
      </c>
      <c r="H129" s="212">
        <v>1</v>
      </c>
      <c r="I129" s="213"/>
      <c r="J129" s="214">
        <f t="shared" si="0"/>
        <v>0</v>
      </c>
      <c r="K129" s="210" t="s">
        <v>223</v>
      </c>
      <c r="L129" s="39"/>
      <c r="M129" s="215" t="s">
        <v>1</v>
      </c>
      <c r="N129" s="216" t="s">
        <v>42</v>
      </c>
      <c r="O129" s="71"/>
      <c r="P129" s="217">
        <f t="shared" si="1"/>
        <v>0</v>
      </c>
      <c r="Q129" s="217">
        <v>0</v>
      </c>
      <c r="R129" s="217">
        <f t="shared" si="2"/>
        <v>0</v>
      </c>
      <c r="S129" s="217">
        <v>0</v>
      </c>
      <c r="T129" s="218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9" t="s">
        <v>474</v>
      </c>
      <c r="AT129" s="219" t="s">
        <v>219</v>
      </c>
      <c r="AU129" s="219" t="s">
        <v>86</v>
      </c>
      <c r="AY129" s="17" t="s">
        <v>217</v>
      </c>
      <c r="BE129" s="220">
        <f t="shared" si="4"/>
        <v>0</v>
      </c>
      <c r="BF129" s="220">
        <f t="shared" si="5"/>
        <v>0</v>
      </c>
      <c r="BG129" s="220">
        <f t="shared" si="6"/>
        <v>0</v>
      </c>
      <c r="BH129" s="220">
        <f t="shared" si="7"/>
        <v>0</v>
      </c>
      <c r="BI129" s="220">
        <f t="shared" si="8"/>
        <v>0</v>
      </c>
      <c r="BJ129" s="17" t="s">
        <v>84</v>
      </c>
      <c r="BK129" s="220">
        <f t="shared" si="9"/>
        <v>0</v>
      </c>
      <c r="BL129" s="17" t="s">
        <v>474</v>
      </c>
      <c r="BM129" s="219" t="s">
        <v>1477</v>
      </c>
    </row>
    <row r="130" spans="1:65" s="2" customFormat="1" ht="16.5" customHeight="1">
      <c r="A130" s="34"/>
      <c r="B130" s="35"/>
      <c r="C130" s="208" t="s">
        <v>241</v>
      </c>
      <c r="D130" s="208" t="s">
        <v>219</v>
      </c>
      <c r="E130" s="209" t="s">
        <v>485</v>
      </c>
      <c r="F130" s="210" t="s">
        <v>486</v>
      </c>
      <c r="G130" s="211" t="s">
        <v>473</v>
      </c>
      <c r="H130" s="212">
        <v>1</v>
      </c>
      <c r="I130" s="213"/>
      <c r="J130" s="214">
        <f t="shared" si="0"/>
        <v>0</v>
      </c>
      <c r="K130" s="210" t="s">
        <v>223</v>
      </c>
      <c r="L130" s="39"/>
      <c r="M130" s="215" t="s">
        <v>1</v>
      </c>
      <c r="N130" s="216" t="s">
        <v>42</v>
      </c>
      <c r="O130" s="71"/>
      <c r="P130" s="217">
        <f t="shared" si="1"/>
        <v>0</v>
      </c>
      <c r="Q130" s="217">
        <v>0</v>
      </c>
      <c r="R130" s="217">
        <f t="shared" si="2"/>
        <v>0</v>
      </c>
      <c r="S130" s="217">
        <v>0</v>
      </c>
      <c r="T130" s="218">
        <f t="shared" si="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9" t="s">
        <v>474</v>
      </c>
      <c r="AT130" s="219" t="s">
        <v>219</v>
      </c>
      <c r="AU130" s="219" t="s">
        <v>86</v>
      </c>
      <c r="AY130" s="17" t="s">
        <v>217</v>
      </c>
      <c r="BE130" s="220">
        <f t="shared" si="4"/>
        <v>0</v>
      </c>
      <c r="BF130" s="220">
        <f t="shared" si="5"/>
        <v>0</v>
      </c>
      <c r="BG130" s="220">
        <f t="shared" si="6"/>
        <v>0</v>
      </c>
      <c r="BH130" s="220">
        <f t="shared" si="7"/>
        <v>0</v>
      </c>
      <c r="BI130" s="220">
        <f t="shared" si="8"/>
        <v>0</v>
      </c>
      <c r="BJ130" s="17" t="s">
        <v>84</v>
      </c>
      <c r="BK130" s="220">
        <f t="shared" si="9"/>
        <v>0</v>
      </c>
      <c r="BL130" s="17" t="s">
        <v>474</v>
      </c>
      <c r="BM130" s="219" t="s">
        <v>1478</v>
      </c>
    </row>
    <row r="131" spans="1:65" s="2" customFormat="1" ht="16.5" customHeight="1">
      <c r="A131" s="34"/>
      <c r="B131" s="35"/>
      <c r="C131" s="208" t="s">
        <v>248</v>
      </c>
      <c r="D131" s="208" t="s">
        <v>219</v>
      </c>
      <c r="E131" s="209" t="s">
        <v>488</v>
      </c>
      <c r="F131" s="210" t="s">
        <v>489</v>
      </c>
      <c r="G131" s="211" t="s">
        <v>473</v>
      </c>
      <c r="H131" s="212">
        <v>1</v>
      </c>
      <c r="I131" s="213"/>
      <c r="J131" s="214">
        <f t="shared" si="0"/>
        <v>0</v>
      </c>
      <c r="K131" s="210" t="s">
        <v>223</v>
      </c>
      <c r="L131" s="39"/>
      <c r="M131" s="215" t="s">
        <v>1</v>
      </c>
      <c r="N131" s="216" t="s">
        <v>42</v>
      </c>
      <c r="O131" s="71"/>
      <c r="P131" s="217">
        <f t="shared" si="1"/>
        <v>0</v>
      </c>
      <c r="Q131" s="217">
        <v>0</v>
      </c>
      <c r="R131" s="217">
        <f t="shared" si="2"/>
        <v>0</v>
      </c>
      <c r="S131" s="217">
        <v>0</v>
      </c>
      <c r="T131" s="218">
        <f t="shared" si="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9" t="s">
        <v>474</v>
      </c>
      <c r="AT131" s="219" t="s">
        <v>219</v>
      </c>
      <c r="AU131" s="219" t="s">
        <v>86</v>
      </c>
      <c r="AY131" s="17" t="s">
        <v>217</v>
      </c>
      <c r="BE131" s="220">
        <f t="shared" si="4"/>
        <v>0</v>
      </c>
      <c r="BF131" s="220">
        <f t="shared" si="5"/>
        <v>0</v>
      </c>
      <c r="BG131" s="220">
        <f t="shared" si="6"/>
        <v>0</v>
      </c>
      <c r="BH131" s="220">
        <f t="shared" si="7"/>
        <v>0</v>
      </c>
      <c r="BI131" s="220">
        <f t="shared" si="8"/>
        <v>0</v>
      </c>
      <c r="BJ131" s="17" t="s">
        <v>84</v>
      </c>
      <c r="BK131" s="220">
        <f t="shared" si="9"/>
        <v>0</v>
      </c>
      <c r="BL131" s="17" t="s">
        <v>474</v>
      </c>
      <c r="BM131" s="219" t="s">
        <v>1479</v>
      </c>
    </row>
    <row r="132" spans="1:65" s="12" customFormat="1" ht="22.9" customHeight="1">
      <c r="B132" s="192"/>
      <c r="C132" s="193"/>
      <c r="D132" s="194" t="s">
        <v>76</v>
      </c>
      <c r="E132" s="206" t="s">
        <v>491</v>
      </c>
      <c r="F132" s="206" t="s">
        <v>492</v>
      </c>
      <c r="G132" s="193"/>
      <c r="H132" s="193"/>
      <c r="I132" s="196"/>
      <c r="J132" s="207">
        <f>BK132</f>
        <v>0</v>
      </c>
      <c r="K132" s="193"/>
      <c r="L132" s="198"/>
      <c r="M132" s="199"/>
      <c r="N132" s="200"/>
      <c r="O132" s="200"/>
      <c r="P132" s="201">
        <f>SUM(P133:P134)</f>
        <v>0</v>
      </c>
      <c r="Q132" s="200"/>
      <c r="R132" s="201">
        <f>SUM(R133:R134)</f>
        <v>0</v>
      </c>
      <c r="S132" s="200"/>
      <c r="T132" s="202">
        <f>SUM(T133:T134)</f>
        <v>0</v>
      </c>
      <c r="AR132" s="203" t="s">
        <v>241</v>
      </c>
      <c r="AT132" s="204" t="s">
        <v>76</v>
      </c>
      <c r="AU132" s="204" t="s">
        <v>84</v>
      </c>
      <c r="AY132" s="203" t="s">
        <v>217</v>
      </c>
      <c r="BK132" s="205">
        <f>SUM(BK133:BK134)</f>
        <v>0</v>
      </c>
    </row>
    <row r="133" spans="1:65" s="2" customFormat="1" ht="16.5" customHeight="1">
      <c r="A133" s="34"/>
      <c r="B133" s="35"/>
      <c r="C133" s="208" t="s">
        <v>254</v>
      </c>
      <c r="D133" s="208" t="s">
        <v>219</v>
      </c>
      <c r="E133" s="209" t="s">
        <v>493</v>
      </c>
      <c r="F133" s="210" t="s">
        <v>494</v>
      </c>
      <c r="G133" s="211" t="s">
        <v>473</v>
      </c>
      <c r="H133" s="212">
        <v>1</v>
      </c>
      <c r="I133" s="213"/>
      <c r="J133" s="214">
        <f>ROUND(I133*H133,2)</f>
        <v>0</v>
      </c>
      <c r="K133" s="210" t="s">
        <v>223</v>
      </c>
      <c r="L133" s="39"/>
      <c r="M133" s="215" t="s">
        <v>1</v>
      </c>
      <c r="N133" s="216" t="s">
        <v>42</v>
      </c>
      <c r="O133" s="71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9" t="s">
        <v>474</v>
      </c>
      <c r="AT133" s="219" t="s">
        <v>219</v>
      </c>
      <c r="AU133" s="219" t="s">
        <v>86</v>
      </c>
      <c r="AY133" s="17" t="s">
        <v>217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7" t="s">
        <v>84</v>
      </c>
      <c r="BK133" s="220">
        <f>ROUND(I133*H133,2)</f>
        <v>0</v>
      </c>
      <c r="BL133" s="17" t="s">
        <v>474</v>
      </c>
      <c r="BM133" s="219" t="s">
        <v>1480</v>
      </c>
    </row>
    <row r="134" spans="1:65" s="2" customFormat="1" ht="16.5" customHeight="1">
      <c r="A134" s="34"/>
      <c r="B134" s="35"/>
      <c r="C134" s="208" t="s">
        <v>262</v>
      </c>
      <c r="D134" s="208" t="s">
        <v>219</v>
      </c>
      <c r="E134" s="209" t="s">
        <v>496</v>
      </c>
      <c r="F134" s="210" t="s">
        <v>497</v>
      </c>
      <c r="G134" s="211" t="s">
        <v>473</v>
      </c>
      <c r="H134" s="212">
        <v>1</v>
      </c>
      <c r="I134" s="213"/>
      <c r="J134" s="214">
        <f>ROUND(I134*H134,2)</f>
        <v>0</v>
      </c>
      <c r="K134" s="210" t="s">
        <v>223</v>
      </c>
      <c r="L134" s="39"/>
      <c r="M134" s="260" t="s">
        <v>1</v>
      </c>
      <c r="N134" s="261" t="s">
        <v>42</v>
      </c>
      <c r="O134" s="262"/>
      <c r="P134" s="263">
        <f>O134*H134</f>
        <v>0</v>
      </c>
      <c r="Q134" s="263">
        <v>0</v>
      </c>
      <c r="R134" s="263">
        <f>Q134*H134</f>
        <v>0</v>
      </c>
      <c r="S134" s="263">
        <v>0</v>
      </c>
      <c r="T134" s="264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9" t="s">
        <v>474</v>
      </c>
      <c r="AT134" s="219" t="s">
        <v>219</v>
      </c>
      <c r="AU134" s="219" t="s">
        <v>86</v>
      </c>
      <c r="AY134" s="17" t="s">
        <v>217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7" t="s">
        <v>84</v>
      </c>
      <c r="BK134" s="220">
        <f>ROUND(I134*H134,2)</f>
        <v>0</v>
      </c>
      <c r="BL134" s="17" t="s">
        <v>474</v>
      </c>
      <c r="BM134" s="219" t="s">
        <v>1481</v>
      </c>
    </row>
    <row r="135" spans="1:65" s="2" customFormat="1" ht="6.95" customHeight="1">
      <c r="A135" s="34"/>
      <c r="B135" s="54"/>
      <c r="C135" s="55"/>
      <c r="D135" s="55"/>
      <c r="E135" s="55"/>
      <c r="F135" s="55"/>
      <c r="G135" s="55"/>
      <c r="H135" s="55"/>
      <c r="I135" s="158"/>
      <c r="J135" s="55"/>
      <c r="K135" s="55"/>
      <c r="L135" s="39"/>
      <c r="M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</sheetData>
  <sheetProtection algorithmName="SHA-512" hashValue="QmQo2rgRxn2yuEIhKrdo0PNMHS22kNWKU9cb3nUmEcjisob1qcqkVJ8Y9YF3AFXvtpWlRgK7J9NZSS9kAy7xGw==" saltValue="nA8gVP6qBAFS8yTbRrBfIWIRGtOtHKYMBVTlt94P3onspPeRoUZxISOun4cJ56x0/w9mJe+Wduv6g9b6aBahRA==" spinCount="100000" sheet="1" objects="1" scenarios="1" formatColumns="0" formatRows="0" autoFilter="0"/>
  <autoFilter ref="C122:K134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9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7" t="s">
        <v>180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86</v>
      </c>
    </row>
    <row r="4" spans="1:46" s="1" customFormat="1" ht="24.95" customHeight="1">
      <c r="B4" s="20"/>
      <c r="D4" s="119" t="s">
        <v>184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9" t="str">
        <f>'Rekapitulace stavby'!K6</f>
        <v>Oprava mostních objektů na trati Liberec - Černousy</v>
      </c>
      <c r="F7" s="330"/>
      <c r="G7" s="330"/>
      <c r="H7" s="330"/>
      <c r="I7" s="115"/>
      <c r="L7" s="20"/>
    </row>
    <row r="8" spans="1:46" s="1" customFormat="1" ht="12" customHeight="1">
      <c r="B8" s="20"/>
      <c r="D8" s="121" t="s">
        <v>185</v>
      </c>
      <c r="I8" s="115"/>
      <c r="L8" s="20"/>
    </row>
    <row r="9" spans="1:46" s="2" customFormat="1" ht="16.5" customHeight="1">
      <c r="A9" s="34"/>
      <c r="B9" s="39"/>
      <c r="C9" s="34"/>
      <c r="D9" s="34"/>
      <c r="E9" s="329" t="s">
        <v>1482</v>
      </c>
      <c r="F9" s="331"/>
      <c r="G9" s="331"/>
      <c r="H9" s="331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187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32" t="s">
        <v>1483</v>
      </c>
      <c r="F11" s="331"/>
      <c r="G11" s="331"/>
      <c r="H11" s="331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</v>
      </c>
      <c r="G13" s="34"/>
      <c r="H13" s="34"/>
      <c r="I13" s="123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20</v>
      </c>
      <c r="E14" s="34"/>
      <c r="F14" s="110" t="s">
        <v>1399</v>
      </c>
      <c r="G14" s="34"/>
      <c r="H14" s="34"/>
      <c r="I14" s="123" t="s">
        <v>22</v>
      </c>
      <c r="J14" s="124" t="str">
        <f>'Rekapitulace stavby'!AN8</f>
        <v>25. 5. 2020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24</v>
      </c>
      <c r="E16" s="34"/>
      <c r="F16" s="34"/>
      <c r="G16" s="34"/>
      <c r="H16" s="34"/>
      <c r="I16" s="123" t="s">
        <v>25</v>
      </c>
      <c r="J16" s="110" t="s">
        <v>26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27</v>
      </c>
      <c r="F17" s="34"/>
      <c r="G17" s="34"/>
      <c r="H17" s="34"/>
      <c r="I17" s="123" t="s">
        <v>28</v>
      </c>
      <c r="J17" s="110" t="s">
        <v>29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30</v>
      </c>
      <c r="E19" s="34"/>
      <c r="F19" s="34"/>
      <c r="G19" s="34"/>
      <c r="H19" s="34"/>
      <c r="I19" s="123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33" t="str">
        <f>'Rekapitulace stavby'!E14</f>
        <v>Vyplň údaj</v>
      </c>
      <c r="F20" s="334"/>
      <c r="G20" s="334"/>
      <c r="H20" s="334"/>
      <c r="I20" s="123" t="s">
        <v>28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32</v>
      </c>
      <c r="E22" s="34"/>
      <c r="F22" s="34"/>
      <c r="G22" s="34"/>
      <c r="H22" s="34"/>
      <c r="I22" s="123" t="s">
        <v>25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23" t="s">
        <v>28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34</v>
      </c>
      <c r="E25" s="34"/>
      <c r="F25" s="34"/>
      <c r="G25" s="34"/>
      <c r="H25" s="34"/>
      <c r="I25" s="123" t="s">
        <v>25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23" t="s">
        <v>28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35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35" t="s">
        <v>1</v>
      </c>
      <c r="F29" s="335"/>
      <c r="G29" s="335"/>
      <c r="H29" s="335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37</v>
      </c>
      <c r="E32" s="34"/>
      <c r="F32" s="34"/>
      <c r="G32" s="34"/>
      <c r="H32" s="34"/>
      <c r="I32" s="122"/>
      <c r="J32" s="132">
        <f>ROUND(J128,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33" t="s">
        <v>39</v>
      </c>
      <c r="G34" s="34"/>
      <c r="H34" s="34"/>
      <c r="I34" s="134" t="s">
        <v>38</v>
      </c>
      <c r="J34" s="133" t="s">
        <v>40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5" t="s">
        <v>41</v>
      </c>
      <c r="E35" s="121" t="s">
        <v>42</v>
      </c>
      <c r="F35" s="136">
        <f>ROUND((SUM(BE128:BE258)),  2)</f>
        <v>0</v>
      </c>
      <c r="G35" s="34"/>
      <c r="H35" s="34"/>
      <c r="I35" s="137">
        <v>0.21</v>
      </c>
      <c r="J35" s="136">
        <f>ROUND(((SUM(BE128:BE258))*I35),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1" t="s">
        <v>43</v>
      </c>
      <c r="F36" s="136">
        <f>ROUND((SUM(BF128:BF258)),  2)</f>
        <v>0</v>
      </c>
      <c r="G36" s="34"/>
      <c r="H36" s="34"/>
      <c r="I36" s="137">
        <v>0.15</v>
      </c>
      <c r="J36" s="136">
        <f>ROUND(((SUM(BF128:BF258))*I36),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44</v>
      </c>
      <c r="F37" s="136">
        <f>ROUND((SUM(BG128:BG258)),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45</v>
      </c>
      <c r="F38" s="136">
        <f>ROUND((SUM(BH128:BH258)),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46</v>
      </c>
      <c r="F39" s="136">
        <f>ROUND((SUM(BI128:BI258)),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47</v>
      </c>
      <c r="E41" s="140"/>
      <c r="F41" s="140"/>
      <c r="G41" s="141" t="s">
        <v>48</v>
      </c>
      <c r="H41" s="142" t="s">
        <v>49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I43" s="115"/>
      <c r="L43" s="20"/>
    </row>
    <row r="44" spans="1:31" s="1" customFormat="1" ht="14.45" customHeight="1">
      <c r="B44" s="20"/>
      <c r="I44" s="115"/>
      <c r="L44" s="20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50</v>
      </c>
      <c r="E50" s="147"/>
      <c r="F50" s="147"/>
      <c r="G50" s="146" t="s">
        <v>51</v>
      </c>
      <c r="H50" s="147"/>
      <c r="I50" s="148"/>
      <c r="J50" s="147"/>
      <c r="K50" s="147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9" t="s">
        <v>52</v>
      </c>
      <c r="E61" s="150"/>
      <c r="F61" s="151" t="s">
        <v>53</v>
      </c>
      <c r="G61" s="149" t="s">
        <v>52</v>
      </c>
      <c r="H61" s="150"/>
      <c r="I61" s="152"/>
      <c r="J61" s="153" t="s">
        <v>53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6" t="s">
        <v>54</v>
      </c>
      <c r="E65" s="154"/>
      <c r="F65" s="154"/>
      <c r="G65" s="146" t="s">
        <v>55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9" t="s">
        <v>52</v>
      </c>
      <c r="E76" s="150"/>
      <c r="F76" s="151" t="s">
        <v>53</v>
      </c>
      <c r="G76" s="149" t="s">
        <v>52</v>
      </c>
      <c r="H76" s="150"/>
      <c r="I76" s="152"/>
      <c r="J76" s="153" t="s">
        <v>53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190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36" t="str">
        <f>E7</f>
        <v>Oprava mostních objektů na trati Liberec - Černousy</v>
      </c>
      <c r="F85" s="337"/>
      <c r="G85" s="337"/>
      <c r="H85" s="337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185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36" t="s">
        <v>1482</v>
      </c>
      <c r="F87" s="338"/>
      <c r="G87" s="338"/>
      <c r="H87" s="338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187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309" t="str">
        <f>E11</f>
        <v>2020/02/11.1/LIB - SO 11 - M 178,069</v>
      </c>
      <c r="F89" s="338"/>
      <c r="G89" s="338"/>
      <c r="H89" s="338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>Raspenava</v>
      </c>
      <c r="G91" s="36"/>
      <c r="H91" s="36"/>
      <c r="I91" s="123" t="s">
        <v>22</v>
      </c>
      <c r="J91" s="66" t="str">
        <f>IF(J14="","",J14)</f>
        <v>25. 5. 2020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24</v>
      </c>
      <c r="D93" s="36"/>
      <c r="E93" s="36"/>
      <c r="F93" s="27" t="str">
        <f>E17</f>
        <v>Správa železnic, státní organizace OŘ HK</v>
      </c>
      <c r="G93" s="36"/>
      <c r="H93" s="36"/>
      <c r="I93" s="123" t="s">
        <v>32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30</v>
      </c>
      <c r="D94" s="36"/>
      <c r="E94" s="36"/>
      <c r="F94" s="27" t="str">
        <f>IF(E20="","",E20)</f>
        <v>Vyplň údaj</v>
      </c>
      <c r="G94" s="36"/>
      <c r="H94" s="36"/>
      <c r="I94" s="123" t="s">
        <v>34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62" t="s">
        <v>191</v>
      </c>
      <c r="D96" s="163"/>
      <c r="E96" s="163"/>
      <c r="F96" s="163"/>
      <c r="G96" s="163"/>
      <c r="H96" s="163"/>
      <c r="I96" s="164"/>
      <c r="J96" s="165" t="s">
        <v>192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66" t="s">
        <v>193</v>
      </c>
      <c r="D98" s="36"/>
      <c r="E98" s="36"/>
      <c r="F98" s="36"/>
      <c r="G98" s="36"/>
      <c r="H98" s="36"/>
      <c r="I98" s="122"/>
      <c r="J98" s="84">
        <f>J128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194</v>
      </c>
    </row>
    <row r="99" spans="1:47" s="9" customFormat="1" ht="24.95" customHeight="1">
      <c r="B99" s="167"/>
      <c r="C99" s="168"/>
      <c r="D99" s="169" t="s">
        <v>195</v>
      </c>
      <c r="E99" s="170"/>
      <c r="F99" s="170"/>
      <c r="G99" s="170"/>
      <c r="H99" s="170"/>
      <c r="I99" s="171"/>
      <c r="J99" s="172">
        <f>J129</f>
        <v>0</v>
      </c>
      <c r="K99" s="168"/>
      <c r="L99" s="173"/>
    </row>
    <row r="100" spans="1:47" s="10" customFormat="1" ht="19.899999999999999" customHeight="1">
      <c r="B100" s="174"/>
      <c r="C100" s="104"/>
      <c r="D100" s="175" t="s">
        <v>196</v>
      </c>
      <c r="E100" s="176"/>
      <c r="F100" s="176"/>
      <c r="G100" s="176"/>
      <c r="H100" s="176"/>
      <c r="I100" s="177"/>
      <c r="J100" s="178">
        <f>J130</f>
        <v>0</v>
      </c>
      <c r="K100" s="104"/>
      <c r="L100" s="179"/>
    </row>
    <row r="101" spans="1:47" s="10" customFormat="1" ht="19.899999999999999" customHeight="1">
      <c r="B101" s="174"/>
      <c r="C101" s="104"/>
      <c r="D101" s="175" t="s">
        <v>582</v>
      </c>
      <c r="E101" s="176"/>
      <c r="F101" s="176"/>
      <c r="G101" s="176"/>
      <c r="H101" s="176"/>
      <c r="I101" s="177"/>
      <c r="J101" s="178">
        <f>J156</f>
        <v>0</v>
      </c>
      <c r="K101" s="104"/>
      <c r="L101" s="179"/>
    </row>
    <row r="102" spans="1:47" s="10" customFormat="1" ht="19.899999999999999" customHeight="1">
      <c r="B102" s="174"/>
      <c r="C102" s="104"/>
      <c r="D102" s="175" t="s">
        <v>583</v>
      </c>
      <c r="E102" s="176"/>
      <c r="F102" s="176"/>
      <c r="G102" s="176"/>
      <c r="H102" s="176"/>
      <c r="I102" s="177"/>
      <c r="J102" s="178">
        <f>J169</f>
        <v>0</v>
      </c>
      <c r="K102" s="104"/>
      <c r="L102" s="179"/>
    </row>
    <row r="103" spans="1:47" s="10" customFormat="1" ht="19.899999999999999" customHeight="1">
      <c r="B103" s="174"/>
      <c r="C103" s="104"/>
      <c r="D103" s="175" t="s">
        <v>197</v>
      </c>
      <c r="E103" s="176"/>
      <c r="F103" s="176"/>
      <c r="G103" s="176"/>
      <c r="H103" s="176"/>
      <c r="I103" s="177"/>
      <c r="J103" s="178">
        <f>J175</f>
        <v>0</v>
      </c>
      <c r="K103" s="104"/>
      <c r="L103" s="179"/>
    </row>
    <row r="104" spans="1:47" s="10" customFormat="1" ht="19.899999999999999" customHeight="1">
      <c r="B104" s="174"/>
      <c r="C104" s="104"/>
      <c r="D104" s="175" t="s">
        <v>198</v>
      </c>
      <c r="E104" s="176"/>
      <c r="F104" s="176"/>
      <c r="G104" s="176"/>
      <c r="H104" s="176"/>
      <c r="I104" s="177"/>
      <c r="J104" s="178">
        <f>J178</f>
        <v>0</v>
      </c>
      <c r="K104" s="104"/>
      <c r="L104" s="179"/>
    </row>
    <row r="105" spans="1:47" s="10" customFormat="1" ht="19.899999999999999" customHeight="1">
      <c r="B105" s="174"/>
      <c r="C105" s="104"/>
      <c r="D105" s="175" t="s">
        <v>199</v>
      </c>
      <c r="E105" s="176"/>
      <c r="F105" s="176"/>
      <c r="G105" s="176"/>
      <c r="H105" s="176"/>
      <c r="I105" s="177"/>
      <c r="J105" s="178">
        <f>J182</f>
        <v>0</v>
      </c>
      <c r="K105" s="104"/>
      <c r="L105" s="179"/>
    </row>
    <row r="106" spans="1:47" s="10" customFormat="1" ht="14.85" customHeight="1">
      <c r="B106" s="174"/>
      <c r="C106" s="104"/>
      <c r="D106" s="175" t="s">
        <v>200</v>
      </c>
      <c r="E106" s="176"/>
      <c r="F106" s="176"/>
      <c r="G106" s="176"/>
      <c r="H106" s="176"/>
      <c r="I106" s="177"/>
      <c r="J106" s="178">
        <f>J249</f>
        <v>0</v>
      </c>
      <c r="K106" s="104"/>
      <c r="L106" s="179"/>
    </row>
    <row r="107" spans="1:47" s="2" customFormat="1" ht="21.75" customHeight="1">
      <c r="A107" s="34"/>
      <c r="B107" s="35"/>
      <c r="C107" s="36"/>
      <c r="D107" s="36"/>
      <c r="E107" s="36"/>
      <c r="F107" s="36"/>
      <c r="G107" s="36"/>
      <c r="H107" s="36"/>
      <c r="I107" s="122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6.95" customHeight="1">
      <c r="A108" s="34"/>
      <c r="B108" s="54"/>
      <c r="C108" s="55"/>
      <c r="D108" s="55"/>
      <c r="E108" s="55"/>
      <c r="F108" s="55"/>
      <c r="G108" s="55"/>
      <c r="H108" s="55"/>
      <c r="I108" s="158"/>
      <c r="J108" s="55"/>
      <c r="K108" s="55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12" spans="1:47" s="2" customFormat="1" ht="6.95" customHeight="1">
      <c r="A112" s="34"/>
      <c r="B112" s="56"/>
      <c r="C112" s="57"/>
      <c r="D112" s="57"/>
      <c r="E112" s="57"/>
      <c r="F112" s="57"/>
      <c r="G112" s="57"/>
      <c r="H112" s="57"/>
      <c r="I112" s="161"/>
      <c r="J112" s="57"/>
      <c r="K112" s="57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24.95" customHeight="1">
      <c r="A113" s="34"/>
      <c r="B113" s="35"/>
      <c r="C113" s="23" t="s">
        <v>202</v>
      </c>
      <c r="D113" s="36"/>
      <c r="E113" s="36"/>
      <c r="F113" s="36"/>
      <c r="G113" s="36"/>
      <c r="H113" s="36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12" customHeight="1">
      <c r="A115" s="34"/>
      <c r="B115" s="35"/>
      <c r="C115" s="29" t="s">
        <v>16</v>
      </c>
      <c r="D115" s="36"/>
      <c r="E115" s="36"/>
      <c r="F115" s="36"/>
      <c r="G115" s="36"/>
      <c r="H115" s="36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2" customFormat="1" ht="16.5" customHeight="1">
      <c r="A116" s="34"/>
      <c r="B116" s="35"/>
      <c r="C116" s="36"/>
      <c r="D116" s="36"/>
      <c r="E116" s="336" t="str">
        <f>E7</f>
        <v>Oprava mostních objektů na trati Liberec - Černousy</v>
      </c>
      <c r="F116" s="337"/>
      <c r="G116" s="337"/>
      <c r="H116" s="337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1" customFormat="1" ht="12" customHeight="1">
      <c r="B117" s="21"/>
      <c r="C117" s="29" t="s">
        <v>185</v>
      </c>
      <c r="D117" s="22"/>
      <c r="E117" s="22"/>
      <c r="F117" s="22"/>
      <c r="G117" s="22"/>
      <c r="H117" s="22"/>
      <c r="I117" s="115"/>
      <c r="J117" s="22"/>
      <c r="K117" s="22"/>
      <c r="L117" s="20"/>
    </row>
    <row r="118" spans="1:63" s="2" customFormat="1" ht="16.5" customHeight="1">
      <c r="A118" s="34"/>
      <c r="B118" s="35"/>
      <c r="C118" s="36"/>
      <c r="D118" s="36"/>
      <c r="E118" s="336" t="s">
        <v>1482</v>
      </c>
      <c r="F118" s="338"/>
      <c r="G118" s="338"/>
      <c r="H118" s="338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2" customHeight="1">
      <c r="A119" s="34"/>
      <c r="B119" s="35"/>
      <c r="C119" s="29" t="s">
        <v>187</v>
      </c>
      <c r="D119" s="36"/>
      <c r="E119" s="36"/>
      <c r="F119" s="36"/>
      <c r="G119" s="36"/>
      <c r="H119" s="36"/>
      <c r="I119" s="122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6.5" customHeight="1">
      <c r="A120" s="34"/>
      <c r="B120" s="35"/>
      <c r="C120" s="36"/>
      <c r="D120" s="36"/>
      <c r="E120" s="309" t="str">
        <f>E11</f>
        <v>2020/02/11.1/LIB - SO 11 - M 178,069</v>
      </c>
      <c r="F120" s="338"/>
      <c r="G120" s="338"/>
      <c r="H120" s="338"/>
      <c r="I120" s="122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122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12" customHeight="1">
      <c r="A122" s="34"/>
      <c r="B122" s="35"/>
      <c r="C122" s="29" t="s">
        <v>20</v>
      </c>
      <c r="D122" s="36"/>
      <c r="E122" s="36"/>
      <c r="F122" s="27" t="str">
        <f>F14</f>
        <v>Raspenava</v>
      </c>
      <c r="G122" s="36"/>
      <c r="H122" s="36"/>
      <c r="I122" s="123" t="s">
        <v>22</v>
      </c>
      <c r="J122" s="66" t="str">
        <f>IF(J14="","",J14)</f>
        <v>25. 5. 2020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6.95" customHeight="1">
      <c r="A123" s="34"/>
      <c r="B123" s="35"/>
      <c r="C123" s="36"/>
      <c r="D123" s="36"/>
      <c r="E123" s="36"/>
      <c r="F123" s="36"/>
      <c r="G123" s="36"/>
      <c r="H123" s="36"/>
      <c r="I123" s="122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24</v>
      </c>
      <c r="D124" s="36"/>
      <c r="E124" s="36"/>
      <c r="F124" s="27" t="str">
        <f>E17</f>
        <v>Správa železnic, státní organizace OŘ HK</v>
      </c>
      <c r="G124" s="36"/>
      <c r="H124" s="36"/>
      <c r="I124" s="123" t="s">
        <v>32</v>
      </c>
      <c r="J124" s="32" t="str">
        <f>E23</f>
        <v xml:space="preserve"> 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5.2" customHeight="1">
      <c r="A125" s="34"/>
      <c r="B125" s="35"/>
      <c r="C125" s="29" t="s">
        <v>30</v>
      </c>
      <c r="D125" s="36"/>
      <c r="E125" s="36"/>
      <c r="F125" s="27" t="str">
        <f>IF(E20="","",E20)</f>
        <v>Vyplň údaj</v>
      </c>
      <c r="G125" s="36"/>
      <c r="H125" s="36"/>
      <c r="I125" s="123" t="s">
        <v>34</v>
      </c>
      <c r="J125" s="32" t="str">
        <f>E26</f>
        <v xml:space="preserve"> </v>
      </c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2" customFormat="1" ht="10.35" customHeight="1">
      <c r="A126" s="34"/>
      <c r="B126" s="35"/>
      <c r="C126" s="36"/>
      <c r="D126" s="36"/>
      <c r="E126" s="36"/>
      <c r="F126" s="36"/>
      <c r="G126" s="36"/>
      <c r="H126" s="36"/>
      <c r="I126" s="122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63" s="11" customFormat="1" ht="29.25" customHeight="1">
      <c r="A127" s="180"/>
      <c r="B127" s="181"/>
      <c r="C127" s="182" t="s">
        <v>203</v>
      </c>
      <c r="D127" s="183" t="s">
        <v>62</v>
      </c>
      <c r="E127" s="183" t="s">
        <v>58</v>
      </c>
      <c r="F127" s="183" t="s">
        <v>59</v>
      </c>
      <c r="G127" s="183" t="s">
        <v>204</v>
      </c>
      <c r="H127" s="183" t="s">
        <v>205</v>
      </c>
      <c r="I127" s="184" t="s">
        <v>206</v>
      </c>
      <c r="J127" s="183" t="s">
        <v>192</v>
      </c>
      <c r="K127" s="185" t="s">
        <v>207</v>
      </c>
      <c r="L127" s="186"/>
      <c r="M127" s="75" t="s">
        <v>1</v>
      </c>
      <c r="N127" s="76" t="s">
        <v>41</v>
      </c>
      <c r="O127" s="76" t="s">
        <v>208</v>
      </c>
      <c r="P127" s="76" t="s">
        <v>209</v>
      </c>
      <c r="Q127" s="76" t="s">
        <v>210</v>
      </c>
      <c r="R127" s="76" t="s">
        <v>211</v>
      </c>
      <c r="S127" s="76" t="s">
        <v>212</v>
      </c>
      <c r="T127" s="77" t="s">
        <v>213</v>
      </c>
      <c r="U127" s="180"/>
      <c r="V127" s="180"/>
      <c r="W127" s="180"/>
      <c r="X127" s="180"/>
      <c r="Y127" s="180"/>
      <c r="Z127" s="180"/>
      <c r="AA127" s="180"/>
      <c r="AB127" s="180"/>
      <c r="AC127" s="180"/>
      <c r="AD127" s="180"/>
      <c r="AE127" s="180"/>
    </row>
    <row r="128" spans="1:63" s="2" customFormat="1" ht="22.9" customHeight="1">
      <c r="A128" s="34"/>
      <c r="B128" s="35"/>
      <c r="C128" s="82" t="s">
        <v>214</v>
      </c>
      <c r="D128" s="36"/>
      <c r="E128" s="36"/>
      <c r="F128" s="36"/>
      <c r="G128" s="36"/>
      <c r="H128" s="36"/>
      <c r="I128" s="122"/>
      <c r="J128" s="187">
        <f>BK128</f>
        <v>0</v>
      </c>
      <c r="K128" s="36"/>
      <c r="L128" s="39"/>
      <c r="M128" s="78"/>
      <c r="N128" s="188"/>
      <c r="O128" s="79"/>
      <c r="P128" s="189">
        <f>P129</f>
        <v>0</v>
      </c>
      <c r="Q128" s="79"/>
      <c r="R128" s="189">
        <f>R129</f>
        <v>77.579081380959991</v>
      </c>
      <c r="S128" s="79"/>
      <c r="T128" s="190">
        <f>T129</f>
        <v>64.889195700000002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76</v>
      </c>
      <c r="AU128" s="17" t="s">
        <v>194</v>
      </c>
      <c r="BK128" s="191">
        <f>BK129</f>
        <v>0</v>
      </c>
    </row>
    <row r="129" spans="1:65" s="12" customFormat="1" ht="25.9" customHeight="1">
      <c r="B129" s="192"/>
      <c r="C129" s="193"/>
      <c r="D129" s="194" t="s">
        <v>76</v>
      </c>
      <c r="E129" s="195" t="s">
        <v>215</v>
      </c>
      <c r="F129" s="195" t="s">
        <v>216</v>
      </c>
      <c r="G129" s="193"/>
      <c r="H129" s="193"/>
      <c r="I129" s="196"/>
      <c r="J129" s="197">
        <f>BK129</f>
        <v>0</v>
      </c>
      <c r="K129" s="193"/>
      <c r="L129" s="198"/>
      <c r="M129" s="199"/>
      <c r="N129" s="200"/>
      <c r="O129" s="200"/>
      <c r="P129" s="201">
        <f>P130+P156+P169+P175+P178+P182</f>
        <v>0</v>
      </c>
      <c r="Q129" s="200"/>
      <c r="R129" s="201">
        <f>R130+R156+R169+R175+R178+R182</f>
        <v>77.579081380959991</v>
      </c>
      <c r="S129" s="200"/>
      <c r="T129" s="202">
        <f>T130+T156+T169+T175+T178+T182</f>
        <v>64.889195700000002</v>
      </c>
      <c r="AR129" s="203" t="s">
        <v>84</v>
      </c>
      <c r="AT129" s="204" t="s">
        <v>76</v>
      </c>
      <c r="AU129" s="204" t="s">
        <v>77</v>
      </c>
      <c r="AY129" s="203" t="s">
        <v>217</v>
      </c>
      <c r="BK129" s="205">
        <f>BK130+BK156+BK169+BK175+BK178+BK182</f>
        <v>0</v>
      </c>
    </row>
    <row r="130" spans="1:65" s="12" customFormat="1" ht="22.9" customHeight="1">
      <c r="B130" s="192"/>
      <c r="C130" s="193"/>
      <c r="D130" s="194" t="s">
        <v>76</v>
      </c>
      <c r="E130" s="206" t="s">
        <v>84</v>
      </c>
      <c r="F130" s="206" t="s">
        <v>218</v>
      </c>
      <c r="G130" s="193"/>
      <c r="H130" s="193"/>
      <c r="I130" s="196"/>
      <c r="J130" s="207">
        <f>BK130</f>
        <v>0</v>
      </c>
      <c r="K130" s="193"/>
      <c r="L130" s="198"/>
      <c r="M130" s="199"/>
      <c r="N130" s="200"/>
      <c r="O130" s="200"/>
      <c r="P130" s="201">
        <f>SUM(P131:P155)</f>
        <v>0</v>
      </c>
      <c r="Q130" s="200"/>
      <c r="R130" s="201">
        <f>SUM(R131:R155)</f>
        <v>0.823674036</v>
      </c>
      <c r="S130" s="200"/>
      <c r="T130" s="202">
        <f>SUM(T131:T155)</f>
        <v>0</v>
      </c>
      <c r="AR130" s="203" t="s">
        <v>84</v>
      </c>
      <c r="AT130" s="204" t="s">
        <v>76</v>
      </c>
      <c r="AU130" s="204" t="s">
        <v>84</v>
      </c>
      <c r="AY130" s="203" t="s">
        <v>217</v>
      </c>
      <c r="BK130" s="205">
        <f>SUM(BK131:BK155)</f>
        <v>0</v>
      </c>
    </row>
    <row r="131" spans="1:65" s="2" customFormat="1" ht="21.75" customHeight="1">
      <c r="A131" s="34"/>
      <c r="B131" s="35"/>
      <c r="C131" s="208" t="s">
        <v>84</v>
      </c>
      <c r="D131" s="208" t="s">
        <v>219</v>
      </c>
      <c r="E131" s="209" t="s">
        <v>773</v>
      </c>
      <c r="F131" s="210" t="s">
        <v>774</v>
      </c>
      <c r="G131" s="211" t="s">
        <v>222</v>
      </c>
      <c r="H131" s="212">
        <v>300</v>
      </c>
      <c r="I131" s="213"/>
      <c r="J131" s="214">
        <f>ROUND(I131*H131,2)</f>
        <v>0</v>
      </c>
      <c r="K131" s="210" t="s">
        <v>514</v>
      </c>
      <c r="L131" s="39"/>
      <c r="M131" s="215" t="s">
        <v>1</v>
      </c>
      <c r="N131" s="216" t="s">
        <v>42</v>
      </c>
      <c r="O131" s="71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9" t="s">
        <v>224</v>
      </c>
      <c r="AT131" s="219" t="s">
        <v>219</v>
      </c>
      <c r="AU131" s="219" t="s">
        <v>86</v>
      </c>
      <c r="AY131" s="17" t="s">
        <v>217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7" t="s">
        <v>84</v>
      </c>
      <c r="BK131" s="220">
        <f>ROUND(I131*H131,2)</f>
        <v>0</v>
      </c>
      <c r="BL131" s="17" t="s">
        <v>224</v>
      </c>
      <c r="BM131" s="219" t="s">
        <v>1484</v>
      </c>
    </row>
    <row r="132" spans="1:65" s="2" customFormat="1" ht="16.5" customHeight="1">
      <c r="A132" s="34"/>
      <c r="B132" s="35"/>
      <c r="C132" s="208" t="s">
        <v>86</v>
      </c>
      <c r="D132" s="208" t="s">
        <v>219</v>
      </c>
      <c r="E132" s="209" t="s">
        <v>777</v>
      </c>
      <c r="F132" s="210" t="s">
        <v>778</v>
      </c>
      <c r="G132" s="211" t="s">
        <v>222</v>
      </c>
      <c r="H132" s="212">
        <v>300</v>
      </c>
      <c r="I132" s="213"/>
      <c r="J132" s="214">
        <f>ROUND(I132*H132,2)</f>
        <v>0</v>
      </c>
      <c r="K132" s="210" t="s">
        <v>514</v>
      </c>
      <c r="L132" s="39"/>
      <c r="M132" s="215" t="s">
        <v>1</v>
      </c>
      <c r="N132" s="216" t="s">
        <v>42</v>
      </c>
      <c r="O132" s="71"/>
      <c r="P132" s="217">
        <f>O132*H132</f>
        <v>0</v>
      </c>
      <c r="Q132" s="217">
        <v>1.8000000000000001E-4</v>
      </c>
      <c r="R132" s="217">
        <f>Q132*H132</f>
        <v>5.4000000000000006E-2</v>
      </c>
      <c r="S132" s="217">
        <v>0</v>
      </c>
      <c r="T132" s="21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9" t="s">
        <v>224</v>
      </c>
      <c r="AT132" s="219" t="s">
        <v>219</v>
      </c>
      <c r="AU132" s="219" t="s">
        <v>86</v>
      </c>
      <c r="AY132" s="17" t="s">
        <v>217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7" t="s">
        <v>84</v>
      </c>
      <c r="BK132" s="220">
        <f>ROUND(I132*H132,2)</f>
        <v>0</v>
      </c>
      <c r="BL132" s="17" t="s">
        <v>224</v>
      </c>
      <c r="BM132" s="219" t="s">
        <v>1485</v>
      </c>
    </row>
    <row r="133" spans="1:65" s="2" customFormat="1" ht="21.75" customHeight="1">
      <c r="A133" s="34"/>
      <c r="B133" s="35"/>
      <c r="C133" s="208" t="s">
        <v>229</v>
      </c>
      <c r="D133" s="208" t="s">
        <v>219</v>
      </c>
      <c r="E133" s="209" t="s">
        <v>597</v>
      </c>
      <c r="F133" s="210" t="s">
        <v>598</v>
      </c>
      <c r="G133" s="211" t="s">
        <v>232</v>
      </c>
      <c r="H133" s="212">
        <v>1</v>
      </c>
      <c r="I133" s="213"/>
      <c r="J133" s="214">
        <f>ROUND(I133*H133,2)</f>
        <v>0</v>
      </c>
      <c r="K133" s="210" t="s">
        <v>223</v>
      </c>
      <c r="L133" s="39"/>
      <c r="M133" s="215" t="s">
        <v>1</v>
      </c>
      <c r="N133" s="216" t="s">
        <v>42</v>
      </c>
      <c r="O133" s="71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9" t="s">
        <v>224</v>
      </c>
      <c r="AT133" s="219" t="s">
        <v>219</v>
      </c>
      <c r="AU133" s="219" t="s">
        <v>86</v>
      </c>
      <c r="AY133" s="17" t="s">
        <v>217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7" t="s">
        <v>84</v>
      </c>
      <c r="BK133" s="220">
        <f>ROUND(I133*H133,2)</f>
        <v>0</v>
      </c>
      <c r="BL133" s="17" t="s">
        <v>224</v>
      </c>
      <c r="BM133" s="219" t="s">
        <v>1486</v>
      </c>
    </row>
    <row r="134" spans="1:65" s="2" customFormat="1" ht="19.5">
      <c r="A134" s="34"/>
      <c r="B134" s="35"/>
      <c r="C134" s="36"/>
      <c r="D134" s="221" t="s">
        <v>234</v>
      </c>
      <c r="E134" s="36"/>
      <c r="F134" s="222" t="s">
        <v>1487</v>
      </c>
      <c r="G134" s="36"/>
      <c r="H134" s="36"/>
      <c r="I134" s="122"/>
      <c r="J134" s="36"/>
      <c r="K134" s="36"/>
      <c r="L134" s="39"/>
      <c r="M134" s="223"/>
      <c r="N134" s="224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234</v>
      </c>
      <c r="AU134" s="17" t="s">
        <v>86</v>
      </c>
    </row>
    <row r="135" spans="1:65" s="2" customFormat="1" ht="21.75" customHeight="1">
      <c r="A135" s="34"/>
      <c r="B135" s="35"/>
      <c r="C135" s="208" t="s">
        <v>224</v>
      </c>
      <c r="D135" s="208" t="s">
        <v>219</v>
      </c>
      <c r="E135" s="209" t="s">
        <v>230</v>
      </c>
      <c r="F135" s="210" t="s">
        <v>231</v>
      </c>
      <c r="G135" s="211" t="s">
        <v>232</v>
      </c>
      <c r="H135" s="212">
        <v>4</v>
      </c>
      <c r="I135" s="213"/>
      <c r="J135" s="214">
        <f>ROUND(I135*H135,2)</f>
        <v>0</v>
      </c>
      <c r="K135" s="210" t="s">
        <v>223</v>
      </c>
      <c r="L135" s="39"/>
      <c r="M135" s="215" t="s">
        <v>1</v>
      </c>
      <c r="N135" s="216" t="s">
        <v>42</v>
      </c>
      <c r="O135" s="71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9" t="s">
        <v>224</v>
      </c>
      <c r="AT135" s="219" t="s">
        <v>219</v>
      </c>
      <c r="AU135" s="219" t="s">
        <v>86</v>
      </c>
      <c r="AY135" s="17" t="s">
        <v>217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7" t="s">
        <v>84</v>
      </c>
      <c r="BK135" s="220">
        <f>ROUND(I135*H135,2)</f>
        <v>0</v>
      </c>
      <c r="BL135" s="17" t="s">
        <v>224</v>
      </c>
      <c r="BM135" s="219" t="s">
        <v>1488</v>
      </c>
    </row>
    <row r="136" spans="1:65" s="2" customFormat="1" ht="19.5">
      <c r="A136" s="34"/>
      <c r="B136" s="35"/>
      <c r="C136" s="36"/>
      <c r="D136" s="221" t="s">
        <v>234</v>
      </c>
      <c r="E136" s="36"/>
      <c r="F136" s="222" t="s">
        <v>1489</v>
      </c>
      <c r="G136" s="36"/>
      <c r="H136" s="36"/>
      <c r="I136" s="122"/>
      <c r="J136" s="36"/>
      <c r="K136" s="36"/>
      <c r="L136" s="39"/>
      <c r="M136" s="223"/>
      <c r="N136" s="224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234</v>
      </c>
      <c r="AU136" s="17" t="s">
        <v>86</v>
      </c>
    </row>
    <row r="137" spans="1:65" s="2" customFormat="1" ht="21.75" customHeight="1">
      <c r="A137" s="34"/>
      <c r="B137" s="35"/>
      <c r="C137" s="208" t="s">
        <v>241</v>
      </c>
      <c r="D137" s="208" t="s">
        <v>219</v>
      </c>
      <c r="E137" s="209" t="s">
        <v>601</v>
      </c>
      <c r="F137" s="210" t="s">
        <v>602</v>
      </c>
      <c r="G137" s="211" t="s">
        <v>232</v>
      </c>
      <c r="H137" s="212">
        <v>1</v>
      </c>
      <c r="I137" s="213"/>
      <c r="J137" s="214">
        <f>ROUND(I137*H137,2)</f>
        <v>0</v>
      </c>
      <c r="K137" s="210" t="s">
        <v>223</v>
      </c>
      <c r="L137" s="39"/>
      <c r="M137" s="215" t="s">
        <v>1</v>
      </c>
      <c r="N137" s="216" t="s">
        <v>42</v>
      </c>
      <c r="O137" s="71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9" t="s">
        <v>224</v>
      </c>
      <c r="AT137" s="219" t="s">
        <v>219</v>
      </c>
      <c r="AU137" s="219" t="s">
        <v>86</v>
      </c>
      <c r="AY137" s="17" t="s">
        <v>217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7" t="s">
        <v>84</v>
      </c>
      <c r="BK137" s="220">
        <f>ROUND(I137*H137,2)</f>
        <v>0</v>
      </c>
      <c r="BL137" s="17" t="s">
        <v>224</v>
      </c>
      <c r="BM137" s="219" t="s">
        <v>1490</v>
      </c>
    </row>
    <row r="138" spans="1:65" s="2" customFormat="1" ht="19.5">
      <c r="A138" s="34"/>
      <c r="B138" s="35"/>
      <c r="C138" s="36"/>
      <c r="D138" s="221" t="s">
        <v>234</v>
      </c>
      <c r="E138" s="36"/>
      <c r="F138" s="222" t="s">
        <v>604</v>
      </c>
      <c r="G138" s="36"/>
      <c r="H138" s="36"/>
      <c r="I138" s="122"/>
      <c r="J138" s="36"/>
      <c r="K138" s="36"/>
      <c r="L138" s="39"/>
      <c r="M138" s="223"/>
      <c r="N138" s="224"/>
      <c r="O138" s="71"/>
      <c r="P138" s="71"/>
      <c r="Q138" s="71"/>
      <c r="R138" s="71"/>
      <c r="S138" s="71"/>
      <c r="T138" s="72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234</v>
      </c>
      <c r="AU138" s="17" t="s">
        <v>86</v>
      </c>
    </row>
    <row r="139" spans="1:65" s="2" customFormat="1" ht="16.5" customHeight="1">
      <c r="A139" s="34"/>
      <c r="B139" s="35"/>
      <c r="C139" s="208" t="s">
        <v>248</v>
      </c>
      <c r="D139" s="208" t="s">
        <v>219</v>
      </c>
      <c r="E139" s="209" t="s">
        <v>787</v>
      </c>
      <c r="F139" s="210" t="s">
        <v>788</v>
      </c>
      <c r="G139" s="211" t="s">
        <v>238</v>
      </c>
      <c r="H139" s="212">
        <v>35</v>
      </c>
      <c r="I139" s="213"/>
      <c r="J139" s="214">
        <f>ROUND(I139*H139,2)</f>
        <v>0</v>
      </c>
      <c r="K139" s="210" t="s">
        <v>223</v>
      </c>
      <c r="L139" s="39"/>
      <c r="M139" s="215" t="s">
        <v>1</v>
      </c>
      <c r="N139" s="216" t="s">
        <v>42</v>
      </c>
      <c r="O139" s="71"/>
      <c r="P139" s="217">
        <f>O139*H139</f>
        <v>0</v>
      </c>
      <c r="Q139" s="217">
        <v>2.19291816E-2</v>
      </c>
      <c r="R139" s="217">
        <f>Q139*H139</f>
        <v>0.76752135600000004</v>
      </c>
      <c r="S139" s="217">
        <v>0</v>
      </c>
      <c r="T139" s="21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9" t="s">
        <v>224</v>
      </c>
      <c r="AT139" s="219" t="s">
        <v>219</v>
      </c>
      <c r="AU139" s="219" t="s">
        <v>86</v>
      </c>
      <c r="AY139" s="17" t="s">
        <v>217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7" t="s">
        <v>84</v>
      </c>
      <c r="BK139" s="220">
        <f>ROUND(I139*H139,2)</f>
        <v>0</v>
      </c>
      <c r="BL139" s="17" t="s">
        <v>224</v>
      </c>
      <c r="BM139" s="219" t="s">
        <v>1491</v>
      </c>
    </row>
    <row r="140" spans="1:65" s="2" customFormat="1" ht="21.75" customHeight="1">
      <c r="A140" s="34"/>
      <c r="B140" s="35"/>
      <c r="C140" s="208" t="s">
        <v>254</v>
      </c>
      <c r="D140" s="208" t="s">
        <v>219</v>
      </c>
      <c r="E140" s="209" t="s">
        <v>790</v>
      </c>
      <c r="F140" s="210" t="s">
        <v>791</v>
      </c>
      <c r="G140" s="211" t="s">
        <v>571</v>
      </c>
      <c r="H140" s="212">
        <v>16</v>
      </c>
      <c r="I140" s="213"/>
      <c r="J140" s="214">
        <f>ROUND(I140*H140,2)</f>
        <v>0</v>
      </c>
      <c r="K140" s="210" t="s">
        <v>223</v>
      </c>
      <c r="L140" s="39"/>
      <c r="M140" s="215" t="s">
        <v>1</v>
      </c>
      <c r="N140" s="216" t="s">
        <v>42</v>
      </c>
      <c r="O140" s="71"/>
      <c r="P140" s="217">
        <f>O140*H140</f>
        <v>0</v>
      </c>
      <c r="Q140" s="217">
        <v>4.0792499999999999E-5</v>
      </c>
      <c r="R140" s="217">
        <f>Q140*H140</f>
        <v>6.5267999999999999E-4</v>
      </c>
      <c r="S140" s="217">
        <v>0</v>
      </c>
      <c r="T140" s="21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9" t="s">
        <v>224</v>
      </c>
      <c r="AT140" s="219" t="s">
        <v>219</v>
      </c>
      <c r="AU140" s="219" t="s">
        <v>86</v>
      </c>
      <c r="AY140" s="17" t="s">
        <v>217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7" t="s">
        <v>84</v>
      </c>
      <c r="BK140" s="220">
        <f>ROUND(I140*H140,2)</f>
        <v>0</v>
      </c>
      <c r="BL140" s="17" t="s">
        <v>224</v>
      </c>
      <c r="BM140" s="219" t="s">
        <v>1492</v>
      </c>
    </row>
    <row r="141" spans="1:65" s="2" customFormat="1" ht="21.75" customHeight="1">
      <c r="A141" s="34"/>
      <c r="B141" s="35"/>
      <c r="C141" s="208" t="s">
        <v>262</v>
      </c>
      <c r="D141" s="208" t="s">
        <v>219</v>
      </c>
      <c r="E141" s="209" t="s">
        <v>1020</v>
      </c>
      <c r="F141" s="210" t="s">
        <v>1108</v>
      </c>
      <c r="G141" s="211" t="s">
        <v>290</v>
      </c>
      <c r="H141" s="212">
        <v>6.12</v>
      </c>
      <c r="I141" s="213"/>
      <c r="J141" s="214">
        <f>ROUND(I141*H141,2)</f>
        <v>0</v>
      </c>
      <c r="K141" s="210" t="s">
        <v>514</v>
      </c>
      <c r="L141" s="39"/>
      <c r="M141" s="215" t="s">
        <v>1</v>
      </c>
      <c r="N141" s="216" t="s">
        <v>42</v>
      </c>
      <c r="O141" s="71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9" t="s">
        <v>224</v>
      </c>
      <c r="AT141" s="219" t="s">
        <v>219</v>
      </c>
      <c r="AU141" s="219" t="s">
        <v>86</v>
      </c>
      <c r="AY141" s="17" t="s">
        <v>217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7" t="s">
        <v>84</v>
      </c>
      <c r="BK141" s="220">
        <f>ROUND(I141*H141,2)</f>
        <v>0</v>
      </c>
      <c r="BL141" s="17" t="s">
        <v>224</v>
      </c>
      <c r="BM141" s="219" t="s">
        <v>1493</v>
      </c>
    </row>
    <row r="142" spans="1:65" s="2" customFormat="1" ht="19.5">
      <c r="A142" s="34"/>
      <c r="B142" s="35"/>
      <c r="C142" s="36"/>
      <c r="D142" s="221" t="s">
        <v>234</v>
      </c>
      <c r="E142" s="36"/>
      <c r="F142" s="222" t="s">
        <v>1110</v>
      </c>
      <c r="G142" s="36"/>
      <c r="H142" s="36"/>
      <c r="I142" s="122"/>
      <c r="J142" s="36"/>
      <c r="K142" s="36"/>
      <c r="L142" s="39"/>
      <c r="M142" s="223"/>
      <c r="N142" s="224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234</v>
      </c>
      <c r="AU142" s="17" t="s">
        <v>86</v>
      </c>
    </row>
    <row r="143" spans="1:65" s="13" customFormat="1" ht="11.25">
      <c r="B143" s="225"/>
      <c r="C143" s="226"/>
      <c r="D143" s="221" t="s">
        <v>246</v>
      </c>
      <c r="E143" s="227" t="s">
        <v>1</v>
      </c>
      <c r="F143" s="228" t="s">
        <v>1494</v>
      </c>
      <c r="G143" s="226"/>
      <c r="H143" s="229">
        <v>6.12</v>
      </c>
      <c r="I143" s="230"/>
      <c r="J143" s="226"/>
      <c r="K143" s="226"/>
      <c r="L143" s="231"/>
      <c r="M143" s="232"/>
      <c r="N143" s="233"/>
      <c r="O143" s="233"/>
      <c r="P143" s="233"/>
      <c r="Q143" s="233"/>
      <c r="R143" s="233"/>
      <c r="S143" s="233"/>
      <c r="T143" s="234"/>
      <c r="AT143" s="235" t="s">
        <v>246</v>
      </c>
      <c r="AU143" s="235" t="s">
        <v>86</v>
      </c>
      <c r="AV143" s="13" t="s">
        <v>86</v>
      </c>
      <c r="AW143" s="13" t="s">
        <v>33</v>
      </c>
      <c r="AX143" s="13" t="s">
        <v>77</v>
      </c>
      <c r="AY143" s="235" t="s">
        <v>217</v>
      </c>
    </row>
    <row r="144" spans="1:65" s="14" customFormat="1" ht="11.25">
      <c r="B144" s="246"/>
      <c r="C144" s="247"/>
      <c r="D144" s="221" t="s">
        <v>246</v>
      </c>
      <c r="E144" s="248" t="s">
        <v>1</v>
      </c>
      <c r="F144" s="249" t="s">
        <v>298</v>
      </c>
      <c r="G144" s="247"/>
      <c r="H144" s="250">
        <v>6.12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5"/>
      <c r="AT144" s="256" t="s">
        <v>246</v>
      </c>
      <c r="AU144" s="256" t="s">
        <v>86</v>
      </c>
      <c r="AV144" s="14" t="s">
        <v>224</v>
      </c>
      <c r="AW144" s="14" t="s">
        <v>33</v>
      </c>
      <c r="AX144" s="14" t="s">
        <v>84</v>
      </c>
      <c r="AY144" s="256" t="s">
        <v>217</v>
      </c>
    </row>
    <row r="145" spans="1:65" s="2" customFormat="1" ht="16.5" customHeight="1">
      <c r="A145" s="34"/>
      <c r="B145" s="35"/>
      <c r="C145" s="208" t="s">
        <v>260</v>
      </c>
      <c r="D145" s="208" t="s">
        <v>219</v>
      </c>
      <c r="E145" s="209" t="s">
        <v>793</v>
      </c>
      <c r="F145" s="210" t="s">
        <v>794</v>
      </c>
      <c r="G145" s="211" t="s">
        <v>290</v>
      </c>
      <c r="H145" s="212">
        <v>1</v>
      </c>
      <c r="I145" s="213"/>
      <c r="J145" s="214">
        <f>ROUND(I145*H145,2)</f>
        <v>0</v>
      </c>
      <c r="K145" s="210" t="s">
        <v>223</v>
      </c>
      <c r="L145" s="39"/>
      <c r="M145" s="215" t="s">
        <v>1</v>
      </c>
      <c r="N145" s="216" t="s">
        <v>42</v>
      </c>
      <c r="O145" s="71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9" t="s">
        <v>224</v>
      </c>
      <c r="AT145" s="219" t="s">
        <v>219</v>
      </c>
      <c r="AU145" s="219" t="s">
        <v>86</v>
      </c>
      <c r="AY145" s="17" t="s">
        <v>217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7" t="s">
        <v>84</v>
      </c>
      <c r="BK145" s="220">
        <f>ROUND(I145*H145,2)</f>
        <v>0</v>
      </c>
      <c r="BL145" s="17" t="s">
        <v>224</v>
      </c>
      <c r="BM145" s="219" t="s">
        <v>1495</v>
      </c>
    </row>
    <row r="146" spans="1:65" s="2" customFormat="1" ht="19.5">
      <c r="A146" s="34"/>
      <c r="B146" s="35"/>
      <c r="C146" s="36"/>
      <c r="D146" s="221" t="s">
        <v>234</v>
      </c>
      <c r="E146" s="36"/>
      <c r="F146" s="222" t="s">
        <v>1410</v>
      </c>
      <c r="G146" s="36"/>
      <c r="H146" s="36"/>
      <c r="I146" s="122"/>
      <c r="J146" s="36"/>
      <c r="K146" s="36"/>
      <c r="L146" s="39"/>
      <c r="M146" s="223"/>
      <c r="N146" s="224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234</v>
      </c>
      <c r="AU146" s="17" t="s">
        <v>86</v>
      </c>
    </row>
    <row r="147" spans="1:65" s="2" customFormat="1" ht="21.75" customHeight="1">
      <c r="A147" s="34"/>
      <c r="B147" s="35"/>
      <c r="C147" s="208" t="s">
        <v>270</v>
      </c>
      <c r="D147" s="208" t="s">
        <v>219</v>
      </c>
      <c r="E147" s="209" t="s">
        <v>971</v>
      </c>
      <c r="F147" s="210" t="s">
        <v>972</v>
      </c>
      <c r="G147" s="211" t="s">
        <v>290</v>
      </c>
      <c r="H147" s="212">
        <v>1</v>
      </c>
      <c r="I147" s="213"/>
      <c r="J147" s="214">
        <f>ROUND(I147*H147,2)</f>
        <v>0</v>
      </c>
      <c r="K147" s="210" t="s">
        <v>223</v>
      </c>
      <c r="L147" s="39"/>
      <c r="M147" s="215" t="s">
        <v>1</v>
      </c>
      <c r="N147" s="216" t="s">
        <v>42</v>
      </c>
      <c r="O147" s="71"/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9" t="s">
        <v>224</v>
      </c>
      <c r="AT147" s="219" t="s">
        <v>219</v>
      </c>
      <c r="AU147" s="219" t="s">
        <v>86</v>
      </c>
      <c r="AY147" s="17" t="s">
        <v>217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7" t="s">
        <v>84</v>
      </c>
      <c r="BK147" s="220">
        <f>ROUND(I147*H147,2)</f>
        <v>0</v>
      </c>
      <c r="BL147" s="17" t="s">
        <v>224</v>
      </c>
      <c r="BM147" s="219" t="s">
        <v>1496</v>
      </c>
    </row>
    <row r="148" spans="1:65" s="2" customFormat="1" ht="21.75" customHeight="1">
      <c r="A148" s="34"/>
      <c r="B148" s="35"/>
      <c r="C148" s="208" t="s">
        <v>277</v>
      </c>
      <c r="D148" s="208" t="s">
        <v>219</v>
      </c>
      <c r="E148" s="209" t="s">
        <v>1027</v>
      </c>
      <c r="F148" s="210" t="s">
        <v>1413</v>
      </c>
      <c r="G148" s="211" t="s">
        <v>290</v>
      </c>
      <c r="H148" s="212">
        <v>6.12</v>
      </c>
      <c r="I148" s="213"/>
      <c r="J148" s="214">
        <f>ROUND(I148*H148,2)</f>
        <v>0</v>
      </c>
      <c r="K148" s="210" t="s">
        <v>514</v>
      </c>
      <c r="L148" s="39"/>
      <c r="M148" s="215" t="s">
        <v>1</v>
      </c>
      <c r="N148" s="216" t="s">
        <v>42</v>
      </c>
      <c r="O148" s="71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9" t="s">
        <v>224</v>
      </c>
      <c r="AT148" s="219" t="s">
        <v>219</v>
      </c>
      <c r="AU148" s="219" t="s">
        <v>86</v>
      </c>
      <c r="AY148" s="17" t="s">
        <v>217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17" t="s">
        <v>84</v>
      </c>
      <c r="BK148" s="220">
        <f>ROUND(I148*H148,2)</f>
        <v>0</v>
      </c>
      <c r="BL148" s="17" t="s">
        <v>224</v>
      </c>
      <c r="BM148" s="219" t="s">
        <v>1497</v>
      </c>
    </row>
    <row r="149" spans="1:65" s="2" customFormat="1" ht="21.75" customHeight="1">
      <c r="A149" s="34"/>
      <c r="B149" s="35"/>
      <c r="C149" s="208" t="s">
        <v>282</v>
      </c>
      <c r="D149" s="208" t="s">
        <v>219</v>
      </c>
      <c r="E149" s="209" t="s">
        <v>1415</v>
      </c>
      <c r="F149" s="210" t="s">
        <v>1416</v>
      </c>
      <c r="G149" s="211" t="s">
        <v>222</v>
      </c>
      <c r="H149" s="212">
        <v>50</v>
      </c>
      <c r="I149" s="213"/>
      <c r="J149" s="214">
        <f>ROUND(I149*H149,2)</f>
        <v>0</v>
      </c>
      <c r="K149" s="210" t="s">
        <v>223</v>
      </c>
      <c r="L149" s="39"/>
      <c r="M149" s="215" t="s">
        <v>1</v>
      </c>
      <c r="N149" s="216" t="s">
        <v>42</v>
      </c>
      <c r="O149" s="71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9" t="s">
        <v>224</v>
      </c>
      <c r="AT149" s="219" t="s">
        <v>219</v>
      </c>
      <c r="AU149" s="219" t="s">
        <v>86</v>
      </c>
      <c r="AY149" s="17" t="s">
        <v>217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7" t="s">
        <v>84</v>
      </c>
      <c r="BK149" s="220">
        <f>ROUND(I149*H149,2)</f>
        <v>0</v>
      </c>
      <c r="BL149" s="17" t="s">
        <v>224</v>
      </c>
      <c r="BM149" s="219" t="s">
        <v>1498</v>
      </c>
    </row>
    <row r="150" spans="1:65" s="2" customFormat="1" ht="19.5">
      <c r="A150" s="34"/>
      <c r="B150" s="35"/>
      <c r="C150" s="36"/>
      <c r="D150" s="221" t="s">
        <v>234</v>
      </c>
      <c r="E150" s="36"/>
      <c r="F150" s="222" t="s">
        <v>1418</v>
      </c>
      <c r="G150" s="36"/>
      <c r="H150" s="36"/>
      <c r="I150" s="122"/>
      <c r="J150" s="36"/>
      <c r="K150" s="36"/>
      <c r="L150" s="39"/>
      <c r="M150" s="223"/>
      <c r="N150" s="224"/>
      <c r="O150" s="71"/>
      <c r="P150" s="71"/>
      <c r="Q150" s="71"/>
      <c r="R150" s="71"/>
      <c r="S150" s="71"/>
      <c r="T150" s="72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234</v>
      </c>
      <c r="AU150" s="17" t="s">
        <v>86</v>
      </c>
    </row>
    <row r="151" spans="1:65" s="2" customFormat="1" ht="21.75" customHeight="1">
      <c r="A151" s="34"/>
      <c r="B151" s="35"/>
      <c r="C151" s="208" t="s">
        <v>287</v>
      </c>
      <c r="D151" s="208" t="s">
        <v>219</v>
      </c>
      <c r="E151" s="209" t="s">
        <v>974</v>
      </c>
      <c r="F151" s="210" t="s">
        <v>975</v>
      </c>
      <c r="G151" s="211" t="s">
        <v>222</v>
      </c>
      <c r="H151" s="212">
        <v>50</v>
      </c>
      <c r="I151" s="213"/>
      <c r="J151" s="214">
        <f>ROUND(I151*H151,2)</f>
        <v>0</v>
      </c>
      <c r="K151" s="210" t="s">
        <v>223</v>
      </c>
      <c r="L151" s="39"/>
      <c r="M151" s="215" t="s">
        <v>1</v>
      </c>
      <c r="N151" s="216" t="s">
        <v>42</v>
      </c>
      <c r="O151" s="71"/>
      <c r="P151" s="217">
        <f>O151*H151</f>
        <v>0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9" t="s">
        <v>224</v>
      </c>
      <c r="AT151" s="219" t="s">
        <v>219</v>
      </c>
      <c r="AU151" s="219" t="s">
        <v>86</v>
      </c>
      <c r="AY151" s="17" t="s">
        <v>217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17" t="s">
        <v>84</v>
      </c>
      <c r="BK151" s="220">
        <f>ROUND(I151*H151,2)</f>
        <v>0</v>
      </c>
      <c r="BL151" s="17" t="s">
        <v>224</v>
      </c>
      <c r="BM151" s="219" t="s">
        <v>1499</v>
      </c>
    </row>
    <row r="152" spans="1:65" s="2" customFormat="1" ht="16.5" customHeight="1">
      <c r="A152" s="34"/>
      <c r="B152" s="35"/>
      <c r="C152" s="236" t="s">
        <v>299</v>
      </c>
      <c r="D152" s="236" t="s">
        <v>271</v>
      </c>
      <c r="E152" s="237" t="s">
        <v>977</v>
      </c>
      <c r="F152" s="238" t="s">
        <v>978</v>
      </c>
      <c r="G152" s="239" t="s">
        <v>979</v>
      </c>
      <c r="H152" s="240">
        <v>1.5</v>
      </c>
      <c r="I152" s="241"/>
      <c r="J152" s="242">
        <f>ROUND(I152*H152,2)</f>
        <v>0</v>
      </c>
      <c r="K152" s="238" t="s">
        <v>223</v>
      </c>
      <c r="L152" s="243"/>
      <c r="M152" s="244" t="s">
        <v>1</v>
      </c>
      <c r="N152" s="245" t="s">
        <v>42</v>
      </c>
      <c r="O152" s="71"/>
      <c r="P152" s="217">
        <f>O152*H152</f>
        <v>0</v>
      </c>
      <c r="Q152" s="217">
        <v>1E-3</v>
      </c>
      <c r="R152" s="217">
        <f>Q152*H152</f>
        <v>1.5E-3</v>
      </c>
      <c r="S152" s="217">
        <v>0</v>
      </c>
      <c r="T152" s="21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9" t="s">
        <v>262</v>
      </c>
      <c r="AT152" s="219" t="s">
        <v>271</v>
      </c>
      <c r="AU152" s="219" t="s">
        <v>86</v>
      </c>
      <c r="AY152" s="17" t="s">
        <v>217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7" t="s">
        <v>84</v>
      </c>
      <c r="BK152" s="220">
        <f>ROUND(I152*H152,2)</f>
        <v>0</v>
      </c>
      <c r="BL152" s="17" t="s">
        <v>224</v>
      </c>
      <c r="BM152" s="219" t="s">
        <v>1500</v>
      </c>
    </row>
    <row r="153" spans="1:65" s="13" customFormat="1" ht="11.25">
      <c r="B153" s="225"/>
      <c r="C153" s="226"/>
      <c r="D153" s="221" t="s">
        <v>246</v>
      </c>
      <c r="E153" s="226"/>
      <c r="F153" s="228" t="s">
        <v>1501</v>
      </c>
      <c r="G153" s="226"/>
      <c r="H153" s="229">
        <v>1.5</v>
      </c>
      <c r="I153" s="230"/>
      <c r="J153" s="226"/>
      <c r="K153" s="226"/>
      <c r="L153" s="231"/>
      <c r="M153" s="232"/>
      <c r="N153" s="233"/>
      <c r="O153" s="233"/>
      <c r="P153" s="233"/>
      <c r="Q153" s="233"/>
      <c r="R153" s="233"/>
      <c r="S153" s="233"/>
      <c r="T153" s="234"/>
      <c r="AT153" s="235" t="s">
        <v>246</v>
      </c>
      <c r="AU153" s="235" t="s">
        <v>86</v>
      </c>
      <c r="AV153" s="13" t="s">
        <v>86</v>
      </c>
      <c r="AW153" s="13" t="s">
        <v>4</v>
      </c>
      <c r="AX153" s="13" t="s">
        <v>84</v>
      </c>
      <c r="AY153" s="235" t="s">
        <v>217</v>
      </c>
    </row>
    <row r="154" spans="1:65" s="2" customFormat="1" ht="16.5" customHeight="1">
      <c r="A154" s="34"/>
      <c r="B154" s="35"/>
      <c r="C154" s="208" t="s">
        <v>8</v>
      </c>
      <c r="D154" s="208" t="s">
        <v>219</v>
      </c>
      <c r="E154" s="209" t="s">
        <v>509</v>
      </c>
      <c r="F154" s="210" t="s">
        <v>510</v>
      </c>
      <c r="G154" s="211" t="s">
        <v>222</v>
      </c>
      <c r="H154" s="212">
        <v>50</v>
      </c>
      <c r="I154" s="213"/>
      <c r="J154" s="214">
        <f>ROUND(I154*H154,2)</f>
        <v>0</v>
      </c>
      <c r="K154" s="210" t="s">
        <v>223</v>
      </c>
      <c r="L154" s="39"/>
      <c r="M154" s="215" t="s">
        <v>1</v>
      </c>
      <c r="N154" s="216" t="s">
        <v>42</v>
      </c>
      <c r="O154" s="71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9" t="s">
        <v>224</v>
      </c>
      <c r="AT154" s="219" t="s">
        <v>219</v>
      </c>
      <c r="AU154" s="219" t="s">
        <v>86</v>
      </c>
      <c r="AY154" s="17" t="s">
        <v>217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17" t="s">
        <v>84</v>
      </c>
      <c r="BK154" s="220">
        <f>ROUND(I154*H154,2)</f>
        <v>0</v>
      </c>
      <c r="BL154" s="17" t="s">
        <v>224</v>
      </c>
      <c r="BM154" s="219" t="s">
        <v>1502</v>
      </c>
    </row>
    <row r="155" spans="1:65" s="2" customFormat="1" ht="19.5">
      <c r="A155" s="34"/>
      <c r="B155" s="35"/>
      <c r="C155" s="36"/>
      <c r="D155" s="221" t="s">
        <v>234</v>
      </c>
      <c r="E155" s="36"/>
      <c r="F155" s="222" t="s">
        <v>817</v>
      </c>
      <c r="G155" s="36"/>
      <c r="H155" s="36"/>
      <c r="I155" s="122"/>
      <c r="J155" s="36"/>
      <c r="K155" s="36"/>
      <c r="L155" s="39"/>
      <c r="M155" s="223"/>
      <c r="N155" s="224"/>
      <c r="O155" s="71"/>
      <c r="P155" s="71"/>
      <c r="Q155" s="71"/>
      <c r="R155" s="71"/>
      <c r="S155" s="71"/>
      <c r="T155" s="72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234</v>
      </c>
      <c r="AU155" s="17" t="s">
        <v>86</v>
      </c>
    </row>
    <row r="156" spans="1:65" s="12" customFormat="1" ht="22.9" customHeight="1">
      <c r="B156" s="192"/>
      <c r="C156" s="193"/>
      <c r="D156" s="194" t="s">
        <v>76</v>
      </c>
      <c r="E156" s="206" t="s">
        <v>86</v>
      </c>
      <c r="F156" s="206" t="s">
        <v>615</v>
      </c>
      <c r="G156" s="193"/>
      <c r="H156" s="193"/>
      <c r="I156" s="196"/>
      <c r="J156" s="207">
        <f>BK156</f>
        <v>0</v>
      </c>
      <c r="K156" s="193"/>
      <c r="L156" s="198"/>
      <c r="M156" s="199"/>
      <c r="N156" s="200"/>
      <c r="O156" s="200"/>
      <c r="P156" s="201">
        <f>SUM(P157:P168)</f>
        <v>0</v>
      </c>
      <c r="Q156" s="200"/>
      <c r="R156" s="201">
        <f>SUM(R157:R168)</f>
        <v>8.8797265329600013</v>
      </c>
      <c r="S156" s="200"/>
      <c r="T156" s="202">
        <f>SUM(T157:T168)</f>
        <v>0.24547799999999997</v>
      </c>
      <c r="AR156" s="203" t="s">
        <v>84</v>
      </c>
      <c r="AT156" s="204" t="s">
        <v>76</v>
      </c>
      <c r="AU156" s="204" t="s">
        <v>84</v>
      </c>
      <c r="AY156" s="203" t="s">
        <v>217</v>
      </c>
      <c r="BK156" s="205">
        <f>SUM(BK157:BK168)</f>
        <v>0</v>
      </c>
    </row>
    <row r="157" spans="1:65" s="2" customFormat="1" ht="21.75" customHeight="1">
      <c r="A157" s="34"/>
      <c r="B157" s="35"/>
      <c r="C157" s="208" t="s">
        <v>310</v>
      </c>
      <c r="D157" s="208" t="s">
        <v>219</v>
      </c>
      <c r="E157" s="209" t="s">
        <v>1503</v>
      </c>
      <c r="F157" s="210" t="s">
        <v>1504</v>
      </c>
      <c r="G157" s="211" t="s">
        <v>571</v>
      </c>
      <c r="H157" s="212">
        <v>31.2</v>
      </c>
      <c r="I157" s="213"/>
      <c r="J157" s="214">
        <f>ROUND(I157*H157,2)</f>
        <v>0</v>
      </c>
      <c r="K157" s="210" t="s">
        <v>223</v>
      </c>
      <c r="L157" s="39"/>
      <c r="M157" s="215" t="s">
        <v>1</v>
      </c>
      <c r="N157" s="216" t="s">
        <v>42</v>
      </c>
      <c r="O157" s="71"/>
      <c r="P157" s="217">
        <f>O157*H157</f>
        <v>0</v>
      </c>
      <c r="Q157" s="217">
        <v>6.2890800000000004E-5</v>
      </c>
      <c r="R157" s="217">
        <f>Q157*H157</f>
        <v>1.9621929600000003E-3</v>
      </c>
      <c r="S157" s="217">
        <v>0</v>
      </c>
      <c r="T157" s="21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9" t="s">
        <v>224</v>
      </c>
      <c r="AT157" s="219" t="s">
        <v>219</v>
      </c>
      <c r="AU157" s="219" t="s">
        <v>86</v>
      </c>
      <c r="AY157" s="17" t="s">
        <v>217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17" t="s">
        <v>84</v>
      </c>
      <c r="BK157" s="220">
        <f>ROUND(I157*H157,2)</f>
        <v>0</v>
      </c>
      <c r="BL157" s="17" t="s">
        <v>224</v>
      </c>
      <c r="BM157" s="219" t="s">
        <v>1505</v>
      </c>
    </row>
    <row r="158" spans="1:65" s="13" customFormat="1" ht="11.25">
      <c r="B158" s="225"/>
      <c r="C158" s="226"/>
      <c r="D158" s="221" t="s">
        <v>246</v>
      </c>
      <c r="E158" s="227" t="s">
        <v>1</v>
      </c>
      <c r="F158" s="228" t="s">
        <v>1506</v>
      </c>
      <c r="G158" s="226"/>
      <c r="H158" s="229">
        <v>31.2</v>
      </c>
      <c r="I158" s="230"/>
      <c r="J158" s="226"/>
      <c r="K158" s="226"/>
      <c r="L158" s="231"/>
      <c r="M158" s="232"/>
      <c r="N158" s="233"/>
      <c r="O158" s="233"/>
      <c r="P158" s="233"/>
      <c r="Q158" s="233"/>
      <c r="R158" s="233"/>
      <c r="S158" s="233"/>
      <c r="T158" s="234"/>
      <c r="AT158" s="235" t="s">
        <v>246</v>
      </c>
      <c r="AU158" s="235" t="s">
        <v>86</v>
      </c>
      <c r="AV158" s="13" t="s">
        <v>86</v>
      </c>
      <c r="AW158" s="13" t="s">
        <v>33</v>
      </c>
      <c r="AX158" s="13" t="s">
        <v>84</v>
      </c>
      <c r="AY158" s="235" t="s">
        <v>217</v>
      </c>
    </row>
    <row r="159" spans="1:65" s="2" customFormat="1" ht="16.5" customHeight="1">
      <c r="A159" s="34"/>
      <c r="B159" s="35"/>
      <c r="C159" s="236" t="s">
        <v>314</v>
      </c>
      <c r="D159" s="236" t="s">
        <v>271</v>
      </c>
      <c r="E159" s="237" t="s">
        <v>1507</v>
      </c>
      <c r="F159" s="238" t="s">
        <v>942</v>
      </c>
      <c r="G159" s="239" t="s">
        <v>274</v>
      </c>
      <c r="H159" s="240">
        <v>8.8000000000000007</v>
      </c>
      <c r="I159" s="241"/>
      <c r="J159" s="242">
        <f>ROUND(I159*H159,2)</f>
        <v>0</v>
      </c>
      <c r="K159" s="238" t="s">
        <v>1</v>
      </c>
      <c r="L159" s="243"/>
      <c r="M159" s="244" t="s">
        <v>1</v>
      </c>
      <c r="N159" s="245" t="s">
        <v>42</v>
      </c>
      <c r="O159" s="71"/>
      <c r="P159" s="217">
        <f>O159*H159</f>
        <v>0</v>
      </c>
      <c r="Q159" s="217">
        <v>1</v>
      </c>
      <c r="R159" s="217">
        <f>Q159*H159</f>
        <v>8.8000000000000007</v>
      </c>
      <c r="S159" s="217">
        <v>0</v>
      </c>
      <c r="T159" s="21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9" t="s">
        <v>262</v>
      </c>
      <c r="AT159" s="219" t="s">
        <v>271</v>
      </c>
      <c r="AU159" s="219" t="s">
        <v>86</v>
      </c>
      <c r="AY159" s="17" t="s">
        <v>217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17" t="s">
        <v>84</v>
      </c>
      <c r="BK159" s="220">
        <f>ROUND(I159*H159,2)</f>
        <v>0</v>
      </c>
      <c r="BL159" s="17" t="s">
        <v>224</v>
      </c>
      <c r="BM159" s="219" t="s">
        <v>1508</v>
      </c>
    </row>
    <row r="160" spans="1:65" s="13" customFormat="1" ht="11.25">
      <c r="B160" s="225"/>
      <c r="C160" s="226"/>
      <c r="D160" s="221" t="s">
        <v>246</v>
      </c>
      <c r="E160" s="227" t="s">
        <v>1</v>
      </c>
      <c r="F160" s="228" t="s">
        <v>1509</v>
      </c>
      <c r="G160" s="226"/>
      <c r="H160" s="229">
        <v>8.8000000000000007</v>
      </c>
      <c r="I160" s="230"/>
      <c r="J160" s="226"/>
      <c r="K160" s="226"/>
      <c r="L160" s="231"/>
      <c r="M160" s="232"/>
      <c r="N160" s="233"/>
      <c r="O160" s="233"/>
      <c r="P160" s="233"/>
      <c r="Q160" s="233"/>
      <c r="R160" s="233"/>
      <c r="S160" s="233"/>
      <c r="T160" s="234"/>
      <c r="AT160" s="235" t="s">
        <v>246</v>
      </c>
      <c r="AU160" s="235" t="s">
        <v>86</v>
      </c>
      <c r="AV160" s="13" t="s">
        <v>86</v>
      </c>
      <c r="AW160" s="13" t="s">
        <v>33</v>
      </c>
      <c r="AX160" s="13" t="s">
        <v>84</v>
      </c>
      <c r="AY160" s="235" t="s">
        <v>217</v>
      </c>
    </row>
    <row r="161" spans="1:65" s="2" customFormat="1" ht="16.5" customHeight="1">
      <c r="A161" s="34"/>
      <c r="B161" s="35"/>
      <c r="C161" s="236" t="s">
        <v>321</v>
      </c>
      <c r="D161" s="236" t="s">
        <v>271</v>
      </c>
      <c r="E161" s="237" t="s">
        <v>1510</v>
      </c>
      <c r="F161" s="238" t="s">
        <v>1511</v>
      </c>
      <c r="G161" s="239" t="s">
        <v>979</v>
      </c>
      <c r="H161" s="240">
        <v>70.400000000000006</v>
      </c>
      <c r="I161" s="241"/>
      <c r="J161" s="242">
        <f>ROUND(I161*H161,2)</f>
        <v>0</v>
      </c>
      <c r="K161" s="238" t="s">
        <v>1512</v>
      </c>
      <c r="L161" s="243"/>
      <c r="M161" s="244" t="s">
        <v>1</v>
      </c>
      <c r="N161" s="245" t="s">
        <v>42</v>
      </c>
      <c r="O161" s="71"/>
      <c r="P161" s="217">
        <f>O161*H161</f>
        <v>0</v>
      </c>
      <c r="Q161" s="217">
        <v>1E-3</v>
      </c>
      <c r="R161" s="217">
        <f>Q161*H161</f>
        <v>7.0400000000000004E-2</v>
      </c>
      <c r="S161" s="217">
        <v>0</v>
      </c>
      <c r="T161" s="21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9" t="s">
        <v>262</v>
      </c>
      <c r="AT161" s="219" t="s">
        <v>271</v>
      </c>
      <c r="AU161" s="219" t="s">
        <v>86</v>
      </c>
      <c r="AY161" s="17" t="s">
        <v>217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17" t="s">
        <v>84</v>
      </c>
      <c r="BK161" s="220">
        <f>ROUND(I161*H161,2)</f>
        <v>0</v>
      </c>
      <c r="BL161" s="17" t="s">
        <v>224</v>
      </c>
      <c r="BM161" s="219" t="s">
        <v>1513</v>
      </c>
    </row>
    <row r="162" spans="1:65" s="13" customFormat="1" ht="11.25">
      <c r="B162" s="225"/>
      <c r="C162" s="226"/>
      <c r="D162" s="221" t="s">
        <v>246</v>
      </c>
      <c r="E162" s="227" t="s">
        <v>1</v>
      </c>
      <c r="F162" s="228" t="s">
        <v>1514</v>
      </c>
      <c r="G162" s="226"/>
      <c r="H162" s="229">
        <v>70.400000000000006</v>
      </c>
      <c r="I162" s="230"/>
      <c r="J162" s="226"/>
      <c r="K162" s="226"/>
      <c r="L162" s="231"/>
      <c r="M162" s="232"/>
      <c r="N162" s="233"/>
      <c r="O162" s="233"/>
      <c r="P162" s="233"/>
      <c r="Q162" s="233"/>
      <c r="R162" s="233"/>
      <c r="S162" s="233"/>
      <c r="T162" s="234"/>
      <c r="AT162" s="235" t="s">
        <v>246</v>
      </c>
      <c r="AU162" s="235" t="s">
        <v>86</v>
      </c>
      <c r="AV162" s="13" t="s">
        <v>86</v>
      </c>
      <c r="AW162" s="13" t="s">
        <v>33</v>
      </c>
      <c r="AX162" s="13" t="s">
        <v>84</v>
      </c>
      <c r="AY162" s="235" t="s">
        <v>217</v>
      </c>
    </row>
    <row r="163" spans="1:65" s="2" customFormat="1" ht="21.75" customHeight="1">
      <c r="A163" s="34"/>
      <c r="B163" s="35"/>
      <c r="C163" s="208" t="s">
        <v>326</v>
      </c>
      <c r="D163" s="208" t="s">
        <v>219</v>
      </c>
      <c r="E163" s="209" t="s">
        <v>1515</v>
      </c>
      <c r="F163" s="210" t="s">
        <v>1516</v>
      </c>
      <c r="G163" s="211" t="s">
        <v>238</v>
      </c>
      <c r="H163" s="212">
        <v>81.825999999999993</v>
      </c>
      <c r="I163" s="213"/>
      <c r="J163" s="214">
        <f>ROUND(I163*H163,2)</f>
        <v>0</v>
      </c>
      <c r="K163" s="210" t="s">
        <v>223</v>
      </c>
      <c r="L163" s="39"/>
      <c r="M163" s="215" t="s">
        <v>1</v>
      </c>
      <c r="N163" s="216" t="s">
        <v>42</v>
      </c>
      <c r="O163" s="71"/>
      <c r="P163" s="217">
        <f>O163*H163</f>
        <v>0</v>
      </c>
      <c r="Q163" s="217">
        <v>9.0000000000000006E-5</v>
      </c>
      <c r="R163" s="217">
        <f>Q163*H163</f>
        <v>7.3643399999999996E-3</v>
      </c>
      <c r="S163" s="217">
        <v>3.0000000000000001E-3</v>
      </c>
      <c r="T163" s="218">
        <f>S163*H163</f>
        <v>0.24547799999999997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9" t="s">
        <v>224</v>
      </c>
      <c r="AT163" s="219" t="s">
        <v>219</v>
      </c>
      <c r="AU163" s="219" t="s">
        <v>86</v>
      </c>
      <c r="AY163" s="17" t="s">
        <v>217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17" t="s">
        <v>84</v>
      </c>
      <c r="BK163" s="220">
        <f>ROUND(I163*H163,2)</f>
        <v>0</v>
      </c>
      <c r="BL163" s="17" t="s">
        <v>224</v>
      </c>
      <c r="BM163" s="219" t="s">
        <v>1517</v>
      </c>
    </row>
    <row r="164" spans="1:65" s="13" customFormat="1" ht="11.25">
      <c r="B164" s="225"/>
      <c r="C164" s="226"/>
      <c r="D164" s="221" t="s">
        <v>246</v>
      </c>
      <c r="E164" s="227" t="s">
        <v>1</v>
      </c>
      <c r="F164" s="228" t="s">
        <v>1518</v>
      </c>
      <c r="G164" s="226"/>
      <c r="H164" s="229">
        <v>47.74</v>
      </c>
      <c r="I164" s="230"/>
      <c r="J164" s="226"/>
      <c r="K164" s="226"/>
      <c r="L164" s="231"/>
      <c r="M164" s="232"/>
      <c r="N164" s="233"/>
      <c r="O164" s="233"/>
      <c r="P164" s="233"/>
      <c r="Q164" s="233"/>
      <c r="R164" s="233"/>
      <c r="S164" s="233"/>
      <c r="T164" s="234"/>
      <c r="AT164" s="235" t="s">
        <v>246</v>
      </c>
      <c r="AU164" s="235" t="s">
        <v>86</v>
      </c>
      <c r="AV164" s="13" t="s">
        <v>86</v>
      </c>
      <c r="AW164" s="13" t="s">
        <v>33</v>
      </c>
      <c r="AX164" s="13" t="s">
        <v>77</v>
      </c>
      <c r="AY164" s="235" t="s">
        <v>217</v>
      </c>
    </row>
    <row r="165" spans="1:65" s="13" customFormat="1" ht="11.25">
      <c r="B165" s="225"/>
      <c r="C165" s="226"/>
      <c r="D165" s="221" t="s">
        <v>246</v>
      </c>
      <c r="E165" s="227" t="s">
        <v>1</v>
      </c>
      <c r="F165" s="228" t="s">
        <v>1519</v>
      </c>
      <c r="G165" s="226"/>
      <c r="H165" s="229">
        <v>34.085999999999999</v>
      </c>
      <c r="I165" s="230"/>
      <c r="J165" s="226"/>
      <c r="K165" s="226"/>
      <c r="L165" s="231"/>
      <c r="M165" s="232"/>
      <c r="N165" s="233"/>
      <c r="O165" s="233"/>
      <c r="P165" s="233"/>
      <c r="Q165" s="233"/>
      <c r="R165" s="233"/>
      <c r="S165" s="233"/>
      <c r="T165" s="234"/>
      <c r="AT165" s="235" t="s">
        <v>246</v>
      </c>
      <c r="AU165" s="235" t="s">
        <v>86</v>
      </c>
      <c r="AV165" s="13" t="s">
        <v>86</v>
      </c>
      <c r="AW165" s="13" t="s">
        <v>33</v>
      </c>
      <c r="AX165" s="13" t="s">
        <v>77</v>
      </c>
      <c r="AY165" s="235" t="s">
        <v>217</v>
      </c>
    </row>
    <row r="166" spans="1:65" s="14" customFormat="1" ht="11.25">
      <c r="B166" s="246"/>
      <c r="C166" s="247"/>
      <c r="D166" s="221" t="s">
        <v>246</v>
      </c>
      <c r="E166" s="248" t="s">
        <v>1</v>
      </c>
      <c r="F166" s="249" t="s">
        <v>298</v>
      </c>
      <c r="G166" s="247"/>
      <c r="H166" s="250">
        <v>81.825999999999993</v>
      </c>
      <c r="I166" s="251"/>
      <c r="J166" s="247"/>
      <c r="K166" s="247"/>
      <c r="L166" s="252"/>
      <c r="M166" s="253"/>
      <c r="N166" s="254"/>
      <c r="O166" s="254"/>
      <c r="P166" s="254"/>
      <c r="Q166" s="254"/>
      <c r="R166" s="254"/>
      <c r="S166" s="254"/>
      <c r="T166" s="255"/>
      <c r="AT166" s="256" t="s">
        <v>246</v>
      </c>
      <c r="AU166" s="256" t="s">
        <v>86</v>
      </c>
      <c r="AV166" s="14" t="s">
        <v>224</v>
      </c>
      <c r="AW166" s="14" t="s">
        <v>33</v>
      </c>
      <c r="AX166" s="14" t="s">
        <v>84</v>
      </c>
      <c r="AY166" s="256" t="s">
        <v>217</v>
      </c>
    </row>
    <row r="167" spans="1:65" s="2" customFormat="1" ht="21.75" customHeight="1">
      <c r="A167" s="34"/>
      <c r="B167" s="35"/>
      <c r="C167" s="208" t="s">
        <v>330</v>
      </c>
      <c r="D167" s="208" t="s">
        <v>219</v>
      </c>
      <c r="E167" s="209" t="s">
        <v>1520</v>
      </c>
      <c r="F167" s="210" t="s">
        <v>1521</v>
      </c>
      <c r="G167" s="211" t="s">
        <v>238</v>
      </c>
      <c r="H167" s="212">
        <v>61.6</v>
      </c>
      <c r="I167" s="213"/>
      <c r="J167" s="214">
        <f>ROUND(I167*H167,2)</f>
        <v>0</v>
      </c>
      <c r="K167" s="210" t="s">
        <v>223</v>
      </c>
      <c r="L167" s="39"/>
      <c r="M167" s="215" t="s">
        <v>1</v>
      </c>
      <c r="N167" s="216" t="s">
        <v>42</v>
      </c>
      <c r="O167" s="71"/>
      <c r="P167" s="217">
        <f>O167*H167</f>
        <v>0</v>
      </c>
      <c r="Q167" s="217">
        <v>0</v>
      </c>
      <c r="R167" s="217">
        <f>Q167*H167</f>
        <v>0</v>
      </c>
      <c r="S167" s="217">
        <v>0</v>
      </c>
      <c r="T167" s="21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9" t="s">
        <v>224</v>
      </c>
      <c r="AT167" s="219" t="s">
        <v>219</v>
      </c>
      <c r="AU167" s="219" t="s">
        <v>86</v>
      </c>
      <c r="AY167" s="17" t="s">
        <v>217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17" t="s">
        <v>84</v>
      </c>
      <c r="BK167" s="220">
        <f>ROUND(I167*H167,2)</f>
        <v>0</v>
      </c>
      <c r="BL167" s="17" t="s">
        <v>224</v>
      </c>
      <c r="BM167" s="219" t="s">
        <v>1522</v>
      </c>
    </row>
    <row r="168" spans="1:65" s="13" customFormat="1" ht="11.25">
      <c r="B168" s="225"/>
      <c r="C168" s="226"/>
      <c r="D168" s="221" t="s">
        <v>246</v>
      </c>
      <c r="E168" s="227" t="s">
        <v>1</v>
      </c>
      <c r="F168" s="228" t="s">
        <v>1523</v>
      </c>
      <c r="G168" s="226"/>
      <c r="H168" s="229">
        <v>61.6</v>
      </c>
      <c r="I168" s="230"/>
      <c r="J168" s="226"/>
      <c r="K168" s="226"/>
      <c r="L168" s="231"/>
      <c r="M168" s="232"/>
      <c r="N168" s="233"/>
      <c r="O168" s="233"/>
      <c r="P168" s="233"/>
      <c r="Q168" s="233"/>
      <c r="R168" s="233"/>
      <c r="S168" s="233"/>
      <c r="T168" s="234"/>
      <c r="AT168" s="235" t="s">
        <v>246</v>
      </c>
      <c r="AU168" s="235" t="s">
        <v>86</v>
      </c>
      <c r="AV168" s="13" t="s">
        <v>86</v>
      </c>
      <c r="AW168" s="13" t="s">
        <v>33</v>
      </c>
      <c r="AX168" s="13" t="s">
        <v>84</v>
      </c>
      <c r="AY168" s="235" t="s">
        <v>217</v>
      </c>
    </row>
    <row r="169" spans="1:65" s="12" customFormat="1" ht="22.9" customHeight="1">
      <c r="B169" s="192"/>
      <c r="C169" s="193"/>
      <c r="D169" s="194" t="s">
        <v>76</v>
      </c>
      <c r="E169" s="206" t="s">
        <v>229</v>
      </c>
      <c r="F169" s="206" t="s">
        <v>623</v>
      </c>
      <c r="G169" s="193"/>
      <c r="H169" s="193"/>
      <c r="I169" s="196"/>
      <c r="J169" s="207">
        <f>BK169</f>
        <v>0</v>
      </c>
      <c r="K169" s="193"/>
      <c r="L169" s="198"/>
      <c r="M169" s="199"/>
      <c r="N169" s="200"/>
      <c r="O169" s="200"/>
      <c r="P169" s="201">
        <f>SUM(P170:P174)</f>
        <v>0</v>
      </c>
      <c r="Q169" s="200"/>
      <c r="R169" s="201">
        <f>SUM(R170:R174)</f>
        <v>12.10745</v>
      </c>
      <c r="S169" s="200"/>
      <c r="T169" s="202">
        <f>SUM(T170:T174)</f>
        <v>0</v>
      </c>
      <c r="AR169" s="203" t="s">
        <v>84</v>
      </c>
      <c r="AT169" s="204" t="s">
        <v>76</v>
      </c>
      <c r="AU169" s="204" t="s">
        <v>84</v>
      </c>
      <c r="AY169" s="203" t="s">
        <v>217</v>
      </c>
      <c r="BK169" s="205">
        <f>SUM(BK170:BK174)</f>
        <v>0</v>
      </c>
    </row>
    <row r="170" spans="1:65" s="2" customFormat="1" ht="21.75" customHeight="1">
      <c r="A170" s="34"/>
      <c r="B170" s="35"/>
      <c r="C170" s="208" t="s">
        <v>7</v>
      </c>
      <c r="D170" s="208" t="s">
        <v>219</v>
      </c>
      <c r="E170" s="209" t="s">
        <v>624</v>
      </c>
      <c r="F170" s="210" t="s">
        <v>625</v>
      </c>
      <c r="G170" s="211" t="s">
        <v>290</v>
      </c>
      <c r="H170" s="212">
        <v>5</v>
      </c>
      <c r="I170" s="213"/>
      <c r="J170" s="214">
        <f>ROUND(I170*H170,2)</f>
        <v>0</v>
      </c>
      <c r="K170" s="210" t="s">
        <v>223</v>
      </c>
      <c r="L170" s="39"/>
      <c r="M170" s="215" t="s">
        <v>1</v>
      </c>
      <c r="N170" s="216" t="s">
        <v>42</v>
      </c>
      <c r="O170" s="71"/>
      <c r="P170" s="217">
        <f>O170*H170</f>
        <v>0</v>
      </c>
      <c r="Q170" s="217">
        <v>2.1489999999999999E-2</v>
      </c>
      <c r="R170" s="217">
        <f>Q170*H170</f>
        <v>0.10744999999999999</v>
      </c>
      <c r="S170" s="217">
        <v>0</v>
      </c>
      <c r="T170" s="21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19" t="s">
        <v>224</v>
      </c>
      <c r="AT170" s="219" t="s">
        <v>219</v>
      </c>
      <c r="AU170" s="219" t="s">
        <v>86</v>
      </c>
      <c r="AY170" s="17" t="s">
        <v>217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17" t="s">
        <v>84</v>
      </c>
      <c r="BK170" s="220">
        <f>ROUND(I170*H170,2)</f>
        <v>0</v>
      </c>
      <c r="BL170" s="17" t="s">
        <v>224</v>
      </c>
      <c r="BM170" s="219" t="s">
        <v>1524</v>
      </c>
    </row>
    <row r="171" spans="1:65" s="13" customFormat="1" ht="11.25">
      <c r="B171" s="225"/>
      <c r="C171" s="226"/>
      <c r="D171" s="221" t="s">
        <v>246</v>
      </c>
      <c r="E171" s="227" t="s">
        <v>1</v>
      </c>
      <c r="F171" s="228" t="s">
        <v>1525</v>
      </c>
      <c r="G171" s="226"/>
      <c r="H171" s="229">
        <v>5</v>
      </c>
      <c r="I171" s="230"/>
      <c r="J171" s="226"/>
      <c r="K171" s="226"/>
      <c r="L171" s="231"/>
      <c r="M171" s="232"/>
      <c r="N171" s="233"/>
      <c r="O171" s="233"/>
      <c r="P171" s="233"/>
      <c r="Q171" s="233"/>
      <c r="R171" s="233"/>
      <c r="S171" s="233"/>
      <c r="T171" s="234"/>
      <c r="AT171" s="235" t="s">
        <v>246</v>
      </c>
      <c r="AU171" s="235" t="s">
        <v>86</v>
      </c>
      <c r="AV171" s="13" t="s">
        <v>86</v>
      </c>
      <c r="AW171" s="13" t="s">
        <v>33</v>
      </c>
      <c r="AX171" s="13" t="s">
        <v>77</v>
      </c>
      <c r="AY171" s="235" t="s">
        <v>217</v>
      </c>
    </row>
    <row r="172" spans="1:65" s="14" customFormat="1" ht="11.25">
      <c r="B172" s="246"/>
      <c r="C172" s="247"/>
      <c r="D172" s="221" t="s">
        <v>246</v>
      </c>
      <c r="E172" s="248" t="s">
        <v>1</v>
      </c>
      <c r="F172" s="249" t="s">
        <v>298</v>
      </c>
      <c r="G172" s="247"/>
      <c r="H172" s="250">
        <v>5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AT172" s="256" t="s">
        <v>246</v>
      </c>
      <c r="AU172" s="256" t="s">
        <v>86</v>
      </c>
      <c r="AV172" s="14" t="s">
        <v>224</v>
      </c>
      <c r="AW172" s="14" t="s">
        <v>33</v>
      </c>
      <c r="AX172" s="14" t="s">
        <v>84</v>
      </c>
      <c r="AY172" s="256" t="s">
        <v>217</v>
      </c>
    </row>
    <row r="173" spans="1:65" s="2" customFormat="1" ht="16.5" customHeight="1">
      <c r="A173" s="34"/>
      <c r="B173" s="35"/>
      <c r="C173" s="236" t="s">
        <v>343</v>
      </c>
      <c r="D173" s="236" t="s">
        <v>271</v>
      </c>
      <c r="E173" s="237" t="s">
        <v>401</v>
      </c>
      <c r="F173" s="238" t="s">
        <v>402</v>
      </c>
      <c r="G173" s="239" t="s">
        <v>274</v>
      </c>
      <c r="H173" s="240">
        <v>12</v>
      </c>
      <c r="I173" s="241"/>
      <c r="J173" s="242">
        <f>ROUND(I173*H173,2)</f>
        <v>0</v>
      </c>
      <c r="K173" s="238" t="s">
        <v>223</v>
      </c>
      <c r="L173" s="243"/>
      <c r="M173" s="244" t="s">
        <v>1</v>
      </c>
      <c r="N173" s="245" t="s">
        <v>42</v>
      </c>
      <c r="O173" s="71"/>
      <c r="P173" s="217">
        <f>O173*H173</f>
        <v>0</v>
      </c>
      <c r="Q173" s="217">
        <v>1</v>
      </c>
      <c r="R173" s="217">
        <f>Q173*H173</f>
        <v>12</v>
      </c>
      <c r="S173" s="217">
        <v>0</v>
      </c>
      <c r="T173" s="21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9" t="s">
        <v>262</v>
      </c>
      <c r="AT173" s="219" t="s">
        <v>271</v>
      </c>
      <c r="AU173" s="219" t="s">
        <v>86</v>
      </c>
      <c r="AY173" s="17" t="s">
        <v>217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17" t="s">
        <v>84</v>
      </c>
      <c r="BK173" s="220">
        <f>ROUND(I173*H173,2)</f>
        <v>0</v>
      </c>
      <c r="BL173" s="17" t="s">
        <v>224</v>
      </c>
      <c r="BM173" s="219" t="s">
        <v>1526</v>
      </c>
    </row>
    <row r="174" spans="1:65" s="13" customFormat="1" ht="11.25">
      <c r="B174" s="225"/>
      <c r="C174" s="226"/>
      <c r="D174" s="221" t="s">
        <v>246</v>
      </c>
      <c r="E174" s="227" t="s">
        <v>1</v>
      </c>
      <c r="F174" s="228" t="s">
        <v>1527</v>
      </c>
      <c r="G174" s="226"/>
      <c r="H174" s="229">
        <v>12</v>
      </c>
      <c r="I174" s="230"/>
      <c r="J174" s="226"/>
      <c r="K174" s="226"/>
      <c r="L174" s="231"/>
      <c r="M174" s="232"/>
      <c r="N174" s="233"/>
      <c r="O174" s="233"/>
      <c r="P174" s="233"/>
      <c r="Q174" s="233"/>
      <c r="R174" s="233"/>
      <c r="S174" s="233"/>
      <c r="T174" s="234"/>
      <c r="AT174" s="235" t="s">
        <v>246</v>
      </c>
      <c r="AU174" s="235" t="s">
        <v>86</v>
      </c>
      <c r="AV174" s="13" t="s">
        <v>86</v>
      </c>
      <c r="AW174" s="13" t="s">
        <v>33</v>
      </c>
      <c r="AX174" s="13" t="s">
        <v>84</v>
      </c>
      <c r="AY174" s="235" t="s">
        <v>217</v>
      </c>
    </row>
    <row r="175" spans="1:65" s="12" customFormat="1" ht="22.9" customHeight="1">
      <c r="B175" s="192"/>
      <c r="C175" s="193"/>
      <c r="D175" s="194" t="s">
        <v>76</v>
      </c>
      <c r="E175" s="206" t="s">
        <v>224</v>
      </c>
      <c r="F175" s="206" t="s">
        <v>240</v>
      </c>
      <c r="G175" s="193"/>
      <c r="H175" s="193"/>
      <c r="I175" s="196"/>
      <c r="J175" s="207">
        <f>BK175</f>
        <v>0</v>
      </c>
      <c r="K175" s="193"/>
      <c r="L175" s="198"/>
      <c r="M175" s="199"/>
      <c r="N175" s="200"/>
      <c r="O175" s="200"/>
      <c r="P175" s="201">
        <f>SUM(P176:P177)</f>
        <v>0</v>
      </c>
      <c r="Q175" s="200"/>
      <c r="R175" s="201">
        <f>SUM(R176:R177)</f>
        <v>14.532923999999998</v>
      </c>
      <c r="S175" s="200"/>
      <c r="T175" s="202">
        <f>SUM(T176:T177)</f>
        <v>0</v>
      </c>
      <c r="AR175" s="203" t="s">
        <v>84</v>
      </c>
      <c r="AT175" s="204" t="s">
        <v>76</v>
      </c>
      <c r="AU175" s="204" t="s">
        <v>84</v>
      </c>
      <c r="AY175" s="203" t="s">
        <v>217</v>
      </c>
      <c r="BK175" s="205">
        <f>SUM(BK176:BK177)</f>
        <v>0</v>
      </c>
    </row>
    <row r="176" spans="1:65" s="2" customFormat="1" ht="21.75" customHeight="1">
      <c r="A176" s="34"/>
      <c r="B176" s="35"/>
      <c r="C176" s="208" t="s">
        <v>347</v>
      </c>
      <c r="D176" s="208" t="s">
        <v>219</v>
      </c>
      <c r="E176" s="209" t="s">
        <v>1528</v>
      </c>
      <c r="F176" s="210" t="s">
        <v>1529</v>
      </c>
      <c r="G176" s="211" t="s">
        <v>222</v>
      </c>
      <c r="H176" s="212">
        <v>32.549999999999997</v>
      </c>
      <c r="I176" s="213"/>
      <c r="J176" s="214">
        <f>ROUND(I176*H176,2)</f>
        <v>0</v>
      </c>
      <c r="K176" s="210" t="s">
        <v>223</v>
      </c>
      <c r="L176" s="39"/>
      <c r="M176" s="215" t="s">
        <v>1</v>
      </c>
      <c r="N176" s="216" t="s">
        <v>42</v>
      </c>
      <c r="O176" s="71"/>
      <c r="P176" s="217">
        <f>O176*H176</f>
        <v>0</v>
      </c>
      <c r="Q176" s="217">
        <v>0.44647999999999999</v>
      </c>
      <c r="R176" s="217">
        <f>Q176*H176</f>
        <v>14.532923999999998</v>
      </c>
      <c r="S176" s="217">
        <v>0</v>
      </c>
      <c r="T176" s="21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19" t="s">
        <v>224</v>
      </c>
      <c r="AT176" s="219" t="s">
        <v>219</v>
      </c>
      <c r="AU176" s="219" t="s">
        <v>86</v>
      </c>
      <c r="AY176" s="17" t="s">
        <v>217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17" t="s">
        <v>84</v>
      </c>
      <c r="BK176" s="220">
        <f>ROUND(I176*H176,2)</f>
        <v>0</v>
      </c>
      <c r="BL176" s="17" t="s">
        <v>224</v>
      </c>
      <c r="BM176" s="219" t="s">
        <v>1530</v>
      </c>
    </row>
    <row r="177" spans="1:65" s="13" customFormat="1" ht="11.25">
      <c r="B177" s="225"/>
      <c r="C177" s="226"/>
      <c r="D177" s="221" t="s">
        <v>246</v>
      </c>
      <c r="E177" s="227" t="s">
        <v>1</v>
      </c>
      <c r="F177" s="228" t="s">
        <v>1531</v>
      </c>
      <c r="G177" s="226"/>
      <c r="H177" s="229">
        <v>32.549999999999997</v>
      </c>
      <c r="I177" s="230"/>
      <c r="J177" s="226"/>
      <c r="K177" s="226"/>
      <c r="L177" s="231"/>
      <c r="M177" s="232"/>
      <c r="N177" s="233"/>
      <c r="O177" s="233"/>
      <c r="P177" s="233"/>
      <c r="Q177" s="233"/>
      <c r="R177" s="233"/>
      <c r="S177" s="233"/>
      <c r="T177" s="234"/>
      <c r="AT177" s="235" t="s">
        <v>246</v>
      </c>
      <c r="AU177" s="235" t="s">
        <v>86</v>
      </c>
      <c r="AV177" s="13" t="s">
        <v>86</v>
      </c>
      <c r="AW177" s="13" t="s">
        <v>33</v>
      </c>
      <c r="AX177" s="13" t="s">
        <v>84</v>
      </c>
      <c r="AY177" s="235" t="s">
        <v>217</v>
      </c>
    </row>
    <row r="178" spans="1:65" s="12" customFormat="1" ht="22.9" customHeight="1">
      <c r="B178" s="192"/>
      <c r="C178" s="193"/>
      <c r="D178" s="194" t="s">
        <v>76</v>
      </c>
      <c r="E178" s="206" t="s">
        <v>248</v>
      </c>
      <c r="F178" s="206" t="s">
        <v>253</v>
      </c>
      <c r="G178" s="193"/>
      <c r="H178" s="193"/>
      <c r="I178" s="196"/>
      <c r="J178" s="207">
        <f>BK178</f>
        <v>0</v>
      </c>
      <c r="K178" s="193"/>
      <c r="L178" s="198"/>
      <c r="M178" s="199"/>
      <c r="N178" s="200"/>
      <c r="O178" s="200"/>
      <c r="P178" s="201">
        <f>SUM(P179:P181)</f>
        <v>0</v>
      </c>
      <c r="Q178" s="200"/>
      <c r="R178" s="201">
        <f>SUM(R179:R181)</f>
        <v>1.7347380000000001</v>
      </c>
      <c r="S178" s="200"/>
      <c r="T178" s="202">
        <f>SUM(T179:T181)</f>
        <v>1.92</v>
      </c>
      <c r="AR178" s="203" t="s">
        <v>84</v>
      </c>
      <c r="AT178" s="204" t="s">
        <v>76</v>
      </c>
      <c r="AU178" s="204" t="s">
        <v>84</v>
      </c>
      <c r="AY178" s="203" t="s">
        <v>217</v>
      </c>
      <c r="BK178" s="205">
        <f>SUM(BK179:BK181)</f>
        <v>0</v>
      </c>
    </row>
    <row r="179" spans="1:65" s="2" customFormat="1" ht="21.75" customHeight="1">
      <c r="A179" s="34"/>
      <c r="B179" s="35"/>
      <c r="C179" s="208" t="s">
        <v>357</v>
      </c>
      <c r="D179" s="208" t="s">
        <v>219</v>
      </c>
      <c r="E179" s="209" t="s">
        <v>255</v>
      </c>
      <c r="F179" s="210" t="s">
        <v>256</v>
      </c>
      <c r="G179" s="211" t="s">
        <v>222</v>
      </c>
      <c r="H179" s="212">
        <v>20</v>
      </c>
      <c r="I179" s="213"/>
      <c r="J179" s="214">
        <f>ROUND(I179*H179,2)</f>
        <v>0</v>
      </c>
      <c r="K179" s="210" t="s">
        <v>223</v>
      </c>
      <c r="L179" s="39"/>
      <c r="M179" s="215" t="s">
        <v>1</v>
      </c>
      <c r="N179" s="216" t="s">
        <v>42</v>
      </c>
      <c r="O179" s="71"/>
      <c r="P179" s="217">
        <f>O179*H179</f>
        <v>0</v>
      </c>
      <c r="Q179" s="217">
        <v>8.6736900000000006E-2</v>
      </c>
      <c r="R179" s="217">
        <f>Q179*H179</f>
        <v>1.7347380000000001</v>
      </c>
      <c r="S179" s="217">
        <v>9.6000000000000002E-2</v>
      </c>
      <c r="T179" s="218">
        <f>S179*H179</f>
        <v>1.92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19" t="s">
        <v>224</v>
      </c>
      <c r="AT179" s="219" t="s">
        <v>219</v>
      </c>
      <c r="AU179" s="219" t="s">
        <v>86</v>
      </c>
      <c r="AY179" s="17" t="s">
        <v>217</v>
      </c>
      <c r="BE179" s="220">
        <f>IF(N179="základní",J179,0)</f>
        <v>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17" t="s">
        <v>84</v>
      </c>
      <c r="BK179" s="220">
        <f>ROUND(I179*H179,2)</f>
        <v>0</v>
      </c>
      <c r="BL179" s="17" t="s">
        <v>224</v>
      </c>
      <c r="BM179" s="219" t="s">
        <v>1532</v>
      </c>
    </row>
    <row r="180" spans="1:65" s="2" customFormat="1" ht="19.5">
      <c r="A180" s="34"/>
      <c r="B180" s="35"/>
      <c r="C180" s="36"/>
      <c r="D180" s="221" t="s">
        <v>234</v>
      </c>
      <c r="E180" s="36"/>
      <c r="F180" s="222" t="s">
        <v>1132</v>
      </c>
      <c r="G180" s="36"/>
      <c r="H180" s="36"/>
      <c r="I180" s="122"/>
      <c r="J180" s="36"/>
      <c r="K180" s="36"/>
      <c r="L180" s="39"/>
      <c r="M180" s="223"/>
      <c r="N180" s="224"/>
      <c r="O180" s="71"/>
      <c r="P180" s="71"/>
      <c r="Q180" s="71"/>
      <c r="R180" s="71"/>
      <c r="S180" s="71"/>
      <c r="T180" s="72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234</v>
      </c>
      <c r="AU180" s="17" t="s">
        <v>86</v>
      </c>
    </row>
    <row r="181" spans="1:65" s="13" customFormat="1" ht="11.25">
      <c r="B181" s="225"/>
      <c r="C181" s="226"/>
      <c r="D181" s="221" t="s">
        <v>246</v>
      </c>
      <c r="E181" s="227" t="s">
        <v>1</v>
      </c>
      <c r="F181" s="228" t="s">
        <v>813</v>
      </c>
      <c r="G181" s="226"/>
      <c r="H181" s="229">
        <v>20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AT181" s="235" t="s">
        <v>246</v>
      </c>
      <c r="AU181" s="235" t="s">
        <v>86</v>
      </c>
      <c r="AV181" s="13" t="s">
        <v>86</v>
      </c>
      <c r="AW181" s="13" t="s">
        <v>33</v>
      </c>
      <c r="AX181" s="13" t="s">
        <v>84</v>
      </c>
      <c r="AY181" s="235" t="s">
        <v>217</v>
      </c>
    </row>
    <row r="182" spans="1:65" s="12" customFormat="1" ht="22.9" customHeight="1">
      <c r="B182" s="192"/>
      <c r="C182" s="193"/>
      <c r="D182" s="194" t="s">
        <v>76</v>
      </c>
      <c r="E182" s="206" t="s">
        <v>260</v>
      </c>
      <c r="F182" s="206" t="s">
        <v>261</v>
      </c>
      <c r="G182" s="193"/>
      <c r="H182" s="193"/>
      <c r="I182" s="196"/>
      <c r="J182" s="207">
        <f>BK182</f>
        <v>0</v>
      </c>
      <c r="K182" s="193"/>
      <c r="L182" s="198"/>
      <c r="M182" s="199"/>
      <c r="N182" s="200"/>
      <c r="O182" s="200"/>
      <c r="P182" s="201">
        <f>P183+SUM(P184:P249)</f>
        <v>0</v>
      </c>
      <c r="Q182" s="200"/>
      <c r="R182" s="201">
        <f>R183+SUM(R184:R249)</f>
        <v>39.500568811999997</v>
      </c>
      <c r="S182" s="200"/>
      <c r="T182" s="202">
        <f>T183+SUM(T184:T249)</f>
        <v>62.723717700000002</v>
      </c>
      <c r="AR182" s="203" t="s">
        <v>84</v>
      </c>
      <c r="AT182" s="204" t="s">
        <v>76</v>
      </c>
      <c r="AU182" s="204" t="s">
        <v>84</v>
      </c>
      <c r="AY182" s="203" t="s">
        <v>217</v>
      </c>
      <c r="BK182" s="205">
        <f>BK183+SUM(BK184:BK249)</f>
        <v>0</v>
      </c>
    </row>
    <row r="183" spans="1:65" s="2" customFormat="1" ht="21.75" customHeight="1">
      <c r="A183" s="34"/>
      <c r="B183" s="35"/>
      <c r="C183" s="208" t="s">
        <v>363</v>
      </c>
      <c r="D183" s="208" t="s">
        <v>219</v>
      </c>
      <c r="E183" s="209" t="s">
        <v>664</v>
      </c>
      <c r="F183" s="210" t="s">
        <v>665</v>
      </c>
      <c r="G183" s="211" t="s">
        <v>232</v>
      </c>
      <c r="H183" s="212">
        <v>8</v>
      </c>
      <c r="I183" s="213"/>
      <c r="J183" s="214">
        <f>ROUND(I183*H183,2)</f>
        <v>0</v>
      </c>
      <c r="K183" s="210" t="s">
        <v>223</v>
      </c>
      <c r="L183" s="39"/>
      <c r="M183" s="215" t="s">
        <v>1</v>
      </c>
      <c r="N183" s="216" t="s">
        <v>42</v>
      </c>
      <c r="O183" s="71"/>
      <c r="P183" s="217">
        <f>O183*H183</f>
        <v>0</v>
      </c>
      <c r="Q183" s="217">
        <v>0.36435000000000001</v>
      </c>
      <c r="R183" s="217">
        <f>Q183*H183</f>
        <v>2.9148000000000001</v>
      </c>
      <c r="S183" s="217">
        <v>0</v>
      </c>
      <c r="T183" s="21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19" t="s">
        <v>224</v>
      </c>
      <c r="AT183" s="219" t="s">
        <v>219</v>
      </c>
      <c r="AU183" s="219" t="s">
        <v>86</v>
      </c>
      <c r="AY183" s="17" t="s">
        <v>217</v>
      </c>
      <c r="BE183" s="220">
        <f>IF(N183="základní",J183,0)</f>
        <v>0</v>
      </c>
      <c r="BF183" s="220">
        <f>IF(N183="snížená",J183,0)</f>
        <v>0</v>
      </c>
      <c r="BG183" s="220">
        <f>IF(N183="zákl. přenesená",J183,0)</f>
        <v>0</v>
      </c>
      <c r="BH183" s="220">
        <f>IF(N183="sníž. přenesená",J183,0)</f>
        <v>0</v>
      </c>
      <c r="BI183" s="220">
        <f>IF(N183="nulová",J183,0)</f>
        <v>0</v>
      </c>
      <c r="BJ183" s="17" t="s">
        <v>84</v>
      </c>
      <c r="BK183" s="220">
        <f>ROUND(I183*H183,2)</f>
        <v>0</v>
      </c>
      <c r="BL183" s="17" t="s">
        <v>224</v>
      </c>
      <c r="BM183" s="219" t="s">
        <v>1533</v>
      </c>
    </row>
    <row r="184" spans="1:65" s="2" customFormat="1" ht="19.5">
      <c r="A184" s="34"/>
      <c r="B184" s="35"/>
      <c r="C184" s="36"/>
      <c r="D184" s="221" t="s">
        <v>234</v>
      </c>
      <c r="E184" s="36"/>
      <c r="F184" s="222" t="s">
        <v>667</v>
      </c>
      <c r="G184" s="36"/>
      <c r="H184" s="36"/>
      <c r="I184" s="122"/>
      <c r="J184" s="36"/>
      <c r="K184" s="36"/>
      <c r="L184" s="39"/>
      <c r="M184" s="223"/>
      <c r="N184" s="224"/>
      <c r="O184" s="71"/>
      <c r="P184" s="71"/>
      <c r="Q184" s="71"/>
      <c r="R184" s="71"/>
      <c r="S184" s="71"/>
      <c r="T184" s="72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234</v>
      </c>
      <c r="AU184" s="17" t="s">
        <v>86</v>
      </c>
    </row>
    <row r="185" spans="1:65" s="2" customFormat="1" ht="16.5" customHeight="1">
      <c r="A185" s="34"/>
      <c r="B185" s="35"/>
      <c r="C185" s="208" t="s">
        <v>373</v>
      </c>
      <c r="D185" s="208" t="s">
        <v>219</v>
      </c>
      <c r="E185" s="209" t="s">
        <v>263</v>
      </c>
      <c r="F185" s="210" t="s">
        <v>264</v>
      </c>
      <c r="G185" s="211" t="s">
        <v>238</v>
      </c>
      <c r="H185" s="212">
        <v>20</v>
      </c>
      <c r="I185" s="213"/>
      <c r="J185" s="214">
        <f>ROUND(I185*H185,2)</f>
        <v>0</v>
      </c>
      <c r="K185" s="210" t="s">
        <v>223</v>
      </c>
      <c r="L185" s="39"/>
      <c r="M185" s="215" t="s">
        <v>1</v>
      </c>
      <c r="N185" s="216" t="s">
        <v>42</v>
      </c>
      <c r="O185" s="71"/>
      <c r="P185" s="217">
        <f>O185*H185</f>
        <v>0</v>
      </c>
      <c r="Q185" s="217">
        <v>1.17E-3</v>
      </c>
      <c r="R185" s="217">
        <f>Q185*H185</f>
        <v>2.3400000000000001E-2</v>
      </c>
      <c r="S185" s="217">
        <v>0</v>
      </c>
      <c r="T185" s="21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19" t="s">
        <v>224</v>
      </c>
      <c r="AT185" s="219" t="s">
        <v>219</v>
      </c>
      <c r="AU185" s="219" t="s">
        <v>86</v>
      </c>
      <c r="AY185" s="17" t="s">
        <v>217</v>
      </c>
      <c r="BE185" s="220">
        <f>IF(N185="základní",J185,0)</f>
        <v>0</v>
      </c>
      <c r="BF185" s="220">
        <f>IF(N185="snížená",J185,0)</f>
        <v>0</v>
      </c>
      <c r="BG185" s="220">
        <f>IF(N185="zákl. přenesená",J185,0)</f>
        <v>0</v>
      </c>
      <c r="BH185" s="220">
        <f>IF(N185="sníž. přenesená",J185,0)</f>
        <v>0</v>
      </c>
      <c r="BI185" s="220">
        <f>IF(N185="nulová",J185,0)</f>
        <v>0</v>
      </c>
      <c r="BJ185" s="17" t="s">
        <v>84</v>
      </c>
      <c r="BK185" s="220">
        <f>ROUND(I185*H185,2)</f>
        <v>0</v>
      </c>
      <c r="BL185" s="17" t="s">
        <v>224</v>
      </c>
      <c r="BM185" s="219" t="s">
        <v>1534</v>
      </c>
    </row>
    <row r="186" spans="1:65" s="2" customFormat="1" ht="19.5">
      <c r="A186" s="34"/>
      <c r="B186" s="35"/>
      <c r="C186" s="36"/>
      <c r="D186" s="221" t="s">
        <v>234</v>
      </c>
      <c r="E186" s="36"/>
      <c r="F186" s="222" t="s">
        <v>1535</v>
      </c>
      <c r="G186" s="36"/>
      <c r="H186" s="36"/>
      <c r="I186" s="122"/>
      <c r="J186" s="36"/>
      <c r="K186" s="36"/>
      <c r="L186" s="39"/>
      <c r="M186" s="223"/>
      <c r="N186" s="224"/>
      <c r="O186" s="71"/>
      <c r="P186" s="71"/>
      <c r="Q186" s="71"/>
      <c r="R186" s="71"/>
      <c r="S186" s="71"/>
      <c r="T186" s="72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234</v>
      </c>
      <c r="AU186" s="17" t="s">
        <v>86</v>
      </c>
    </row>
    <row r="187" spans="1:65" s="13" customFormat="1" ht="11.25">
      <c r="B187" s="225"/>
      <c r="C187" s="226"/>
      <c r="D187" s="221" t="s">
        <v>246</v>
      </c>
      <c r="E187" s="227" t="s">
        <v>1</v>
      </c>
      <c r="F187" s="228" t="s">
        <v>1536</v>
      </c>
      <c r="G187" s="226"/>
      <c r="H187" s="229">
        <v>20</v>
      </c>
      <c r="I187" s="230"/>
      <c r="J187" s="226"/>
      <c r="K187" s="226"/>
      <c r="L187" s="231"/>
      <c r="M187" s="232"/>
      <c r="N187" s="233"/>
      <c r="O187" s="233"/>
      <c r="P187" s="233"/>
      <c r="Q187" s="233"/>
      <c r="R187" s="233"/>
      <c r="S187" s="233"/>
      <c r="T187" s="234"/>
      <c r="AT187" s="235" t="s">
        <v>246</v>
      </c>
      <c r="AU187" s="235" t="s">
        <v>86</v>
      </c>
      <c r="AV187" s="13" t="s">
        <v>86</v>
      </c>
      <c r="AW187" s="13" t="s">
        <v>33</v>
      </c>
      <c r="AX187" s="13" t="s">
        <v>77</v>
      </c>
      <c r="AY187" s="235" t="s">
        <v>217</v>
      </c>
    </row>
    <row r="188" spans="1:65" s="14" customFormat="1" ht="11.25">
      <c r="B188" s="246"/>
      <c r="C188" s="247"/>
      <c r="D188" s="221" t="s">
        <v>246</v>
      </c>
      <c r="E188" s="248" t="s">
        <v>1</v>
      </c>
      <c r="F188" s="249" t="s">
        <v>298</v>
      </c>
      <c r="G188" s="247"/>
      <c r="H188" s="250">
        <v>20</v>
      </c>
      <c r="I188" s="251"/>
      <c r="J188" s="247"/>
      <c r="K188" s="247"/>
      <c r="L188" s="252"/>
      <c r="M188" s="253"/>
      <c r="N188" s="254"/>
      <c r="O188" s="254"/>
      <c r="P188" s="254"/>
      <c r="Q188" s="254"/>
      <c r="R188" s="254"/>
      <c r="S188" s="254"/>
      <c r="T188" s="255"/>
      <c r="AT188" s="256" t="s">
        <v>246</v>
      </c>
      <c r="AU188" s="256" t="s">
        <v>86</v>
      </c>
      <c r="AV188" s="14" t="s">
        <v>224</v>
      </c>
      <c r="AW188" s="14" t="s">
        <v>33</v>
      </c>
      <c r="AX188" s="14" t="s">
        <v>84</v>
      </c>
      <c r="AY188" s="256" t="s">
        <v>217</v>
      </c>
    </row>
    <row r="189" spans="1:65" s="2" customFormat="1" ht="16.5" customHeight="1">
      <c r="A189" s="34"/>
      <c r="B189" s="35"/>
      <c r="C189" s="208" t="s">
        <v>381</v>
      </c>
      <c r="D189" s="208" t="s">
        <v>219</v>
      </c>
      <c r="E189" s="209" t="s">
        <v>267</v>
      </c>
      <c r="F189" s="210" t="s">
        <v>268</v>
      </c>
      <c r="G189" s="211" t="s">
        <v>238</v>
      </c>
      <c r="H189" s="212">
        <v>20</v>
      </c>
      <c r="I189" s="213"/>
      <c r="J189" s="214">
        <f>ROUND(I189*H189,2)</f>
        <v>0</v>
      </c>
      <c r="K189" s="210" t="s">
        <v>223</v>
      </c>
      <c r="L189" s="39"/>
      <c r="M189" s="215" t="s">
        <v>1</v>
      </c>
      <c r="N189" s="216" t="s">
        <v>42</v>
      </c>
      <c r="O189" s="71"/>
      <c r="P189" s="217">
        <f>O189*H189</f>
        <v>0</v>
      </c>
      <c r="Q189" s="217">
        <v>5.8049999999999996E-4</v>
      </c>
      <c r="R189" s="217">
        <f>Q189*H189</f>
        <v>1.1609999999999999E-2</v>
      </c>
      <c r="S189" s="217">
        <v>0</v>
      </c>
      <c r="T189" s="21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19" t="s">
        <v>224</v>
      </c>
      <c r="AT189" s="219" t="s">
        <v>219</v>
      </c>
      <c r="AU189" s="219" t="s">
        <v>86</v>
      </c>
      <c r="AY189" s="17" t="s">
        <v>217</v>
      </c>
      <c r="BE189" s="220">
        <f>IF(N189="základní",J189,0)</f>
        <v>0</v>
      </c>
      <c r="BF189" s="220">
        <f>IF(N189="snížená",J189,0)</f>
        <v>0</v>
      </c>
      <c r="BG189" s="220">
        <f>IF(N189="zákl. přenesená",J189,0)</f>
        <v>0</v>
      </c>
      <c r="BH189" s="220">
        <f>IF(N189="sníž. přenesená",J189,0)</f>
        <v>0</v>
      </c>
      <c r="BI189" s="220">
        <f>IF(N189="nulová",J189,0)</f>
        <v>0</v>
      </c>
      <c r="BJ189" s="17" t="s">
        <v>84</v>
      </c>
      <c r="BK189" s="220">
        <f>ROUND(I189*H189,2)</f>
        <v>0</v>
      </c>
      <c r="BL189" s="17" t="s">
        <v>224</v>
      </c>
      <c r="BM189" s="219" t="s">
        <v>1537</v>
      </c>
    </row>
    <row r="190" spans="1:65" s="2" customFormat="1" ht="19.5">
      <c r="A190" s="34"/>
      <c r="B190" s="35"/>
      <c r="C190" s="36"/>
      <c r="D190" s="221" t="s">
        <v>234</v>
      </c>
      <c r="E190" s="36"/>
      <c r="F190" s="222" t="s">
        <v>1538</v>
      </c>
      <c r="G190" s="36"/>
      <c r="H190" s="36"/>
      <c r="I190" s="122"/>
      <c r="J190" s="36"/>
      <c r="K190" s="36"/>
      <c r="L190" s="39"/>
      <c r="M190" s="223"/>
      <c r="N190" s="224"/>
      <c r="O190" s="71"/>
      <c r="P190" s="71"/>
      <c r="Q190" s="71"/>
      <c r="R190" s="71"/>
      <c r="S190" s="71"/>
      <c r="T190" s="72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234</v>
      </c>
      <c r="AU190" s="17" t="s">
        <v>86</v>
      </c>
    </row>
    <row r="191" spans="1:65" s="2" customFormat="1" ht="21.75" customHeight="1">
      <c r="A191" s="34"/>
      <c r="B191" s="35"/>
      <c r="C191" s="236" t="s">
        <v>386</v>
      </c>
      <c r="D191" s="236" t="s">
        <v>271</v>
      </c>
      <c r="E191" s="237" t="s">
        <v>1141</v>
      </c>
      <c r="F191" s="238" t="s">
        <v>1142</v>
      </c>
      <c r="G191" s="239" t="s">
        <v>274</v>
      </c>
      <c r="H191" s="240">
        <v>0.192</v>
      </c>
      <c r="I191" s="241"/>
      <c r="J191" s="242">
        <f>ROUND(I191*H191,2)</f>
        <v>0</v>
      </c>
      <c r="K191" s="238" t="s">
        <v>223</v>
      </c>
      <c r="L191" s="243"/>
      <c r="M191" s="244" t="s">
        <v>1</v>
      </c>
      <c r="N191" s="245" t="s">
        <v>42</v>
      </c>
      <c r="O191" s="71"/>
      <c r="P191" s="217">
        <f>O191*H191</f>
        <v>0</v>
      </c>
      <c r="Q191" s="217">
        <v>1</v>
      </c>
      <c r="R191" s="217">
        <f>Q191*H191</f>
        <v>0.192</v>
      </c>
      <c r="S191" s="217">
        <v>0</v>
      </c>
      <c r="T191" s="21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19" t="s">
        <v>262</v>
      </c>
      <c r="AT191" s="219" t="s">
        <v>271</v>
      </c>
      <c r="AU191" s="219" t="s">
        <v>86</v>
      </c>
      <c r="AY191" s="17" t="s">
        <v>217</v>
      </c>
      <c r="BE191" s="220">
        <f>IF(N191="základní",J191,0)</f>
        <v>0</v>
      </c>
      <c r="BF191" s="220">
        <f>IF(N191="snížená",J191,0)</f>
        <v>0</v>
      </c>
      <c r="BG191" s="220">
        <f>IF(N191="zákl. přenesená",J191,0)</f>
        <v>0</v>
      </c>
      <c r="BH191" s="220">
        <f>IF(N191="sníž. přenesená",J191,0)</f>
        <v>0</v>
      </c>
      <c r="BI191" s="220">
        <f>IF(N191="nulová",J191,0)</f>
        <v>0</v>
      </c>
      <c r="BJ191" s="17" t="s">
        <v>84</v>
      </c>
      <c r="BK191" s="220">
        <f>ROUND(I191*H191,2)</f>
        <v>0</v>
      </c>
      <c r="BL191" s="17" t="s">
        <v>224</v>
      </c>
      <c r="BM191" s="219" t="s">
        <v>1539</v>
      </c>
    </row>
    <row r="192" spans="1:65" s="2" customFormat="1" ht="19.5">
      <c r="A192" s="34"/>
      <c r="B192" s="35"/>
      <c r="C192" s="36"/>
      <c r="D192" s="221" t="s">
        <v>234</v>
      </c>
      <c r="E192" s="36"/>
      <c r="F192" s="222" t="s">
        <v>1144</v>
      </c>
      <c r="G192" s="36"/>
      <c r="H192" s="36"/>
      <c r="I192" s="122"/>
      <c r="J192" s="36"/>
      <c r="K192" s="36"/>
      <c r="L192" s="39"/>
      <c r="M192" s="223"/>
      <c r="N192" s="224"/>
      <c r="O192" s="71"/>
      <c r="P192" s="71"/>
      <c r="Q192" s="71"/>
      <c r="R192" s="71"/>
      <c r="S192" s="71"/>
      <c r="T192" s="72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234</v>
      </c>
      <c r="AU192" s="17" t="s">
        <v>86</v>
      </c>
    </row>
    <row r="193" spans="1:65" s="13" customFormat="1" ht="11.25">
      <c r="B193" s="225"/>
      <c r="C193" s="226"/>
      <c r="D193" s="221" t="s">
        <v>246</v>
      </c>
      <c r="E193" s="227" t="s">
        <v>1</v>
      </c>
      <c r="F193" s="228" t="s">
        <v>1540</v>
      </c>
      <c r="G193" s="226"/>
      <c r="H193" s="229">
        <v>0.192</v>
      </c>
      <c r="I193" s="230"/>
      <c r="J193" s="226"/>
      <c r="K193" s="226"/>
      <c r="L193" s="231"/>
      <c r="M193" s="232"/>
      <c r="N193" s="233"/>
      <c r="O193" s="233"/>
      <c r="P193" s="233"/>
      <c r="Q193" s="233"/>
      <c r="R193" s="233"/>
      <c r="S193" s="233"/>
      <c r="T193" s="234"/>
      <c r="AT193" s="235" t="s">
        <v>246</v>
      </c>
      <c r="AU193" s="235" t="s">
        <v>86</v>
      </c>
      <c r="AV193" s="13" t="s">
        <v>86</v>
      </c>
      <c r="AW193" s="13" t="s">
        <v>33</v>
      </c>
      <c r="AX193" s="13" t="s">
        <v>77</v>
      </c>
      <c r="AY193" s="235" t="s">
        <v>217</v>
      </c>
    </row>
    <row r="194" spans="1:65" s="14" customFormat="1" ht="11.25">
      <c r="B194" s="246"/>
      <c r="C194" s="247"/>
      <c r="D194" s="221" t="s">
        <v>246</v>
      </c>
      <c r="E194" s="248" t="s">
        <v>1</v>
      </c>
      <c r="F194" s="249" t="s">
        <v>298</v>
      </c>
      <c r="G194" s="247"/>
      <c r="H194" s="250">
        <v>0.192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AT194" s="256" t="s">
        <v>246</v>
      </c>
      <c r="AU194" s="256" t="s">
        <v>86</v>
      </c>
      <c r="AV194" s="14" t="s">
        <v>224</v>
      </c>
      <c r="AW194" s="14" t="s">
        <v>33</v>
      </c>
      <c r="AX194" s="14" t="s">
        <v>84</v>
      </c>
      <c r="AY194" s="256" t="s">
        <v>217</v>
      </c>
    </row>
    <row r="195" spans="1:65" s="2" customFormat="1" ht="21.75" customHeight="1">
      <c r="A195" s="34"/>
      <c r="B195" s="35"/>
      <c r="C195" s="236" t="s">
        <v>390</v>
      </c>
      <c r="D195" s="236" t="s">
        <v>271</v>
      </c>
      <c r="E195" s="237" t="s">
        <v>1146</v>
      </c>
      <c r="F195" s="238" t="s">
        <v>1147</v>
      </c>
      <c r="G195" s="239" t="s">
        <v>274</v>
      </c>
      <c r="H195" s="240">
        <v>0.19</v>
      </c>
      <c r="I195" s="241"/>
      <c r="J195" s="242">
        <f>ROUND(I195*H195,2)</f>
        <v>0</v>
      </c>
      <c r="K195" s="238" t="s">
        <v>223</v>
      </c>
      <c r="L195" s="243"/>
      <c r="M195" s="244" t="s">
        <v>1</v>
      </c>
      <c r="N195" s="245" t="s">
        <v>42</v>
      </c>
      <c r="O195" s="71"/>
      <c r="P195" s="217">
        <f>O195*H195</f>
        <v>0</v>
      </c>
      <c r="Q195" s="217">
        <v>1</v>
      </c>
      <c r="R195" s="217">
        <f>Q195*H195</f>
        <v>0.19</v>
      </c>
      <c r="S195" s="217">
        <v>0</v>
      </c>
      <c r="T195" s="21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19" t="s">
        <v>262</v>
      </c>
      <c r="AT195" s="219" t="s">
        <v>271</v>
      </c>
      <c r="AU195" s="219" t="s">
        <v>86</v>
      </c>
      <c r="AY195" s="17" t="s">
        <v>217</v>
      </c>
      <c r="BE195" s="220">
        <f>IF(N195="základní",J195,0)</f>
        <v>0</v>
      </c>
      <c r="BF195" s="220">
        <f>IF(N195="snížená",J195,0)</f>
        <v>0</v>
      </c>
      <c r="BG195" s="220">
        <f>IF(N195="zákl. přenesená",J195,0)</f>
        <v>0</v>
      </c>
      <c r="BH195" s="220">
        <f>IF(N195="sníž. přenesená",J195,0)</f>
        <v>0</v>
      </c>
      <c r="BI195" s="220">
        <f>IF(N195="nulová",J195,0)</f>
        <v>0</v>
      </c>
      <c r="BJ195" s="17" t="s">
        <v>84</v>
      </c>
      <c r="BK195" s="220">
        <f>ROUND(I195*H195,2)</f>
        <v>0</v>
      </c>
      <c r="BL195" s="17" t="s">
        <v>224</v>
      </c>
      <c r="BM195" s="219" t="s">
        <v>1541</v>
      </c>
    </row>
    <row r="196" spans="1:65" s="2" customFormat="1" ht="19.5">
      <c r="A196" s="34"/>
      <c r="B196" s="35"/>
      <c r="C196" s="36"/>
      <c r="D196" s="221" t="s">
        <v>234</v>
      </c>
      <c r="E196" s="36"/>
      <c r="F196" s="222" t="s">
        <v>1542</v>
      </c>
      <c r="G196" s="36"/>
      <c r="H196" s="36"/>
      <c r="I196" s="122"/>
      <c r="J196" s="36"/>
      <c r="K196" s="36"/>
      <c r="L196" s="39"/>
      <c r="M196" s="223"/>
      <c r="N196" s="224"/>
      <c r="O196" s="71"/>
      <c r="P196" s="71"/>
      <c r="Q196" s="71"/>
      <c r="R196" s="71"/>
      <c r="S196" s="71"/>
      <c r="T196" s="72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234</v>
      </c>
      <c r="AU196" s="17" t="s">
        <v>86</v>
      </c>
    </row>
    <row r="197" spans="1:65" s="13" customFormat="1" ht="11.25">
      <c r="B197" s="225"/>
      <c r="C197" s="226"/>
      <c r="D197" s="221" t="s">
        <v>246</v>
      </c>
      <c r="E197" s="227" t="s">
        <v>1</v>
      </c>
      <c r="F197" s="228" t="s">
        <v>1543</v>
      </c>
      <c r="G197" s="226"/>
      <c r="H197" s="229">
        <v>0.19</v>
      </c>
      <c r="I197" s="230"/>
      <c r="J197" s="226"/>
      <c r="K197" s="226"/>
      <c r="L197" s="231"/>
      <c r="M197" s="232"/>
      <c r="N197" s="233"/>
      <c r="O197" s="233"/>
      <c r="P197" s="233"/>
      <c r="Q197" s="233"/>
      <c r="R197" s="233"/>
      <c r="S197" s="233"/>
      <c r="T197" s="234"/>
      <c r="AT197" s="235" t="s">
        <v>246</v>
      </c>
      <c r="AU197" s="235" t="s">
        <v>86</v>
      </c>
      <c r="AV197" s="13" t="s">
        <v>86</v>
      </c>
      <c r="AW197" s="13" t="s">
        <v>33</v>
      </c>
      <c r="AX197" s="13" t="s">
        <v>77</v>
      </c>
      <c r="AY197" s="235" t="s">
        <v>217</v>
      </c>
    </row>
    <row r="198" spans="1:65" s="14" customFormat="1" ht="11.25">
      <c r="B198" s="246"/>
      <c r="C198" s="247"/>
      <c r="D198" s="221" t="s">
        <v>246</v>
      </c>
      <c r="E198" s="248" t="s">
        <v>1</v>
      </c>
      <c r="F198" s="249" t="s">
        <v>298</v>
      </c>
      <c r="G198" s="247"/>
      <c r="H198" s="250">
        <v>0.19</v>
      </c>
      <c r="I198" s="251"/>
      <c r="J198" s="247"/>
      <c r="K198" s="247"/>
      <c r="L198" s="252"/>
      <c r="M198" s="253"/>
      <c r="N198" s="254"/>
      <c r="O198" s="254"/>
      <c r="P198" s="254"/>
      <c r="Q198" s="254"/>
      <c r="R198" s="254"/>
      <c r="S198" s="254"/>
      <c r="T198" s="255"/>
      <c r="AT198" s="256" t="s">
        <v>246</v>
      </c>
      <c r="AU198" s="256" t="s">
        <v>86</v>
      </c>
      <c r="AV198" s="14" t="s">
        <v>224</v>
      </c>
      <c r="AW198" s="14" t="s">
        <v>33</v>
      </c>
      <c r="AX198" s="14" t="s">
        <v>84</v>
      </c>
      <c r="AY198" s="256" t="s">
        <v>217</v>
      </c>
    </row>
    <row r="199" spans="1:65" s="2" customFormat="1" ht="21.75" customHeight="1">
      <c r="A199" s="34"/>
      <c r="B199" s="35"/>
      <c r="C199" s="208" t="s">
        <v>396</v>
      </c>
      <c r="D199" s="208" t="s">
        <v>219</v>
      </c>
      <c r="E199" s="209" t="s">
        <v>525</v>
      </c>
      <c r="F199" s="210" t="s">
        <v>526</v>
      </c>
      <c r="G199" s="211" t="s">
        <v>222</v>
      </c>
      <c r="H199" s="212">
        <v>70</v>
      </c>
      <c r="I199" s="213"/>
      <c r="J199" s="214">
        <f>ROUND(I199*H199,2)</f>
        <v>0</v>
      </c>
      <c r="K199" s="210" t="s">
        <v>223</v>
      </c>
      <c r="L199" s="39"/>
      <c r="M199" s="215" t="s">
        <v>1</v>
      </c>
      <c r="N199" s="216" t="s">
        <v>42</v>
      </c>
      <c r="O199" s="71"/>
      <c r="P199" s="217">
        <f>O199*H199</f>
        <v>0</v>
      </c>
      <c r="Q199" s="217">
        <v>0</v>
      </c>
      <c r="R199" s="217">
        <f>Q199*H199</f>
        <v>0</v>
      </c>
      <c r="S199" s="217">
        <v>2.9999999999999997E-4</v>
      </c>
      <c r="T199" s="218">
        <f>S199*H199</f>
        <v>2.0999999999999998E-2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19" t="s">
        <v>224</v>
      </c>
      <c r="AT199" s="219" t="s">
        <v>219</v>
      </c>
      <c r="AU199" s="219" t="s">
        <v>86</v>
      </c>
      <c r="AY199" s="17" t="s">
        <v>217</v>
      </c>
      <c r="BE199" s="220">
        <f>IF(N199="základní",J199,0)</f>
        <v>0</v>
      </c>
      <c r="BF199" s="220">
        <f>IF(N199="snížená",J199,0)</f>
        <v>0</v>
      </c>
      <c r="BG199" s="220">
        <f>IF(N199="zákl. přenesená",J199,0)</f>
        <v>0</v>
      </c>
      <c r="BH199" s="220">
        <f>IF(N199="sníž. přenesená",J199,0)</f>
        <v>0</v>
      </c>
      <c r="BI199" s="220">
        <f>IF(N199="nulová",J199,0)</f>
        <v>0</v>
      </c>
      <c r="BJ199" s="17" t="s">
        <v>84</v>
      </c>
      <c r="BK199" s="220">
        <f>ROUND(I199*H199,2)</f>
        <v>0</v>
      </c>
      <c r="BL199" s="17" t="s">
        <v>224</v>
      </c>
      <c r="BM199" s="219" t="s">
        <v>1544</v>
      </c>
    </row>
    <row r="200" spans="1:65" s="2" customFormat="1" ht="19.5">
      <c r="A200" s="34"/>
      <c r="B200" s="35"/>
      <c r="C200" s="36"/>
      <c r="D200" s="221" t="s">
        <v>234</v>
      </c>
      <c r="E200" s="36"/>
      <c r="F200" s="222" t="s">
        <v>880</v>
      </c>
      <c r="G200" s="36"/>
      <c r="H200" s="36"/>
      <c r="I200" s="122"/>
      <c r="J200" s="36"/>
      <c r="K200" s="36"/>
      <c r="L200" s="39"/>
      <c r="M200" s="223"/>
      <c r="N200" s="224"/>
      <c r="O200" s="71"/>
      <c r="P200" s="71"/>
      <c r="Q200" s="71"/>
      <c r="R200" s="71"/>
      <c r="S200" s="71"/>
      <c r="T200" s="72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234</v>
      </c>
      <c r="AU200" s="17" t="s">
        <v>86</v>
      </c>
    </row>
    <row r="201" spans="1:65" s="13" customFormat="1" ht="11.25">
      <c r="B201" s="225"/>
      <c r="C201" s="226"/>
      <c r="D201" s="221" t="s">
        <v>246</v>
      </c>
      <c r="E201" s="227" t="s">
        <v>1</v>
      </c>
      <c r="F201" s="228" t="s">
        <v>1545</v>
      </c>
      <c r="G201" s="226"/>
      <c r="H201" s="229">
        <v>70</v>
      </c>
      <c r="I201" s="230"/>
      <c r="J201" s="226"/>
      <c r="K201" s="226"/>
      <c r="L201" s="231"/>
      <c r="M201" s="232"/>
      <c r="N201" s="233"/>
      <c r="O201" s="233"/>
      <c r="P201" s="233"/>
      <c r="Q201" s="233"/>
      <c r="R201" s="233"/>
      <c r="S201" s="233"/>
      <c r="T201" s="234"/>
      <c r="AT201" s="235" t="s">
        <v>246</v>
      </c>
      <c r="AU201" s="235" t="s">
        <v>86</v>
      </c>
      <c r="AV201" s="13" t="s">
        <v>86</v>
      </c>
      <c r="AW201" s="13" t="s">
        <v>33</v>
      </c>
      <c r="AX201" s="13" t="s">
        <v>77</v>
      </c>
      <c r="AY201" s="235" t="s">
        <v>217</v>
      </c>
    </row>
    <row r="202" spans="1:65" s="14" customFormat="1" ht="11.25">
      <c r="B202" s="246"/>
      <c r="C202" s="247"/>
      <c r="D202" s="221" t="s">
        <v>246</v>
      </c>
      <c r="E202" s="248" t="s">
        <v>1</v>
      </c>
      <c r="F202" s="249" t="s">
        <v>298</v>
      </c>
      <c r="G202" s="247"/>
      <c r="H202" s="250">
        <v>70</v>
      </c>
      <c r="I202" s="251"/>
      <c r="J202" s="247"/>
      <c r="K202" s="247"/>
      <c r="L202" s="252"/>
      <c r="M202" s="253"/>
      <c r="N202" s="254"/>
      <c r="O202" s="254"/>
      <c r="P202" s="254"/>
      <c r="Q202" s="254"/>
      <c r="R202" s="254"/>
      <c r="S202" s="254"/>
      <c r="T202" s="255"/>
      <c r="AT202" s="256" t="s">
        <v>246</v>
      </c>
      <c r="AU202" s="256" t="s">
        <v>86</v>
      </c>
      <c r="AV202" s="14" t="s">
        <v>224</v>
      </c>
      <c r="AW202" s="14" t="s">
        <v>33</v>
      </c>
      <c r="AX202" s="14" t="s">
        <v>84</v>
      </c>
      <c r="AY202" s="256" t="s">
        <v>217</v>
      </c>
    </row>
    <row r="203" spans="1:65" s="2" customFormat="1" ht="21.75" customHeight="1">
      <c r="A203" s="34"/>
      <c r="B203" s="35"/>
      <c r="C203" s="208" t="s">
        <v>400</v>
      </c>
      <c r="D203" s="208" t="s">
        <v>219</v>
      </c>
      <c r="E203" s="209" t="s">
        <v>288</v>
      </c>
      <c r="F203" s="210" t="s">
        <v>289</v>
      </c>
      <c r="G203" s="211" t="s">
        <v>290</v>
      </c>
      <c r="H203" s="212">
        <v>12.5</v>
      </c>
      <c r="I203" s="213"/>
      <c r="J203" s="214">
        <f>ROUND(I203*H203,2)</f>
        <v>0</v>
      </c>
      <c r="K203" s="210" t="s">
        <v>223</v>
      </c>
      <c r="L203" s="39"/>
      <c r="M203" s="215" t="s">
        <v>1</v>
      </c>
      <c r="N203" s="216" t="s">
        <v>42</v>
      </c>
      <c r="O203" s="71"/>
      <c r="P203" s="217">
        <f>O203*H203</f>
        <v>0</v>
      </c>
      <c r="Q203" s="217">
        <v>0</v>
      </c>
      <c r="R203" s="217">
        <f>Q203*H203</f>
        <v>0</v>
      </c>
      <c r="S203" s="217">
        <v>1.8</v>
      </c>
      <c r="T203" s="218">
        <f>S203*H203</f>
        <v>22.5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19" t="s">
        <v>224</v>
      </c>
      <c r="AT203" s="219" t="s">
        <v>219</v>
      </c>
      <c r="AU203" s="219" t="s">
        <v>86</v>
      </c>
      <c r="AY203" s="17" t="s">
        <v>217</v>
      </c>
      <c r="BE203" s="220">
        <f>IF(N203="základní",J203,0)</f>
        <v>0</v>
      </c>
      <c r="BF203" s="220">
        <f>IF(N203="snížená",J203,0)</f>
        <v>0</v>
      </c>
      <c r="BG203" s="220">
        <f>IF(N203="zákl. přenesená",J203,0)</f>
        <v>0</v>
      </c>
      <c r="BH203" s="220">
        <f>IF(N203="sníž. přenesená",J203,0)</f>
        <v>0</v>
      </c>
      <c r="BI203" s="220">
        <f>IF(N203="nulová",J203,0)</f>
        <v>0</v>
      </c>
      <c r="BJ203" s="17" t="s">
        <v>84</v>
      </c>
      <c r="BK203" s="220">
        <f>ROUND(I203*H203,2)</f>
        <v>0</v>
      </c>
      <c r="BL203" s="17" t="s">
        <v>224</v>
      </c>
      <c r="BM203" s="219" t="s">
        <v>1546</v>
      </c>
    </row>
    <row r="204" spans="1:65" s="2" customFormat="1" ht="19.5">
      <c r="A204" s="34"/>
      <c r="B204" s="35"/>
      <c r="C204" s="36"/>
      <c r="D204" s="221" t="s">
        <v>234</v>
      </c>
      <c r="E204" s="36"/>
      <c r="F204" s="222" t="s">
        <v>883</v>
      </c>
      <c r="G204" s="36"/>
      <c r="H204" s="36"/>
      <c r="I204" s="122"/>
      <c r="J204" s="36"/>
      <c r="K204" s="36"/>
      <c r="L204" s="39"/>
      <c r="M204" s="223"/>
      <c r="N204" s="224"/>
      <c r="O204" s="71"/>
      <c r="P204" s="71"/>
      <c r="Q204" s="71"/>
      <c r="R204" s="71"/>
      <c r="S204" s="71"/>
      <c r="T204" s="72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234</v>
      </c>
      <c r="AU204" s="17" t="s">
        <v>86</v>
      </c>
    </row>
    <row r="205" spans="1:65" s="13" customFormat="1" ht="11.25">
      <c r="B205" s="225"/>
      <c r="C205" s="226"/>
      <c r="D205" s="221" t="s">
        <v>246</v>
      </c>
      <c r="E205" s="227" t="s">
        <v>1</v>
      </c>
      <c r="F205" s="228" t="s">
        <v>1547</v>
      </c>
      <c r="G205" s="226"/>
      <c r="H205" s="229">
        <v>8.5</v>
      </c>
      <c r="I205" s="230"/>
      <c r="J205" s="226"/>
      <c r="K205" s="226"/>
      <c r="L205" s="231"/>
      <c r="M205" s="232"/>
      <c r="N205" s="233"/>
      <c r="O205" s="233"/>
      <c r="P205" s="233"/>
      <c r="Q205" s="233"/>
      <c r="R205" s="233"/>
      <c r="S205" s="233"/>
      <c r="T205" s="234"/>
      <c r="AT205" s="235" t="s">
        <v>246</v>
      </c>
      <c r="AU205" s="235" t="s">
        <v>86</v>
      </c>
      <c r="AV205" s="13" t="s">
        <v>86</v>
      </c>
      <c r="AW205" s="13" t="s">
        <v>33</v>
      </c>
      <c r="AX205" s="13" t="s">
        <v>77</v>
      </c>
      <c r="AY205" s="235" t="s">
        <v>217</v>
      </c>
    </row>
    <row r="206" spans="1:65" s="13" customFormat="1" ht="11.25">
      <c r="B206" s="225"/>
      <c r="C206" s="226"/>
      <c r="D206" s="221" t="s">
        <v>246</v>
      </c>
      <c r="E206" s="227" t="s">
        <v>1</v>
      </c>
      <c r="F206" s="228" t="s">
        <v>1548</v>
      </c>
      <c r="G206" s="226"/>
      <c r="H206" s="229">
        <v>4</v>
      </c>
      <c r="I206" s="230"/>
      <c r="J206" s="226"/>
      <c r="K206" s="226"/>
      <c r="L206" s="231"/>
      <c r="M206" s="232"/>
      <c r="N206" s="233"/>
      <c r="O206" s="233"/>
      <c r="P206" s="233"/>
      <c r="Q206" s="233"/>
      <c r="R206" s="233"/>
      <c r="S206" s="233"/>
      <c r="T206" s="234"/>
      <c r="AT206" s="235" t="s">
        <v>246</v>
      </c>
      <c r="AU206" s="235" t="s">
        <v>86</v>
      </c>
      <c r="AV206" s="13" t="s">
        <v>86</v>
      </c>
      <c r="AW206" s="13" t="s">
        <v>33</v>
      </c>
      <c r="AX206" s="13" t="s">
        <v>77</v>
      </c>
      <c r="AY206" s="235" t="s">
        <v>217</v>
      </c>
    </row>
    <row r="207" spans="1:65" s="14" customFormat="1" ht="11.25">
      <c r="B207" s="246"/>
      <c r="C207" s="247"/>
      <c r="D207" s="221" t="s">
        <v>246</v>
      </c>
      <c r="E207" s="248" t="s">
        <v>1</v>
      </c>
      <c r="F207" s="249" t="s">
        <v>298</v>
      </c>
      <c r="G207" s="247"/>
      <c r="H207" s="250">
        <v>12.5</v>
      </c>
      <c r="I207" s="251"/>
      <c r="J207" s="247"/>
      <c r="K207" s="247"/>
      <c r="L207" s="252"/>
      <c r="M207" s="253"/>
      <c r="N207" s="254"/>
      <c r="O207" s="254"/>
      <c r="P207" s="254"/>
      <c r="Q207" s="254"/>
      <c r="R207" s="254"/>
      <c r="S207" s="254"/>
      <c r="T207" s="255"/>
      <c r="AT207" s="256" t="s">
        <v>246</v>
      </c>
      <c r="AU207" s="256" t="s">
        <v>86</v>
      </c>
      <c r="AV207" s="14" t="s">
        <v>224</v>
      </c>
      <c r="AW207" s="14" t="s">
        <v>33</v>
      </c>
      <c r="AX207" s="14" t="s">
        <v>84</v>
      </c>
      <c r="AY207" s="256" t="s">
        <v>217</v>
      </c>
    </row>
    <row r="208" spans="1:65" s="2" customFormat="1" ht="21.75" customHeight="1">
      <c r="A208" s="34"/>
      <c r="B208" s="35"/>
      <c r="C208" s="208" t="s">
        <v>406</v>
      </c>
      <c r="D208" s="208" t="s">
        <v>219</v>
      </c>
      <c r="E208" s="209" t="s">
        <v>300</v>
      </c>
      <c r="F208" s="210" t="s">
        <v>301</v>
      </c>
      <c r="G208" s="211" t="s">
        <v>222</v>
      </c>
      <c r="H208" s="212">
        <v>158.80000000000001</v>
      </c>
      <c r="I208" s="213"/>
      <c r="J208" s="214">
        <f>ROUND(I208*H208,2)</f>
        <v>0</v>
      </c>
      <c r="K208" s="210" t="s">
        <v>223</v>
      </c>
      <c r="L208" s="39"/>
      <c r="M208" s="215" t="s">
        <v>1</v>
      </c>
      <c r="N208" s="216" t="s">
        <v>42</v>
      </c>
      <c r="O208" s="71"/>
      <c r="P208" s="217">
        <f>O208*H208</f>
        <v>0</v>
      </c>
      <c r="Q208" s="217">
        <v>0</v>
      </c>
      <c r="R208" s="217">
        <f>Q208*H208</f>
        <v>0</v>
      </c>
      <c r="S208" s="217">
        <v>0</v>
      </c>
      <c r="T208" s="218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19" t="s">
        <v>224</v>
      </c>
      <c r="AT208" s="219" t="s">
        <v>219</v>
      </c>
      <c r="AU208" s="219" t="s">
        <v>86</v>
      </c>
      <c r="AY208" s="17" t="s">
        <v>217</v>
      </c>
      <c r="BE208" s="220">
        <f>IF(N208="základní",J208,0)</f>
        <v>0</v>
      </c>
      <c r="BF208" s="220">
        <f>IF(N208="snížená",J208,0)</f>
        <v>0</v>
      </c>
      <c r="BG208" s="220">
        <f>IF(N208="zákl. přenesená",J208,0)</f>
        <v>0</v>
      </c>
      <c r="BH208" s="220">
        <f>IF(N208="sníž. přenesená",J208,0)</f>
        <v>0</v>
      </c>
      <c r="BI208" s="220">
        <f>IF(N208="nulová",J208,0)</f>
        <v>0</v>
      </c>
      <c r="BJ208" s="17" t="s">
        <v>84</v>
      </c>
      <c r="BK208" s="220">
        <f>ROUND(I208*H208,2)</f>
        <v>0</v>
      </c>
      <c r="BL208" s="17" t="s">
        <v>224</v>
      </c>
      <c r="BM208" s="219" t="s">
        <v>1549</v>
      </c>
    </row>
    <row r="209" spans="1:65" s="13" customFormat="1" ht="11.25">
      <c r="B209" s="225"/>
      <c r="C209" s="226"/>
      <c r="D209" s="221" t="s">
        <v>246</v>
      </c>
      <c r="E209" s="227" t="s">
        <v>1</v>
      </c>
      <c r="F209" s="228" t="s">
        <v>1550</v>
      </c>
      <c r="G209" s="226"/>
      <c r="H209" s="229">
        <v>86.8</v>
      </c>
      <c r="I209" s="230"/>
      <c r="J209" s="226"/>
      <c r="K209" s="226"/>
      <c r="L209" s="231"/>
      <c r="M209" s="232"/>
      <c r="N209" s="233"/>
      <c r="O209" s="233"/>
      <c r="P209" s="233"/>
      <c r="Q209" s="233"/>
      <c r="R209" s="233"/>
      <c r="S209" s="233"/>
      <c r="T209" s="234"/>
      <c r="AT209" s="235" t="s">
        <v>246</v>
      </c>
      <c r="AU209" s="235" t="s">
        <v>86</v>
      </c>
      <c r="AV209" s="13" t="s">
        <v>86</v>
      </c>
      <c r="AW209" s="13" t="s">
        <v>33</v>
      </c>
      <c r="AX209" s="13" t="s">
        <v>77</v>
      </c>
      <c r="AY209" s="235" t="s">
        <v>217</v>
      </c>
    </row>
    <row r="210" spans="1:65" s="13" customFormat="1" ht="11.25">
      <c r="B210" s="225"/>
      <c r="C210" s="226"/>
      <c r="D210" s="221" t="s">
        <v>246</v>
      </c>
      <c r="E210" s="227" t="s">
        <v>1</v>
      </c>
      <c r="F210" s="228" t="s">
        <v>1551</v>
      </c>
      <c r="G210" s="226"/>
      <c r="H210" s="229">
        <v>24</v>
      </c>
      <c r="I210" s="230"/>
      <c r="J210" s="226"/>
      <c r="K210" s="226"/>
      <c r="L210" s="231"/>
      <c r="M210" s="232"/>
      <c r="N210" s="233"/>
      <c r="O210" s="233"/>
      <c r="P210" s="233"/>
      <c r="Q210" s="233"/>
      <c r="R210" s="233"/>
      <c r="S210" s="233"/>
      <c r="T210" s="234"/>
      <c r="AT210" s="235" t="s">
        <v>246</v>
      </c>
      <c r="AU210" s="235" t="s">
        <v>86</v>
      </c>
      <c r="AV210" s="13" t="s">
        <v>86</v>
      </c>
      <c r="AW210" s="13" t="s">
        <v>33</v>
      </c>
      <c r="AX210" s="13" t="s">
        <v>77</v>
      </c>
      <c r="AY210" s="235" t="s">
        <v>217</v>
      </c>
    </row>
    <row r="211" spans="1:65" s="13" customFormat="1" ht="11.25">
      <c r="B211" s="225"/>
      <c r="C211" s="226"/>
      <c r="D211" s="221" t="s">
        <v>246</v>
      </c>
      <c r="E211" s="227" t="s">
        <v>1</v>
      </c>
      <c r="F211" s="228" t="s">
        <v>1552</v>
      </c>
      <c r="G211" s="226"/>
      <c r="H211" s="229">
        <v>48</v>
      </c>
      <c r="I211" s="230"/>
      <c r="J211" s="226"/>
      <c r="K211" s="226"/>
      <c r="L211" s="231"/>
      <c r="M211" s="232"/>
      <c r="N211" s="233"/>
      <c r="O211" s="233"/>
      <c r="P211" s="233"/>
      <c r="Q211" s="233"/>
      <c r="R211" s="233"/>
      <c r="S211" s="233"/>
      <c r="T211" s="234"/>
      <c r="AT211" s="235" t="s">
        <v>246</v>
      </c>
      <c r="AU211" s="235" t="s">
        <v>86</v>
      </c>
      <c r="AV211" s="13" t="s">
        <v>86</v>
      </c>
      <c r="AW211" s="13" t="s">
        <v>33</v>
      </c>
      <c r="AX211" s="13" t="s">
        <v>77</v>
      </c>
      <c r="AY211" s="235" t="s">
        <v>217</v>
      </c>
    </row>
    <row r="212" spans="1:65" s="14" customFormat="1" ht="11.25">
      <c r="B212" s="246"/>
      <c r="C212" s="247"/>
      <c r="D212" s="221" t="s">
        <v>246</v>
      </c>
      <c r="E212" s="248" t="s">
        <v>1</v>
      </c>
      <c r="F212" s="249" t="s">
        <v>298</v>
      </c>
      <c r="G212" s="247"/>
      <c r="H212" s="250">
        <v>158.80000000000001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AT212" s="256" t="s">
        <v>246</v>
      </c>
      <c r="AU212" s="256" t="s">
        <v>86</v>
      </c>
      <c r="AV212" s="14" t="s">
        <v>224</v>
      </c>
      <c r="AW212" s="14" t="s">
        <v>33</v>
      </c>
      <c r="AX212" s="14" t="s">
        <v>84</v>
      </c>
      <c r="AY212" s="256" t="s">
        <v>217</v>
      </c>
    </row>
    <row r="213" spans="1:65" s="2" customFormat="1" ht="21.75" customHeight="1">
      <c r="A213" s="34"/>
      <c r="B213" s="35"/>
      <c r="C213" s="208" t="s">
        <v>411</v>
      </c>
      <c r="D213" s="208" t="s">
        <v>219</v>
      </c>
      <c r="E213" s="209" t="s">
        <v>306</v>
      </c>
      <c r="F213" s="210" t="s">
        <v>307</v>
      </c>
      <c r="G213" s="211" t="s">
        <v>222</v>
      </c>
      <c r="H213" s="212">
        <v>4764</v>
      </c>
      <c r="I213" s="213"/>
      <c r="J213" s="214">
        <f>ROUND(I213*H213,2)</f>
        <v>0</v>
      </c>
      <c r="K213" s="210" t="s">
        <v>223</v>
      </c>
      <c r="L213" s="39"/>
      <c r="M213" s="215" t="s">
        <v>1</v>
      </c>
      <c r="N213" s="216" t="s">
        <v>42</v>
      </c>
      <c r="O213" s="71"/>
      <c r="P213" s="217">
        <f>O213*H213</f>
        <v>0</v>
      </c>
      <c r="Q213" s="217">
        <v>0</v>
      </c>
      <c r="R213" s="217">
        <f>Q213*H213</f>
        <v>0</v>
      </c>
      <c r="S213" s="217">
        <v>0</v>
      </c>
      <c r="T213" s="218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19" t="s">
        <v>224</v>
      </c>
      <c r="AT213" s="219" t="s">
        <v>219</v>
      </c>
      <c r="AU213" s="219" t="s">
        <v>86</v>
      </c>
      <c r="AY213" s="17" t="s">
        <v>217</v>
      </c>
      <c r="BE213" s="220">
        <f>IF(N213="základní",J213,0)</f>
        <v>0</v>
      </c>
      <c r="BF213" s="220">
        <f>IF(N213="snížená",J213,0)</f>
        <v>0</v>
      </c>
      <c r="BG213" s="220">
        <f>IF(N213="zákl. přenesená",J213,0)</f>
        <v>0</v>
      </c>
      <c r="BH213" s="220">
        <f>IF(N213="sníž. přenesená",J213,0)</f>
        <v>0</v>
      </c>
      <c r="BI213" s="220">
        <f>IF(N213="nulová",J213,0)</f>
        <v>0</v>
      </c>
      <c r="BJ213" s="17" t="s">
        <v>84</v>
      </c>
      <c r="BK213" s="220">
        <f>ROUND(I213*H213,2)</f>
        <v>0</v>
      </c>
      <c r="BL213" s="17" t="s">
        <v>224</v>
      </c>
      <c r="BM213" s="219" t="s">
        <v>1553</v>
      </c>
    </row>
    <row r="214" spans="1:65" s="13" customFormat="1" ht="11.25">
      <c r="B214" s="225"/>
      <c r="C214" s="226"/>
      <c r="D214" s="221" t="s">
        <v>246</v>
      </c>
      <c r="E214" s="227" t="s">
        <v>1</v>
      </c>
      <c r="F214" s="228" t="s">
        <v>1554</v>
      </c>
      <c r="G214" s="226"/>
      <c r="H214" s="229">
        <v>4764</v>
      </c>
      <c r="I214" s="230"/>
      <c r="J214" s="226"/>
      <c r="K214" s="226"/>
      <c r="L214" s="231"/>
      <c r="M214" s="232"/>
      <c r="N214" s="233"/>
      <c r="O214" s="233"/>
      <c r="P214" s="233"/>
      <c r="Q214" s="233"/>
      <c r="R214" s="233"/>
      <c r="S214" s="233"/>
      <c r="T214" s="234"/>
      <c r="AT214" s="235" t="s">
        <v>246</v>
      </c>
      <c r="AU214" s="235" t="s">
        <v>86</v>
      </c>
      <c r="AV214" s="13" t="s">
        <v>86</v>
      </c>
      <c r="AW214" s="13" t="s">
        <v>33</v>
      </c>
      <c r="AX214" s="13" t="s">
        <v>77</v>
      </c>
      <c r="AY214" s="235" t="s">
        <v>217</v>
      </c>
    </row>
    <row r="215" spans="1:65" s="14" customFormat="1" ht="11.25">
      <c r="B215" s="246"/>
      <c r="C215" s="247"/>
      <c r="D215" s="221" t="s">
        <v>246</v>
      </c>
      <c r="E215" s="248" t="s">
        <v>1</v>
      </c>
      <c r="F215" s="249" t="s">
        <v>298</v>
      </c>
      <c r="G215" s="247"/>
      <c r="H215" s="250">
        <v>4764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AT215" s="256" t="s">
        <v>246</v>
      </c>
      <c r="AU215" s="256" t="s">
        <v>86</v>
      </c>
      <c r="AV215" s="14" t="s">
        <v>224</v>
      </c>
      <c r="AW215" s="14" t="s">
        <v>33</v>
      </c>
      <c r="AX215" s="14" t="s">
        <v>84</v>
      </c>
      <c r="AY215" s="256" t="s">
        <v>217</v>
      </c>
    </row>
    <row r="216" spans="1:65" s="2" customFormat="1" ht="21.75" customHeight="1">
      <c r="A216" s="34"/>
      <c r="B216" s="35"/>
      <c r="C216" s="208" t="s">
        <v>417</v>
      </c>
      <c r="D216" s="208" t="s">
        <v>219</v>
      </c>
      <c r="E216" s="209" t="s">
        <v>311</v>
      </c>
      <c r="F216" s="210" t="s">
        <v>312</v>
      </c>
      <c r="G216" s="211" t="s">
        <v>222</v>
      </c>
      <c r="H216" s="212">
        <v>158.80000000000001</v>
      </c>
      <c r="I216" s="213"/>
      <c r="J216" s="214">
        <f>ROUND(I216*H216,2)</f>
        <v>0</v>
      </c>
      <c r="K216" s="210" t="s">
        <v>223</v>
      </c>
      <c r="L216" s="39"/>
      <c r="M216" s="215" t="s">
        <v>1</v>
      </c>
      <c r="N216" s="216" t="s">
        <v>42</v>
      </c>
      <c r="O216" s="71"/>
      <c r="P216" s="217">
        <f>O216*H216</f>
        <v>0</v>
      </c>
      <c r="Q216" s="217">
        <v>0</v>
      </c>
      <c r="R216" s="217">
        <f>Q216*H216</f>
        <v>0</v>
      </c>
      <c r="S216" s="217">
        <v>0</v>
      </c>
      <c r="T216" s="21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19" t="s">
        <v>224</v>
      </c>
      <c r="AT216" s="219" t="s">
        <v>219</v>
      </c>
      <c r="AU216" s="219" t="s">
        <v>86</v>
      </c>
      <c r="AY216" s="17" t="s">
        <v>217</v>
      </c>
      <c r="BE216" s="220">
        <f>IF(N216="základní",J216,0)</f>
        <v>0</v>
      </c>
      <c r="BF216" s="220">
        <f>IF(N216="snížená",J216,0)</f>
        <v>0</v>
      </c>
      <c r="BG216" s="220">
        <f>IF(N216="zákl. přenesená",J216,0)</f>
        <v>0</v>
      </c>
      <c r="BH216" s="220">
        <f>IF(N216="sníž. přenesená",J216,0)</f>
        <v>0</v>
      </c>
      <c r="BI216" s="220">
        <f>IF(N216="nulová",J216,0)</f>
        <v>0</v>
      </c>
      <c r="BJ216" s="17" t="s">
        <v>84</v>
      </c>
      <c r="BK216" s="220">
        <f>ROUND(I216*H216,2)</f>
        <v>0</v>
      </c>
      <c r="BL216" s="17" t="s">
        <v>224</v>
      </c>
      <c r="BM216" s="219" t="s">
        <v>1555</v>
      </c>
    </row>
    <row r="217" spans="1:65" s="2" customFormat="1" ht="21.75" customHeight="1">
      <c r="A217" s="34"/>
      <c r="B217" s="35"/>
      <c r="C217" s="208" t="s">
        <v>425</v>
      </c>
      <c r="D217" s="208" t="s">
        <v>219</v>
      </c>
      <c r="E217" s="209" t="s">
        <v>315</v>
      </c>
      <c r="F217" s="210" t="s">
        <v>316</v>
      </c>
      <c r="G217" s="211" t="s">
        <v>238</v>
      </c>
      <c r="H217" s="212">
        <v>103.1</v>
      </c>
      <c r="I217" s="213"/>
      <c r="J217" s="214">
        <f>ROUND(I217*H217,2)</f>
        <v>0</v>
      </c>
      <c r="K217" s="210" t="s">
        <v>223</v>
      </c>
      <c r="L217" s="39"/>
      <c r="M217" s="215" t="s">
        <v>1</v>
      </c>
      <c r="N217" s="216" t="s">
        <v>42</v>
      </c>
      <c r="O217" s="71"/>
      <c r="P217" s="217">
        <f>O217*H217</f>
        <v>0</v>
      </c>
      <c r="Q217" s="217">
        <v>0</v>
      </c>
      <c r="R217" s="217">
        <f>Q217*H217</f>
        <v>0</v>
      </c>
      <c r="S217" s="217">
        <v>0</v>
      </c>
      <c r="T217" s="218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19" t="s">
        <v>224</v>
      </c>
      <c r="AT217" s="219" t="s">
        <v>219</v>
      </c>
      <c r="AU217" s="219" t="s">
        <v>86</v>
      </c>
      <c r="AY217" s="17" t="s">
        <v>217</v>
      </c>
      <c r="BE217" s="220">
        <f>IF(N217="základní",J217,0)</f>
        <v>0</v>
      </c>
      <c r="BF217" s="220">
        <f>IF(N217="snížená",J217,0)</f>
        <v>0</v>
      </c>
      <c r="BG217" s="220">
        <f>IF(N217="zákl. přenesená",J217,0)</f>
        <v>0</v>
      </c>
      <c r="BH217" s="220">
        <f>IF(N217="sníž. přenesená",J217,0)</f>
        <v>0</v>
      </c>
      <c r="BI217" s="220">
        <f>IF(N217="nulová",J217,0)</f>
        <v>0</v>
      </c>
      <c r="BJ217" s="17" t="s">
        <v>84</v>
      </c>
      <c r="BK217" s="220">
        <f>ROUND(I217*H217,2)</f>
        <v>0</v>
      </c>
      <c r="BL217" s="17" t="s">
        <v>224</v>
      </c>
      <c r="BM217" s="219" t="s">
        <v>1556</v>
      </c>
    </row>
    <row r="218" spans="1:65" s="13" customFormat="1" ht="11.25">
      <c r="B218" s="225"/>
      <c r="C218" s="226"/>
      <c r="D218" s="221" t="s">
        <v>246</v>
      </c>
      <c r="E218" s="227" t="s">
        <v>1</v>
      </c>
      <c r="F218" s="228" t="s">
        <v>1557</v>
      </c>
      <c r="G218" s="226"/>
      <c r="H218" s="229">
        <v>65.099999999999994</v>
      </c>
      <c r="I218" s="230"/>
      <c r="J218" s="226"/>
      <c r="K218" s="226"/>
      <c r="L218" s="231"/>
      <c r="M218" s="232"/>
      <c r="N218" s="233"/>
      <c r="O218" s="233"/>
      <c r="P218" s="233"/>
      <c r="Q218" s="233"/>
      <c r="R218" s="233"/>
      <c r="S218" s="233"/>
      <c r="T218" s="234"/>
      <c r="AT218" s="235" t="s">
        <v>246</v>
      </c>
      <c r="AU218" s="235" t="s">
        <v>86</v>
      </c>
      <c r="AV218" s="13" t="s">
        <v>86</v>
      </c>
      <c r="AW218" s="13" t="s">
        <v>33</v>
      </c>
      <c r="AX218" s="13" t="s">
        <v>77</v>
      </c>
      <c r="AY218" s="235" t="s">
        <v>217</v>
      </c>
    </row>
    <row r="219" spans="1:65" s="13" customFormat="1" ht="11.25">
      <c r="B219" s="225"/>
      <c r="C219" s="226"/>
      <c r="D219" s="221" t="s">
        <v>246</v>
      </c>
      <c r="E219" s="227" t="s">
        <v>1</v>
      </c>
      <c r="F219" s="228" t="s">
        <v>1558</v>
      </c>
      <c r="G219" s="226"/>
      <c r="H219" s="229">
        <v>14</v>
      </c>
      <c r="I219" s="230"/>
      <c r="J219" s="226"/>
      <c r="K219" s="226"/>
      <c r="L219" s="231"/>
      <c r="M219" s="232"/>
      <c r="N219" s="233"/>
      <c r="O219" s="233"/>
      <c r="P219" s="233"/>
      <c r="Q219" s="233"/>
      <c r="R219" s="233"/>
      <c r="S219" s="233"/>
      <c r="T219" s="234"/>
      <c r="AT219" s="235" t="s">
        <v>246</v>
      </c>
      <c r="AU219" s="235" t="s">
        <v>86</v>
      </c>
      <c r="AV219" s="13" t="s">
        <v>86</v>
      </c>
      <c r="AW219" s="13" t="s">
        <v>33</v>
      </c>
      <c r="AX219" s="13" t="s">
        <v>77</v>
      </c>
      <c r="AY219" s="235" t="s">
        <v>217</v>
      </c>
    </row>
    <row r="220" spans="1:65" s="13" customFormat="1" ht="11.25">
      <c r="B220" s="225"/>
      <c r="C220" s="226"/>
      <c r="D220" s="221" t="s">
        <v>246</v>
      </c>
      <c r="E220" s="227" t="s">
        <v>1</v>
      </c>
      <c r="F220" s="228" t="s">
        <v>1559</v>
      </c>
      <c r="G220" s="226"/>
      <c r="H220" s="229">
        <v>24</v>
      </c>
      <c r="I220" s="230"/>
      <c r="J220" s="226"/>
      <c r="K220" s="226"/>
      <c r="L220" s="231"/>
      <c r="M220" s="232"/>
      <c r="N220" s="233"/>
      <c r="O220" s="233"/>
      <c r="P220" s="233"/>
      <c r="Q220" s="233"/>
      <c r="R220" s="233"/>
      <c r="S220" s="233"/>
      <c r="T220" s="234"/>
      <c r="AT220" s="235" t="s">
        <v>246</v>
      </c>
      <c r="AU220" s="235" t="s">
        <v>86</v>
      </c>
      <c r="AV220" s="13" t="s">
        <v>86</v>
      </c>
      <c r="AW220" s="13" t="s">
        <v>33</v>
      </c>
      <c r="AX220" s="13" t="s">
        <v>77</v>
      </c>
      <c r="AY220" s="235" t="s">
        <v>217</v>
      </c>
    </row>
    <row r="221" spans="1:65" s="14" customFormat="1" ht="11.25">
      <c r="B221" s="246"/>
      <c r="C221" s="247"/>
      <c r="D221" s="221" t="s">
        <v>246</v>
      </c>
      <c r="E221" s="248" t="s">
        <v>1</v>
      </c>
      <c r="F221" s="249" t="s">
        <v>298</v>
      </c>
      <c r="G221" s="247"/>
      <c r="H221" s="250">
        <v>103.1</v>
      </c>
      <c r="I221" s="251"/>
      <c r="J221" s="247"/>
      <c r="K221" s="247"/>
      <c r="L221" s="252"/>
      <c r="M221" s="253"/>
      <c r="N221" s="254"/>
      <c r="O221" s="254"/>
      <c r="P221" s="254"/>
      <c r="Q221" s="254"/>
      <c r="R221" s="254"/>
      <c r="S221" s="254"/>
      <c r="T221" s="255"/>
      <c r="AT221" s="256" t="s">
        <v>246</v>
      </c>
      <c r="AU221" s="256" t="s">
        <v>86</v>
      </c>
      <c r="AV221" s="14" t="s">
        <v>224</v>
      </c>
      <c r="AW221" s="14" t="s">
        <v>33</v>
      </c>
      <c r="AX221" s="14" t="s">
        <v>84</v>
      </c>
      <c r="AY221" s="256" t="s">
        <v>217</v>
      </c>
    </row>
    <row r="222" spans="1:65" s="2" customFormat="1" ht="21.75" customHeight="1">
      <c r="A222" s="34"/>
      <c r="B222" s="35"/>
      <c r="C222" s="208" t="s">
        <v>430</v>
      </c>
      <c r="D222" s="208" t="s">
        <v>219</v>
      </c>
      <c r="E222" s="209" t="s">
        <v>322</v>
      </c>
      <c r="F222" s="210" t="s">
        <v>323</v>
      </c>
      <c r="G222" s="211" t="s">
        <v>238</v>
      </c>
      <c r="H222" s="212">
        <v>3093</v>
      </c>
      <c r="I222" s="213"/>
      <c r="J222" s="214">
        <f>ROUND(I222*H222,2)</f>
        <v>0</v>
      </c>
      <c r="K222" s="210" t="s">
        <v>223</v>
      </c>
      <c r="L222" s="39"/>
      <c r="M222" s="215" t="s">
        <v>1</v>
      </c>
      <c r="N222" s="216" t="s">
        <v>42</v>
      </c>
      <c r="O222" s="71"/>
      <c r="P222" s="217">
        <f>O222*H222</f>
        <v>0</v>
      </c>
      <c r="Q222" s="217">
        <v>0</v>
      </c>
      <c r="R222" s="217">
        <f>Q222*H222</f>
        <v>0</v>
      </c>
      <c r="S222" s="217">
        <v>0</v>
      </c>
      <c r="T222" s="218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19" t="s">
        <v>224</v>
      </c>
      <c r="AT222" s="219" t="s">
        <v>219</v>
      </c>
      <c r="AU222" s="219" t="s">
        <v>86</v>
      </c>
      <c r="AY222" s="17" t="s">
        <v>217</v>
      </c>
      <c r="BE222" s="220">
        <f>IF(N222="základní",J222,0)</f>
        <v>0</v>
      </c>
      <c r="BF222" s="220">
        <f>IF(N222="snížená",J222,0)</f>
        <v>0</v>
      </c>
      <c r="BG222" s="220">
        <f>IF(N222="zákl. přenesená",J222,0)</f>
        <v>0</v>
      </c>
      <c r="BH222" s="220">
        <f>IF(N222="sníž. přenesená",J222,0)</f>
        <v>0</v>
      </c>
      <c r="BI222" s="220">
        <f>IF(N222="nulová",J222,0)</f>
        <v>0</v>
      </c>
      <c r="BJ222" s="17" t="s">
        <v>84</v>
      </c>
      <c r="BK222" s="220">
        <f>ROUND(I222*H222,2)</f>
        <v>0</v>
      </c>
      <c r="BL222" s="17" t="s">
        <v>224</v>
      </c>
      <c r="BM222" s="219" t="s">
        <v>1560</v>
      </c>
    </row>
    <row r="223" spans="1:65" s="13" customFormat="1" ht="11.25">
      <c r="B223" s="225"/>
      <c r="C223" s="226"/>
      <c r="D223" s="221" t="s">
        <v>246</v>
      </c>
      <c r="E223" s="227" t="s">
        <v>1</v>
      </c>
      <c r="F223" s="228" t="s">
        <v>1561</v>
      </c>
      <c r="G223" s="226"/>
      <c r="H223" s="229">
        <v>3093</v>
      </c>
      <c r="I223" s="230"/>
      <c r="J223" s="226"/>
      <c r="K223" s="226"/>
      <c r="L223" s="231"/>
      <c r="M223" s="232"/>
      <c r="N223" s="233"/>
      <c r="O223" s="233"/>
      <c r="P223" s="233"/>
      <c r="Q223" s="233"/>
      <c r="R223" s="233"/>
      <c r="S223" s="233"/>
      <c r="T223" s="234"/>
      <c r="AT223" s="235" t="s">
        <v>246</v>
      </c>
      <c r="AU223" s="235" t="s">
        <v>86</v>
      </c>
      <c r="AV223" s="13" t="s">
        <v>86</v>
      </c>
      <c r="AW223" s="13" t="s">
        <v>33</v>
      </c>
      <c r="AX223" s="13" t="s">
        <v>77</v>
      </c>
      <c r="AY223" s="235" t="s">
        <v>217</v>
      </c>
    </row>
    <row r="224" spans="1:65" s="14" customFormat="1" ht="11.25">
      <c r="B224" s="246"/>
      <c r="C224" s="247"/>
      <c r="D224" s="221" t="s">
        <v>246</v>
      </c>
      <c r="E224" s="248" t="s">
        <v>1</v>
      </c>
      <c r="F224" s="249" t="s">
        <v>298</v>
      </c>
      <c r="G224" s="247"/>
      <c r="H224" s="250">
        <v>3093</v>
      </c>
      <c r="I224" s="251"/>
      <c r="J224" s="247"/>
      <c r="K224" s="247"/>
      <c r="L224" s="252"/>
      <c r="M224" s="253"/>
      <c r="N224" s="254"/>
      <c r="O224" s="254"/>
      <c r="P224" s="254"/>
      <c r="Q224" s="254"/>
      <c r="R224" s="254"/>
      <c r="S224" s="254"/>
      <c r="T224" s="255"/>
      <c r="AT224" s="256" t="s">
        <v>246</v>
      </c>
      <c r="AU224" s="256" t="s">
        <v>86</v>
      </c>
      <c r="AV224" s="14" t="s">
        <v>224</v>
      </c>
      <c r="AW224" s="14" t="s">
        <v>33</v>
      </c>
      <c r="AX224" s="14" t="s">
        <v>84</v>
      </c>
      <c r="AY224" s="256" t="s">
        <v>217</v>
      </c>
    </row>
    <row r="225" spans="1:65" s="2" customFormat="1" ht="21.75" customHeight="1">
      <c r="A225" s="34"/>
      <c r="B225" s="35"/>
      <c r="C225" s="208" t="s">
        <v>435</v>
      </c>
      <c r="D225" s="208" t="s">
        <v>219</v>
      </c>
      <c r="E225" s="209" t="s">
        <v>327</v>
      </c>
      <c r="F225" s="210" t="s">
        <v>328</v>
      </c>
      <c r="G225" s="211" t="s">
        <v>238</v>
      </c>
      <c r="H225" s="212">
        <v>103.1</v>
      </c>
      <c r="I225" s="213"/>
      <c r="J225" s="214">
        <f>ROUND(I225*H225,2)</f>
        <v>0</v>
      </c>
      <c r="K225" s="210" t="s">
        <v>223</v>
      </c>
      <c r="L225" s="39"/>
      <c r="M225" s="215" t="s">
        <v>1</v>
      </c>
      <c r="N225" s="216" t="s">
        <v>42</v>
      </c>
      <c r="O225" s="71"/>
      <c r="P225" s="217">
        <f>O225*H225</f>
        <v>0</v>
      </c>
      <c r="Q225" s="217">
        <v>0</v>
      </c>
      <c r="R225" s="217">
        <f>Q225*H225</f>
        <v>0</v>
      </c>
      <c r="S225" s="217">
        <v>0</v>
      </c>
      <c r="T225" s="218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19" t="s">
        <v>224</v>
      </c>
      <c r="AT225" s="219" t="s">
        <v>219</v>
      </c>
      <c r="AU225" s="219" t="s">
        <v>86</v>
      </c>
      <c r="AY225" s="17" t="s">
        <v>217</v>
      </c>
      <c r="BE225" s="220">
        <f>IF(N225="základní",J225,0)</f>
        <v>0</v>
      </c>
      <c r="BF225" s="220">
        <f>IF(N225="snížená",J225,0)</f>
        <v>0</v>
      </c>
      <c r="BG225" s="220">
        <f>IF(N225="zákl. přenesená",J225,0)</f>
        <v>0</v>
      </c>
      <c r="BH225" s="220">
        <f>IF(N225="sníž. přenesená",J225,0)</f>
        <v>0</v>
      </c>
      <c r="BI225" s="220">
        <f>IF(N225="nulová",J225,0)</f>
        <v>0</v>
      </c>
      <c r="BJ225" s="17" t="s">
        <v>84</v>
      </c>
      <c r="BK225" s="220">
        <f>ROUND(I225*H225,2)</f>
        <v>0</v>
      </c>
      <c r="BL225" s="17" t="s">
        <v>224</v>
      </c>
      <c r="BM225" s="219" t="s">
        <v>1562</v>
      </c>
    </row>
    <row r="226" spans="1:65" s="2" customFormat="1" ht="21.75" customHeight="1">
      <c r="A226" s="34"/>
      <c r="B226" s="35"/>
      <c r="C226" s="208" t="s">
        <v>439</v>
      </c>
      <c r="D226" s="208" t="s">
        <v>219</v>
      </c>
      <c r="E226" s="209" t="s">
        <v>335</v>
      </c>
      <c r="F226" s="210" t="s">
        <v>336</v>
      </c>
      <c r="G226" s="211" t="s">
        <v>290</v>
      </c>
      <c r="H226" s="212">
        <v>1.6</v>
      </c>
      <c r="I226" s="213"/>
      <c r="J226" s="214">
        <f>ROUND(I226*H226,2)</f>
        <v>0</v>
      </c>
      <c r="K226" s="210" t="s">
        <v>223</v>
      </c>
      <c r="L226" s="39"/>
      <c r="M226" s="215" t="s">
        <v>1</v>
      </c>
      <c r="N226" s="216" t="s">
        <v>42</v>
      </c>
      <c r="O226" s="71"/>
      <c r="P226" s="217">
        <f>O226*H226</f>
        <v>0</v>
      </c>
      <c r="Q226" s="217">
        <v>0</v>
      </c>
      <c r="R226" s="217">
        <f>Q226*H226</f>
        <v>0</v>
      </c>
      <c r="S226" s="217">
        <v>2.6</v>
      </c>
      <c r="T226" s="218">
        <f>S226*H226</f>
        <v>4.16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19" t="s">
        <v>224</v>
      </c>
      <c r="AT226" s="219" t="s">
        <v>219</v>
      </c>
      <c r="AU226" s="219" t="s">
        <v>86</v>
      </c>
      <c r="AY226" s="17" t="s">
        <v>217</v>
      </c>
      <c r="BE226" s="220">
        <f>IF(N226="základní",J226,0)</f>
        <v>0</v>
      </c>
      <c r="BF226" s="220">
        <f>IF(N226="snížená",J226,0)</f>
        <v>0</v>
      </c>
      <c r="BG226" s="220">
        <f>IF(N226="zákl. přenesená",J226,0)</f>
        <v>0</v>
      </c>
      <c r="BH226" s="220">
        <f>IF(N226="sníž. přenesená",J226,0)</f>
        <v>0</v>
      </c>
      <c r="BI226" s="220">
        <f>IF(N226="nulová",J226,0)</f>
        <v>0</v>
      </c>
      <c r="BJ226" s="17" t="s">
        <v>84</v>
      </c>
      <c r="BK226" s="220">
        <f>ROUND(I226*H226,2)</f>
        <v>0</v>
      </c>
      <c r="BL226" s="17" t="s">
        <v>224</v>
      </c>
      <c r="BM226" s="219" t="s">
        <v>1563</v>
      </c>
    </row>
    <row r="227" spans="1:65" s="2" customFormat="1" ht="19.5">
      <c r="A227" s="34"/>
      <c r="B227" s="35"/>
      <c r="C227" s="36"/>
      <c r="D227" s="221" t="s">
        <v>234</v>
      </c>
      <c r="E227" s="36"/>
      <c r="F227" s="222" t="s">
        <v>1564</v>
      </c>
      <c r="G227" s="36"/>
      <c r="H227" s="36"/>
      <c r="I227" s="122"/>
      <c r="J227" s="36"/>
      <c r="K227" s="36"/>
      <c r="L227" s="39"/>
      <c r="M227" s="223"/>
      <c r="N227" s="224"/>
      <c r="O227" s="71"/>
      <c r="P227" s="71"/>
      <c r="Q227" s="71"/>
      <c r="R227" s="71"/>
      <c r="S227" s="71"/>
      <c r="T227" s="72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234</v>
      </c>
      <c r="AU227" s="17" t="s">
        <v>86</v>
      </c>
    </row>
    <row r="228" spans="1:65" s="13" customFormat="1" ht="11.25">
      <c r="B228" s="225"/>
      <c r="C228" s="226"/>
      <c r="D228" s="221" t="s">
        <v>246</v>
      </c>
      <c r="E228" s="227" t="s">
        <v>1</v>
      </c>
      <c r="F228" s="228" t="s">
        <v>1565</v>
      </c>
      <c r="G228" s="226"/>
      <c r="H228" s="229">
        <v>1.6</v>
      </c>
      <c r="I228" s="230"/>
      <c r="J228" s="226"/>
      <c r="K228" s="226"/>
      <c r="L228" s="231"/>
      <c r="M228" s="232"/>
      <c r="N228" s="233"/>
      <c r="O228" s="233"/>
      <c r="P228" s="233"/>
      <c r="Q228" s="233"/>
      <c r="R228" s="233"/>
      <c r="S228" s="233"/>
      <c r="T228" s="234"/>
      <c r="AT228" s="235" t="s">
        <v>246</v>
      </c>
      <c r="AU228" s="235" t="s">
        <v>86</v>
      </c>
      <c r="AV228" s="13" t="s">
        <v>86</v>
      </c>
      <c r="AW228" s="13" t="s">
        <v>33</v>
      </c>
      <c r="AX228" s="13" t="s">
        <v>77</v>
      </c>
      <c r="AY228" s="235" t="s">
        <v>217</v>
      </c>
    </row>
    <row r="229" spans="1:65" s="14" customFormat="1" ht="11.25">
      <c r="B229" s="246"/>
      <c r="C229" s="247"/>
      <c r="D229" s="221" t="s">
        <v>246</v>
      </c>
      <c r="E229" s="248" t="s">
        <v>1</v>
      </c>
      <c r="F229" s="249" t="s">
        <v>342</v>
      </c>
      <c r="G229" s="247"/>
      <c r="H229" s="250">
        <v>1.6</v>
      </c>
      <c r="I229" s="251"/>
      <c r="J229" s="247"/>
      <c r="K229" s="247"/>
      <c r="L229" s="252"/>
      <c r="M229" s="253"/>
      <c r="N229" s="254"/>
      <c r="O229" s="254"/>
      <c r="P229" s="254"/>
      <c r="Q229" s="254"/>
      <c r="R229" s="254"/>
      <c r="S229" s="254"/>
      <c r="T229" s="255"/>
      <c r="AT229" s="256" t="s">
        <v>246</v>
      </c>
      <c r="AU229" s="256" t="s">
        <v>86</v>
      </c>
      <c r="AV229" s="14" t="s">
        <v>224</v>
      </c>
      <c r="AW229" s="14" t="s">
        <v>33</v>
      </c>
      <c r="AX229" s="14" t="s">
        <v>84</v>
      </c>
      <c r="AY229" s="256" t="s">
        <v>217</v>
      </c>
    </row>
    <row r="230" spans="1:65" s="2" customFormat="1" ht="21.75" customHeight="1">
      <c r="A230" s="34"/>
      <c r="B230" s="35"/>
      <c r="C230" s="208" t="s">
        <v>443</v>
      </c>
      <c r="D230" s="208" t="s">
        <v>219</v>
      </c>
      <c r="E230" s="209" t="s">
        <v>344</v>
      </c>
      <c r="F230" s="210" t="s">
        <v>345</v>
      </c>
      <c r="G230" s="211" t="s">
        <v>290</v>
      </c>
      <c r="H230" s="212">
        <v>1.6</v>
      </c>
      <c r="I230" s="213"/>
      <c r="J230" s="214">
        <f>ROUND(I230*H230,2)</f>
        <v>0</v>
      </c>
      <c r="K230" s="210" t="s">
        <v>223</v>
      </c>
      <c r="L230" s="39"/>
      <c r="M230" s="215" t="s">
        <v>1</v>
      </c>
      <c r="N230" s="216" t="s">
        <v>42</v>
      </c>
      <c r="O230" s="71"/>
      <c r="P230" s="217">
        <f>O230*H230</f>
        <v>0</v>
      </c>
      <c r="Q230" s="217">
        <v>3.6885000000000001E-2</v>
      </c>
      <c r="R230" s="217">
        <f>Q230*H230</f>
        <v>5.9016000000000006E-2</v>
      </c>
      <c r="S230" s="217">
        <v>0</v>
      </c>
      <c r="T230" s="218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19" t="s">
        <v>224</v>
      </c>
      <c r="AT230" s="219" t="s">
        <v>219</v>
      </c>
      <c r="AU230" s="219" t="s">
        <v>86</v>
      </c>
      <c r="AY230" s="17" t="s">
        <v>217</v>
      </c>
      <c r="BE230" s="220">
        <f>IF(N230="základní",J230,0)</f>
        <v>0</v>
      </c>
      <c r="BF230" s="220">
        <f>IF(N230="snížená",J230,0)</f>
        <v>0</v>
      </c>
      <c r="BG230" s="220">
        <f>IF(N230="zákl. přenesená",J230,0)</f>
        <v>0</v>
      </c>
      <c r="BH230" s="220">
        <f>IF(N230="sníž. přenesená",J230,0)</f>
        <v>0</v>
      </c>
      <c r="BI230" s="220">
        <f>IF(N230="nulová",J230,0)</f>
        <v>0</v>
      </c>
      <c r="BJ230" s="17" t="s">
        <v>84</v>
      </c>
      <c r="BK230" s="220">
        <f>ROUND(I230*H230,2)</f>
        <v>0</v>
      </c>
      <c r="BL230" s="17" t="s">
        <v>224</v>
      </c>
      <c r="BM230" s="219" t="s">
        <v>1566</v>
      </c>
    </row>
    <row r="231" spans="1:65" s="2" customFormat="1" ht="19.5">
      <c r="A231" s="34"/>
      <c r="B231" s="35"/>
      <c r="C231" s="36"/>
      <c r="D231" s="221" t="s">
        <v>234</v>
      </c>
      <c r="E231" s="36"/>
      <c r="F231" s="222" t="s">
        <v>1564</v>
      </c>
      <c r="G231" s="36"/>
      <c r="H231" s="36"/>
      <c r="I231" s="122"/>
      <c r="J231" s="36"/>
      <c r="K231" s="36"/>
      <c r="L231" s="39"/>
      <c r="M231" s="223"/>
      <c r="N231" s="224"/>
      <c r="O231" s="71"/>
      <c r="P231" s="71"/>
      <c r="Q231" s="71"/>
      <c r="R231" s="71"/>
      <c r="S231" s="71"/>
      <c r="T231" s="72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7" t="s">
        <v>234</v>
      </c>
      <c r="AU231" s="17" t="s">
        <v>86</v>
      </c>
    </row>
    <row r="232" spans="1:65" s="2" customFormat="1" ht="21.75" customHeight="1">
      <c r="A232" s="34"/>
      <c r="B232" s="35"/>
      <c r="C232" s="208" t="s">
        <v>447</v>
      </c>
      <c r="D232" s="208" t="s">
        <v>219</v>
      </c>
      <c r="E232" s="209" t="s">
        <v>348</v>
      </c>
      <c r="F232" s="210" t="s">
        <v>349</v>
      </c>
      <c r="G232" s="211" t="s">
        <v>222</v>
      </c>
      <c r="H232" s="212">
        <v>338.85899999999998</v>
      </c>
      <c r="I232" s="213"/>
      <c r="J232" s="214">
        <f>ROUND(I232*H232,2)</f>
        <v>0</v>
      </c>
      <c r="K232" s="210" t="s">
        <v>223</v>
      </c>
      <c r="L232" s="39"/>
      <c r="M232" s="215" t="s">
        <v>1</v>
      </c>
      <c r="N232" s="216" t="s">
        <v>42</v>
      </c>
      <c r="O232" s="71"/>
      <c r="P232" s="217">
        <f>O232*H232</f>
        <v>0</v>
      </c>
      <c r="Q232" s="217">
        <v>4.8000000000000001E-2</v>
      </c>
      <c r="R232" s="217">
        <f>Q232*H232</f>
        <v>16.265232000000001</v>
      </c>
      <c r="S232" s="217">
        <v>4.8000000000000001E-2</v>
      </c>
      <c r="T232" s="218">
        <f>S232*H232</f>
        <v>16.265232000000001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19" t="s">
        <v>224</v>
      </c>
      <c r="AT232" s="219" t="s">
        <v>219</v>
      </c>
      <c r="AU232" s="219" t="s">
        <v>86</v>
      </c>
      <c r="AY232" s="17" t="s">
        <v>217</v>
      </c>
      <c r="BE232" s="220">
        <f>IF(N232="základní",J232,0)</f>
        <v>0</v>
      </c>
      <c r="BF232" s="220">
        <f>IF(N232="snížená",J232,0)</f>
        <v>0</v>
      </c>
      <c r="BG232" s="220">
        <f>IF(N232="zákl. přenesená",J232,0)</f>
        <v>0</v>
      </c>
      <c r="BH232" s="220">
        <f>IF(N232="sníž. přenesená",J232,0)</f>
        <v>0</v>
      </c>
      <c r="BI232" s="220">
        <f>IF(N232="nulová",J232,0)</f>
        <v>0</v>
      </c>
      <c r="BJ232" s="17" t="s">
        <v>84</v>
      </c>
      <c r="BK232" s="220">
        <f>ROUND(I232*H232,2)</f>
        <v>0</v>
      </c>
      <c r="BL232" s="17" t="s">
        <v>224</v>
      </c>
      <c r="BM232" s="219" t="s">
        <v>1567</v>
      </c>
    </row>
    <row r="233" spans="1:65" s="2" customFormat="1" ht="19.5">
      <c r="A233" s="34"/>
      <c r="B233" s="35"/>
      <c r="C233" s="36"/>
      <c r="D233" s="221" t="s">
        <v>234</v>
      </c>
      <c r="E233" s="36"/>
      <c r="F233" s="222" t="s">
        <v>351</v>
      </c>
      <c r="G233" s="36"/>
      <c r="H233" s="36"/>
      <c r="I233" s="122"/>
      <c r="J233" s="36"/>
      <c r="K233" s="36"/>
      <c r="L233" s="39"/>
      <c r="M233" s="223"/>
      <c r="N233" s="224"/>
      <c r="O233" s="71"/>
      <c r="P233" s="71"/>
      <c r="Q233" s="71"/>
      <c r="R233" s="71"/>
      <c r="S233" s="71"/>
      <c r="T233" s="72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7" t="s">
        <v>234</v>
      </c>
      <c r="AU233" s="17" t="s">
        <v>86</v>
      </c>
    </row>
    <row r="234" spans="1:65" s="13" customFormat="1" ht="11.25">
      <c r="B234" s="225"/>
      <c r="C234" s="226"/>
      <c r="D234" s="221" t="s">
        <v>246</v>
      </c>
      <c r="E234" s="227" t="s">
        <v>1</v>
      </c>
      <c r="F234" s="228" t="s">
        <v>1568</v>
      </c>
      <c r="G234" s="226"/>
      <c r="H234" s="229">
        <v>95.48</v>
      </c>
      <c r="I234" s="230"/>
      <c r="J234" s="226"/>
      <c r="K234" s="226"/>
      <c r="L234" s="231"/>
      <c r="M234" s="232"/>
      <c r="N234" s="233"/>
      <c r="O234" s="233"/>
      <c r="P234" s="233"/>
      <c r="Q234" s="233"/>
      <c r="R234" s="233"/>
      <c r="S234" s="233"/>
      <c r="T234" s="234"/>
      <c r="AT234" s="235" t="s">
        <v>246</v>
      </c>
      <c r="AU234" s="235" t="s">
        <v>86</v>
      </c>
      <c r="AV234" s="13" t="s">
        <v>86</v>
      </c>
      <c r="AW234" s="13" t="s">
        <v>33</v>
      </c>
      <c r="AX234" s="13" t="s">
        <v>77</v>
      </c>
      <c r="AY234" s="235" t="s">
        <v>217</v>
      </c>
    </row>
    <row r="235" spans="1:65" s="13" customFormat="1" ht="11.25">
      <c r="B235" s="225"/>
      <c r="C235" s="226"/>
      <c r="D235" s="221" t="s">
        <v>246</v>
      </c>
      <c r="E235" s="227" t="s">
        <v>1</v>
      </c>
      <c r="F235" s="228" t="s">
        <v>1569</v>
      </c>
      <c r="G235" s="226"/>
      <c r="H235" s="229">
        <v>136.345</v>
      </c>
      <c r="I235" s="230"/>
      <c r="J235" s="226"/>
      <c r="K235" s="226"/>
      <c r="L235" s="231"/>
      <c r="M235" s="232"/>
      <c r="N235" s="233"/>
      <c r="O235" s="233"/>
      <c r="P235" s="233"/>
      <c r="Q235" s="233"/>
      <c r="R235" s="233"/>
      <c r="S235" s="233"/>
      <c r="T235" s="234"/>
      <c r="AT235" s="235" t="s">
        <v>246</v>
      </c>
      <c r="AU235" s="235" t="s">
        <v>86</v>
      </c>
      <c r="AV235" s="13" t="s">
        <v>86</v>
      </c>
      <c r="AW235" s="13" t="s">
        <v>33</v>
      </c>
      <c r="AX235" s="13" t="s">
        <v>77</v>
      </c>
      <c r="AY235" s="235" t="s">
        <v>217</v>
      </c>
    </row>
    <row r="236" spans="1:65" s="13" customFormat="1" ht="11.25">
      <c r="B236" s="225"/>
      <c r="C236" s="226"/>
      <c r="D236" s="221" t="s">
        <v>246</v>
      </c>
      <c r="E236" s="227" t="s">
        <v>1</v>
      </c>
      <c r="F236" s="228" t="s">
        <v>1545</v>
      </c>
      <c r="G236" s="226"/>
      <c r="H236" s="229">
        <v>70</v>
      </c>
      <c r="I236" s="230"/>
      <c r="J236" s="226"/>
      <c r="K236" s="226"/>
      <c r="L236" s="231"/>
      <c r="M236" s="232"/>
      <c r="N236" s="233"/>
      <c r="O236" s="233"/>
      <c r="P236" s="233"/>
      <c r="Q236" s="233"/>
      <c r="R236" s="233"/>
      <c r="S236" s="233"/>
      <c r="T236" s="234"/>
      <c r="AT236" s="235" t="s">
        <v>246</v>
      </c>
      <c r="AU236" s="235" t="s">
        <v>86</v>
      </c>
      <c r="AV236" s="13" t="s">
        <v>86</v>
      </c>
      <c r="AW236" s="13" t="s">
        <v>33</v>
      </c>
      <c r="AX236" s="13" t="s">
        <v>77</v>
      </c>
      <c r="AY236" s="235" t="s">
        <v>217</v>
      </c>
    </row>
    <row r="237" spans="1:65" s="13" customFormat="1" ht="11.25">
      <c r="B237" s="225"/>
      <c r="C237" s="226"/>
      <c r="D237" s="221" t="s">
        <v>246</v>
      </c>
      <c r="E237" s="227" t="s">
        <v>1</v>
      </c>
      <c r="F237" s="228" t="s">
        <v>1570</v>
      </c>
      <c r="G237" s="226"/>
      <c r="H237" s="229">
        <v>37.033999999999999</v>
      </c>
      <c r="I237" s="230"/>
      <c r="J237" s="226"/>
      <c r="K237" s="226"/>
      <c r="L237" s="231"/>
      <c r="M237" s="232"/>
      <c r="N237" s="233"/>
      <c r="O237" s="233"/>
      <c r="P237" s="233"/>
      <c r="Q237" s="233"/>
      <c r="R237" s="233"/>
      <c r="S237" s="233"/>
      <c r="T237" s="234"/>
      <c r="AT237" s="235" t="s">
        <v>246</v>
      </c>
      <c r="AU237" s="235" t="s">
        <v>86</v>
      </c>
      <c r="AV237" s="13" t="s">
        <v>86</v>
      </c>
      <c r="AW237" s="13" t="s">
        <v>33</v>
      </c>
      <c r="AX237" s="13" t="s">
        <v>77</v>
      </c>
      <c r="AY237" s="235" t="s">
        <v>217</v>
      </c>
    </row>
    <row r="238" spans="1:65" s="14" customFormat="1" ht="11.25">
      <c r="B238" s="246"/>
      <c r="C238" s="247"/>
      <c r="D238" s="221" t="s">
        <v>246</v>
      </c>
      <c r="E238" s="248" t="s">
        <v>1</v>
      </c>
      <c r="F238" s="249" t="s">
        <v>298</v>
      </c>
      <c r="G238" s="247"/>
      <c r="H238" s="250">
        <v>338.85899999999998</v>
      </c>
      <c r="I238" s="251"/>
      <c r="J238" s="247"/>
      <c r="K238" s="247"/>
      <c r="L238" s="252"/>
      <c r="M238" s="253"/>
      <c r="N238" s="254"/>
      <c r="O238" s="254"/>
      <c r="P238" s="254"/>
      <c r="Q238" s="254"/>
      <c r="R238" s="254"/>
      <c r="S238" s="254"/>
      <c r="T238" s="255"/>
      <c r="AT238" s="256" t="s">
        <v>246</v>
      </c>
      <c r="AU238" s="256" t="s">
        <v>86</v>
      </c>
      <c r="AV238" s="14" t="s">
        <v>224</v>
      </c>
      <c r="AW238" s="14" t="s">
        <v>33</v>
      </c>
      <c r="AX238" s="14" t="s">
        <v>84</v>
      </c>
      <c r="AY238" s="256" t="s">
        <v>217</v>
      </c>
    </row>
    <row r="239" spans="1:65" s="2" customFormat="1" ht="21.75" customHeight="1">
      <c r="A239" s="34"/>
      <c r="B239" s="35"/>
      <c r="C239" s="208" t="s">
        <v>451</v>
      </c>
      <c r="D239" s="208" t="s">
        <v>219</v>
      </c>
      <c r="E239" s="209" t="s">
        <v>374</v>
      </c>
      <c r="F239" s="210" t="s">
        <v>375</v>
      </c>
      <c r="G239" s="211" t="s">
        <v>222</v>
      </c>
      <c r="H239" s="212">
        <v>253.88300000000001</v>
      </c>
      <c r="I239" s="213"/>
      <c r="J239" s="214">
        <f>ROUND(I239*H239,2)</f>
        <v>0</v>
      </c>
      <c r="K239" s="210" t="s">
        <v>223</v>
      </c>
      <c r="L239" s="39"/>
      <c r="M239" s="215" t="s">
        <v>1</v>
      </c>
      <c r="N239" s="216" t="s">
        <v>42</v>
      </c>
      <c r="O239" s="71"/>
      <c r="P239" s="217">
        <f>O239*H239</f>
        <v>0</v>
      </c>
      <c r="Q239" s="217">
        <v>0</v>
      </c>
      <c r="R239" s="217">
        <f>Q239*H239</f>
        <v>0</v>
      </c>
      <c r="S239" s="217">
        <v>7.7899999999999997E-2</v>
      </c>
      <c r="T239" s="218">
        <f>S239*H239</f>
        <v>19.7774857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19" t="s">
        <v>224</v>
      </c>
      <c r="AT239" s="219" t="s">
        <v>219</v>
      </c>
      <c r="AU239" s="219" t="s">
        <v>86</v>
      </c>
      <c r="AY239" s="17" t="s">
        <v>217</v>
      </c>
      <c r="BE239" s="220">
        <f>IF(N239="základní",J239,0)</f>
        <v>0</v>
      </c>
      <c r="BF239" s="220">
        <f>IF(N239="snížená",J239,0)</f>
        <v>0</v>
      </c>
      <c r="BG239" s="220">
        <f>IF(N239="zákl. přenesená",J239,0)</f>
        <v>0</v>
      </c>
      <c r="BH239" s="220">
        <f>IF(N239="sníž. přenesená",J239,0)</f>
        <v>0</v>
      </c>
      <c r="BI239" s="220">
        <f>IF(N239="nulová",J239,0)</f>
        <v>0</v>
      </c>
      <c r="BJ239" s="17" t="s">
        <v>84</v>
      </c>
      <c r="BK239" s="220">
        <f>ROUND(I239*H239,2)</f>
        <v>0</v>
      </c>
      <c r="BL239" s="17" t="s">
        <v>224</v>
      </c>
      <c r="BM239" s="219" t="s">
        <v>1571</v>
      </c>
    </row>
    <row r="240" spans="1:65" s="13" customFormat="1" ht="11.25">
      <c r="B240" s="225"/>
      <c r="C240" s="226"/>
      <c r="D240" s="221" t="s">
        <v>246</v>
      </c>
      <c r="E240" s="227" t="s">
        <v>1</v>
      </c>
      <c r="F240" s="228" t="s">
        <v>1572</v>
      </c>
      <c r="G240" s="226"/>
      <c r="H240" s="229">
        <v>253.88300000000001</v>
      </c>
      <c r="I240" s="230"/>
      <c r="J240" s="226"/>
      <c r="K240" s="226"/>
      <c r="L240" s="231"/>
      <c r="M240" s="232"/>
      <c r="N240" s="233"/>
      <c r="O240" s="233"/>
      <c r="P240" s="233"/>
      <c r="Q240" s="233"/>
      <c r="R240" s="233"/>
      <c r="S240" s="233"/>
      <c r="T240" s="234"/>
      <c r="AT240" s="235" t="s">
        <v>246</v>
      </c>
      <c r="AU240" s="235" t="s">
        <v>86</v>
      </c>
      <c r="AV240" s="13" t="s">
        <v>86</v>
      </c>
      <c r="AW240" s="13" t="s">
        <v>33</v>
      </c>
      <c r="AX240" s="13" t="s">
        <v>77</v>
      </c>
      <c r="AY240" s="235" t="s">
        <v>217</v>
      </c>
    </row>
    <row r="241" spans="1:65" s="14" customFormat="1" ht="11.25">
      <c r="B241" s="246"/>
      <c r="C241" s="247"/>
      <c r="D241" s="221" t="s">
        <v>246</v>
      </c>
      <c r="E241" s="248" t="s">
        <v>1</v>
      </c>
      <c r="F241" s="249" t="s">
        <v>298</v>
      </c>
      <c r="G241" s="247"/>
      <c r="H241" s="250">
        <v>253.88300000000001</v>
      </c>
      <c r="I241" s="251"/>
      <c r="J241" s="247"/>
      <c r="K241" s="247"/>
      <c r="L241" s="252"/>
      <c r="M241" s="253"/>
      <c r="N241" s="254"/>
      <c r="O241" s="254"/>
      <c r="P241" s="254"/>
      <c r="Q241" s="254"/>
      <c r="R241" s="254"/>
      <c r="S241" s="254"/>
      <c r="T241" s="255"/>
      <c r="AT241" s="256" t="s">
        <v>246</v>
      </c>
      <c r="AU241" s="256" t="s">
        <v>86</v>
      </c>
      <c r="AV241" s="14" t="s">
        <v>224</v>
      </c>
      <c r="AW241" s="14" t="s">
        <v>33</v>
      </c>
      <c r="AX241" s="14" t="s">
        <v>84</v>
      </c>
      <c r="AY241" s="256" t="s">
        <v>217</v>
      </c>
    </row>
    <row r="242" spans="1:65" s="2" customFormat="1" ht="21.75" customHeight="1">
      <c r="A242" s="34"/>
      <c r="B242" s="35"/>
      <c r="C242" s="208" t="s">
        <v>458</v>
      </c>
      <c r="D242" s="208" t="s">
        <v>219</v>
      </c>
      <c r="E242" s="209" t="s">
        <v>364</v>
      </c>
      <c r="F242" s="210" t="s">
        <v>365</v>
      </c>
      <c r="G242" s="211" t="s">
        <v>222</v>
      </c>
      <c r="H242" s="212">
        <v>253.88300000000001</v>
      </c>
      <c r="I242" s="213"/>
      <c r="J242" s="214">
        <f>ROUND(I242*H242,2)</f>
        <v>0</v>
      </c>
      <c r="K242" s="210" t="s">
        <v>223</v>
      </c>
      <c r="L242" s="39"/>
      <c r="M242" s="215" t="s">
        <v>1</v>
      </c>
      <c r="N242" s="216" t="s">
        <v>42</v>
      </c>
      <c r="O242" s="71"/>
      <c r="P242" s="217">
        <f>O242*H242</f>
        <v>0</v>
      </c>
      <c r="Q242" s="217">
        <v>7.8163999999999997E-2</v>
      </c>
      <c r="R242" s="217">
        <f>Q242*H242</f>
        <v>19.844510811999999</v>
      </c>
      <c r="S242" s="217">
        <v>0</v>
      </c>
      <c r="T242" s="218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19" t="s">
        <v>224</v>
      </c>
      <c r="AT242" s="219" t="s">
        <v>219</v>
      </c>
      <c r="AU242" s="219" t="s">
        <v>86</v>
      </c>
      <c r="AY242" s="17" t="s">
        <v>217</v>
      </c>
      <c r="BE242" s="220">
        <f>IF(N242="základní",J242,0)</f>
        <v>0</v>
      </c>
      <c r="BF242" s="220">
        <f>IF(N242="snížená",J242,0)</f>
        <v>0</v>
      </c>
      <c r="BG242" s="220">
        <f>IF(N242="zákl. přenesená",J242,0)</f>
        <v>0</v>
      </c>
      <c r="BH242" s="220">
        <f>IF(N242="sníž. přenesená",J242,0)</f>
        <v>0</v>
      </c>
      <c r="BI242" s="220">
        <f>IF(N242="nulová",J242,0)</f>
        <v>0</v>
      </c>
      <c r="BJ242" s="17" t="s">
        <v>84</v>
      </c>
      <c r="BK242" s="220">
        <f>ROUND(I242*H242,2)</f>
        <v>0</v>
      </c>
      <c r="BL242" s="17" t="s">
        <v>224</v>
      </c>
      <c r="BM242" s="219" t="s">
        <v>1573</v>
      </c>
    </row>
    <row r="243" spans="1:65" s="2" customFormat="1" ht="19.5">
      <c r="A243" s="34"/>
      <c r="B243" s="35"/>
      <c r="C243" s="36"/>
      <c r="D243" s="221" t="s">
        <v>234</v>
      </c>
      <c r="E243" s="36"/>
      <c r="F243" s="222" t="s">
        <v>1574</v>
      </c>
      <c r="G243" s="36"/>
      <c r="H243" s="36"/>
      <c r="I243" s="122"/>
      <c r="J243" s="36"/>
      <c r="K243" s="36"/>
      <c r="L243" s="39"/>
      <c r="M243" s="223"/>
      <c r="N243" s="224"/>
      <c r="O243" s="71"/>
      <c r="P243" s="71"/>
      <c r="Q243" s="71"/>
      <c r="R243" s="71"/>
      <c r="S243" s="71"/>
      <c r="T243" s="72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7" t="s">
        <v>234</v>
      </c>
      <c r="AU243" s="17" t="s">
        <v>86</v>
      </c>
    </row>
    <row r="244" spans="1:65" s="13" customFormat="1" ht="11.25">
      <c r="B244" s="225"/>
      <c r="C244" s="226"/>
      <c r="D244" s="221" t="s">
        <v>246</v>
      </c>
      <c r="E244" s="227" t="s">
        <v>1</v>
      </c>
      <c r="F244" s="228" t="s">
        <v>1575</v>
      </c>
      <c r="G244" s="226"/>
      <c r="H244" s="229">
        <v>79.855999999999995</v>
      </c>
      <c r="I244" s="230"/>
      <c r="J244" s="226"/>
      <c r="K244" s="226"/>
      <c r="L244" s="231"/>
      <c r="M244" s="232"/>
      <c r="N244" s="233"/>
      <c r="O244" s="233"/>
      <c r="P244" s="233"/>
      <c r="Q244" s="233"/>
      <c r="R244" s="233"/>
      <c r="S244" s="233"/>
      <c r="T244" s="234"/>
      <c r="AT244" s="235" t="s">
        <v>246</v>
      </c>
      <c r="AU244" s="235" t="s">
        <v>86</v>
      </c>
      <c r="AV244" s="13" t="s">
        <v>86</v>
      </c>
      <c r="AW244" s="13" t="s">
        <v>33</v>
      </c>
      <c r="AX244" s="13" t="s">
        <v>77</v>
      </c>
      <c r="AY244" s="235" t="s">
        <v>217</v>
      </c>
    </row>
    <row r="245" spans="1:65" s="13" customFormat="1" ht="11.25">
      <c r="B245" s="225"/>
      <c r="C245" s="226"/>
      <c r="D245" s="221" t="s">
        <v>246</v>
      </c>
      <c r="E245" s="227" t="s">
        <v>1</v>
      </c>
      <c r="F245" s="228" t="s">
        <v>1576</v>
      </c>
      <c r="G245" s="226"/>
      <c r="H245" s="229">
        <v>81.807000000000002</v>
      </c>
      <c r="I245" s="230"/>
      <c r="J245" s="226"/>
      <c r="K245" s="226"/>
      <c r="L245" s="231"/>
      <c r="M245" s="232"/>
      <c r="N245" s="233"/>
      <c r="O245" s="233"/>
      <c r="P245" s="233"/>
      <c r="Q245" s="233"/>
      <c r="R245" s="233"/>
      <c r="S245" s="233"/>
      <c r="T245" s="234"/>
      <c r="AT245" s="235" t="s">
        <v>246</v>
      </c>
      <c r="AU245" s="235" t="s">
        <v>86</v>
      </c>
      <c r="AV245" s="13" t="s">
        <v>86</v>
      </c>
      <c r="AW245" s="13" t="s">
        <v>33</v>
      </c>
      <c r="AX245" s="13" t="s">
        <v>77</v>
      </c>
      <c r="AY245" s="235" t="s">
        <v>217</v>
      </c>
    </row>
    <row r="246" spans="1:65" s="13" customFormat="1" ht="11.25">
      <c r="B246" s="225"/>
      <c r="C246" s="226"/>
      <c r="D246" s="221" t="s">
        <v>246</v>
      </c>
      <c r="E246" s="227" t="s">
        <v>1</v>
      </c>
      <c r="F246" s="228" t="s">
        <v>1545</v>
      </c>
      <c r="G246" s="226"/>
      <c r="H246" s="229">
        <v>70</v>
      </c>
      <c r="I246" s="230"/>
      <c r="J246" s="226"/>
      <c r="K246" s="226"/>
      <c r="L246" s="231"/>
      <c r="M246" s="232"/>
      <c r="N246" s="233"/>
      <c r="O246" s="233"/>
      <c r="P246" s="233"/>
      <c r="Q246" s="233"/>
      <c r="R246" s="233"/>
      <c r="S246" s="233"/>
      <c r="T246" s="234"/>
      <c r="AT246" s="235" t="s">
        <v>246</v>
      </c>
      <c r="AU246" s="235" t="s">
        <v>86</v>
      </c>
      <c r="AV246" s="13" t="s">
        <v>86</v>
      </c>
      <c r="AW246" s="13" t="s">
        <v>33</v>
      </c>
      <c r="AX246" s="13" t="s">
        <v>77</v>
      </c>
      <c r="AY246" s="235" t="s">
        <v>217</v>
      </c>
    </row>
    <row r="247" spans="1:65" s="13" customFormat="1" ht="11.25">
      <c r="B247" s="225"/>
      <c r="C247" s="226"/>
      <c r="D247" s="221" t="s">
        <v>246</v>
      </c>
      <c r="E247" s="227" t="s">
        <v>1</v>
      </c>
      <c r="F247" s="228" t="s">
        <v>1577</v>
      </c>
      <c r="G247" s="226"/>
      <c r="H247" s="229">
        <v>22.22</v>
      </c>
      <c r="I247" s="230"/>
      <c r="J247" s="226"/>
      <c r="K247" s="226"/>
      <c r="L247" s="231"/>
      <c r="M247" s="232"/>
      <c r="N247" s="233"/>
      <c r="O247" s="233"/>
      <c r="P247" s="233"/>
      <c r="Q247" s="233"/>
      <c r="R247" s="233"/>
      <c r="S247" s="233"/>
      <c r="T247" s="234"/>
      <c r="AT247" s="235" t="s">
        <v>246</v>
      </c>
      <c r="AU247" s="235" t="s">
        <v>86</v>
      </c>
      <c r="AV247" s="13" t="s">
        <v>86</v>
      </c>
      <c r="AW247" s="13" t="s">
        <v>33</v>
      </c>
      <c r="AX247" s="13" t="s">
        <v>77</v>
      </c>
      <c r="AY247" s="235" t="s">
        <v>217</v>
      </c>
    </row>
    <row r="248" spans="1:65" s="14" customFormat="1" ht="11.25">
      <c r="B248" s="246"/>
      <c r="C248" s="247"/>
      <c r="D248" s="221" t="s">
        <v>246</v>
      </c>
      <c r="E248" s="248" t="s">
        <v>1</v>
      </c>
      <c r="F248" s="249" t="s">
        <v>298</v>
      </c>
      <c r="G248" s="247"/>
      <c r="H248" s="250">
        <v>253.88300000000001</v>
      </c>
      <c r="I248" s="251"/>
      <c r="J248" s="247"/>
      <c r="K248" s="247"/>
      <c r="L248" s="252"/>
      <c r="M248" s="253"/>
      <c r="N248" s="254"/>
      <c r="O248" s="254"/>
      <c r="P248" s="254"/>
      <c r="Q248" s="254"/>
      <c r="R248" s="254"/>
      <c r="S248" s="254"/>
      <c r="T248" s="255"/>
      <c r="AT248" s="256" t="s">
        <v>246</v>
      </c>
      <c r="AU248" s="256" t="s">
        <v>86</v>
      </c>
      <c r="AV248" s="14" t="s">
        <v>224</v>
      </c>
      <c r="AW248" s="14" t="s">
        <v>33</v>
      </c>
      <c r="AX248" s="14" t="s">
        <v>84</v>
      </c>
      <c r="AY248" s="256" t="s">
        <v>217</v>
      </c>
    </row>
    <row r="249" spans="1:65" s="12" customFormat="1" ht="20.85" customHeight="1">
      <c r="B249" s="192"/>
      <c r="C249" s="193"/>
      <c r="D249" s="194" t="s">
        <v>76</v>
      </c>
      <c r="E249" s="206" t="s">
        <v>423</v>
      </c>
      <c r="F249" s="206" t="s">
        <v>424</v>
      </c>
      <c r="G249" s="193"/>
      <c r="H249" s="193"/>
      <c r="I249" s="196"/>
      <c r="J249" s="207">
        <f>BK249</f>
        <v>0</v>
      </c>
      <c r="K249" s="193"/>
      <c r="L249" s="198"/>
      <c r="M249" s="199"/>
      <c r="N249" s="200"/>
      <c r="O249" s="200"/>
      <c r="P249" s="201">
        <f>SUM(P250:P258)</f>
        <v>0</v>
      </c>
      <c r="Q249" s="200"/>
      <c r="R249" s="201">
        <f>SUM(R250:R258)</f>
        <v>0</v>
      </c>
      <c r="S249" s="200"/>
      <c r="T249" s="202">
        <f>SUM(T250:T258)</f>
        <v>0</v>
      </c>
      <c r="AR249" s="203" t="s">
        <v>84</v>
      </c>
      <c r="AT249" s="204" t="s">
        <v>76</v>
      </c>
      <c r="AU249" s="204" t="s">
        <v>86</v>
      </c>
      <c r="AY249" s="203" t="s">
        <v>217</v>
      </c>
      <c r="BK249" s="205">
        <f>SUM(BK250:BK258)</f>
        <v>0</v>
      </c>
    </row>
    <row r="250" spans="1:65" s="2" customFormat="1" ht="21.75" customHeight="1">
      <c r="A250" s="34"/>
      <c r="B250" s="35"/>
      <c r="C250" s="208" t="s">
        <v>714</v>
      </c>
      <c r="D250" s="208" t="s">
        <v>219</v>
      </c>
      <c r="E250" s="209" t="s">
        <v>426</v>
      </c>
      <c r="F250" s="210" t="s">
        <v>427</v>
      </c>
      <c r="G250" s="211" t="s">
        <v>274</v>
      </c>
      <c r="H250" s="212">
        <v>34.183</v>
      </c>
      <c r="I250" s="213"/>
      <c r="J250" s="214">
        <f>ROUND(I250*H250,2)</f>
        <v>0</v>
      </c>
      <c r="K250" s="210" t="s">
        <v>223</v>
      </c>
      <c r="L250" s="39"/>
      <c r="M250" s="215" t="s">
        <v>1</v>
      </c>
      <c r="N250" s="216" t="s">
        <v>42</v>
      </c>
      <c r="O250" s="71"/>
      <c r="P250" s="217">
        <f>O250*H250</f>
        <v>0</v>
      </c>
      <c r="Q250" s="217">
        <v>0</v>
      </c>
      <c r="R250" s="217">
        <f>Q250*H250</f>
        <v>0</v>
      </c>
      <c r="S250" s="217">
        <v>0</v>
      </c>
      <c r="T250" s="218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19" t="s">
        <v>224</v>
      </c>
      <c r="AT250" s="219" t="s">
        <v>219</v>
      </c>
      <c r="AU250" s="219" t="s">
        <v>229</v>
      </c>
      <c r="AY250" s="17" t="s">
        <v>217</v>
      </c>
      <c r="BE250" s="220">
        <f>IF(N250="základní",J250,0)</f>
        <v>0</v>
      </c>
      <c r="BF250" s="220">
        <f>IF(N250="snížená",J250,0)</f>
        <v>0</v>
      </c>
      <c r="BG250" s="220">
        <f>IF(N250="zákl. přenesená",J250,0)</f>
        <v>0</v>
      </c>
      <c r="BH250" s="220">
        <f>IF(N250="sníž. přenesená",J250,0)</f>
        <v>0</v>
      </c>
      <c r="BI250" s="220">
        <f>IF(N250="nulová",J250,0)</f>
        <v>0</v>
      </c>
      <c r="BJ250" s="17" t="s">
        <v>84</v>
      </c>
      <c r="BK250" s="220">
        <f>ROUND(I250*H250,2)</f>
        <v>0</v>
      </c>
      <c r="BL250" s="17" t="s">
        <v>224</v>
      </c>
      <c r="BM250" s="219" t="s">
        <v>1578</v>
      </c>
    </row>
    <row r="251" spans="1:65" s="2" customFormat="1" ht="16.5" customHeight="1">
      <c r="A251" s="34"/>
      <c r="B251" s="35"/>
      <c r="C251" s="208" t="s">
        <v>719</v>
      </c>
      <c r="D251" s="208" t="s">
        <v>219</v>
      </c>
      <c r="E251" s="209" t="s">
        <v>431</v>
      </c>
      <c r="F251" s="210" t="s">
        <v>432</v>
      </c>
      <c r="G251" s="211" t="s">
        <v>274</v>
      </c>
      <c r="H251" s="212">
        <v>683.66</v>
      </c>
      <c r="I251" s="213"/>
      <c r="J251" s="214">
        <f>ROUND(I251*H251,2)</f>
        <v>0</v>
      </c>
      <c r="K251" s="210" t="s">
        <v>223</v>
      </c>
      <c r="L251" s="39"/>
      <c r="M251" s="215" t="s">
        <v>1</v>
      </c>
      <c r="N251" s="216" t="s">
        <v>42</v>
      </c>
      <c r="O251" s="71"/>
      <c r="P251" s="217">
        <f>O251*H251</f>
        <v>0</v>
      </c>
      <c r="Q251" s="217">
        <v>0</v>
      </c>
      <c r="R251" s="217">
        <f>Q251*H251</f>
        <v>0</v>
      </c>
      <c r="S251" s="217">
        <v>0</v>
      </c>
      <c r="T251" s="218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219" t="s">
        <v>224</v>
      </c>
      <c r="AT251" s="219" t="s">
        <v>219</v>
      </c>
      <c r="AU251" s="219" t="s">
        <v>229</v>
      </c>
      <c r="AY251" s="17" t="s">
        <v>217</v>
      </c>
      <c r="BE251" s="220">
        <f>IF(N251="základní",J251,0)</f>
        <v>0</v>
      </c>
      <c r="BF251" s="220">
        <f>IF(N251="snížená",J251,0)</f>
        <v>0</v>
      </c>
      <c r="BG251" s="220">
        <f>IF(N251="zákl. přenesená",J251,0)</f>
        <v>0</v>
      </c>
      <c r="BH251" s="220">
        <f>IF(N251="sníž. přenesená",J251,0)</f>
        <v>0</v>
      </c>
      <c r="BI251" s="220">
        <f>IF(N251="nulová",J251,0)</f>
        <v>0</v>
      </c>
      <c r="BJ251" s="17" t="s">
        <v>84</v>
      </c>
      <c r="BK251" s="220">
        <f>ROUND(I251*H251,2)</f>
        <v>0</v>
      </c>
      <c r="BL251" s="17" t="s">
        <v>224</v>
      </c>
      <c r="BM251" s="219" t="s">
        <v>1579</v>
      </c>
    </row>
    <row r="252" spans="1:65" s="13" customFormat="1" ht="11.25">
      <c r="B252" s="225"/>
      <c r="C252" s="226"/>
      <c r="D252" s="221" t="s">
        <v>246</v>
      </c>
      <c r="E252" s="227" t="s">
        <v>1</v>
      </c>
      <c r="F252" s="228" t="s">
        <v>1580</v>
      </c>
      <c r="G252" s="226"/>
      <c r="H252" s="229">
        <v>683.66</v>
      </c>
      <c r="I252" s="230"/>
      <c r="J252" s="226"/>
      <c r="K252" s="226"/>
      <c r="L252" s="231"/>
      <c r="M252" s="232"/>
      <c r="N252" s="233"/>
      <c r="O252" s="233"/>
      <c r="P252" s="233"/>
      <c r="Q252" s="233"/>
      <c r="R252" s="233"/>
      <c r="S252" s="233"/>
      <c r="T252" s="234"/>
      <c r="AT252" s="235" t="s">
        <v>246</v>
      </c>
      <c r="AU252" s="235" t="s">
        <v>229</v>
      </c>
      <c r="AV252" s="13" t="s">
        <v>86</v>
      </c>
      <c r="AW252" s="13" t="s">
        <v>33</v>
      </c>
      <c r="AX252" s="13" t="s">
        <v>77</v>
      </c>
      <c r="AY252" s="235" t="s">
        <v>217</v>
      </c>
    </row>
    <row r="253" spans="1:65" s="14" customFormat="1" ht="11.25">
      <c r="B253" s="246"/>
      <c r="C253" s="247"/>
      <c r="D253" s="221" t="s">
        <v>246</v>
      </c>
      <c r="E253" s="248" t="s">
        <v>1</v>
      </c>
      <c r="F253" s="249" t="s">
        <v>298</v>
      </c>
      <c r="G253" s="247"/>
      <c r="H253" s="250">
        <v>683.66</v>
      </c>
      <c r="I253" s="251"/>
      <c r="J253" s="247"/>
      <c r="K253" s="247"/>
      <c r="L253" s="252"/>
      <c r="M253" s="253"/>
      <c r="N253" s="254"/>
      <c r="O253" s="254"/>
      <c r="P253" s="254"/>
      <c r="Q253" s="254"/>
      <c r="R253" s="254"/>
      <c r="S253" s="254"/>
      <c r="T253" s="255"/>
      <c r="AT253" s="256" t="s">
        <v>246</v>
      </c>
      <c r="AU253" s="256" t="s">
        <v>229</v>
      </c>
      <c r="AV253" s="14" t="s">
        <v>224</v>
      </c>
      <c r="AW253" s="14" t="s">
        <v>33</v>
      </c>
      <c r="AX253" s="14" t="s">
        <v>84</v>
      </c>
      <c r="AY253" s="256" t="s">
        <v>217</v>
      </c>
    </row>
    <row r="254" spans="1:65" s="2" customFormat="1" ht="21.75" customHeight="1">
      <c r="A254" s="34"/>
      <c r="B254" s="35"/>
      <c r="C254" s="208" t="s">
        <v>721</v>
      </c>
      <c r="D254" s="208" t="s">
        <v>219</v>
      </c>
      <c r="E254" s="209" t="s">
        <v>436</v>
      </c>
      <c r="F254" s="210" t="s">
        <v>437</v>
      </c>
      <c r="G254" s="211" t="s">
        <v>274</v>
      </c>
      <c r="H254" s="212">
        <v>34.183</v>
      </c>
      <c r="I254" s="213"/>
      <c r="J254" s="214">
        <f>ROUND(I254*H254,2)</f>
        <v>0</v>
      </c>
      <c r="K254" s="210" t="s">
        <v>223</v>
      </c>
      <c r="L254" s="39"/>
      <c r="M254" s="215" t="s">
        <v>1</v>
      </c>
      <c r="N254" s="216" t="s">
        <v>42</v>
      </c>
      <c r="O254" s="71"/>
      <c r="P254" s="217">
        <f>O254*H254</f>
        <v>0</v>
      </c>
      <c r="Q254" s="217">
        <v>0</v>
      </c>
      <c r="R254" s="217">
        <f>Q254*H254</f>
        <v>0</v>
      </c>
      <c r="S254" s="217">
        <v>0</v>
      </c>
      <c r="T254" s="218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19" t="s">
        <v>224</v>
      </c>
      <c r="AT254" s="219" t="s">
        <v>219</v>
      </c>
      <c r="AU254" s="219" t="s">
        <v>229</v>
      </c>
      <c r="AY254" s="17" t="s">
        <v>217</v>
      </c>
      <c r="BE254" s="220">
        <f>IF(N254="základní",J254,0)</f>
        <v>0</v>
      </c>
      <c r="BF254" s="220">
        <f>IF(N254="snížená",J254,0)</f>
        <v>0</v>
      </c>
      <c r="BG254" s="220">
        <f>IF(N254="zákl. přenesená",J254,0)</f>
        <v>0</v>
      </c>
      <c r="BH254" s="220">
        <f>IF(N254="sníž. přenesená",J254,0)</f>
        <v>0</v>
      </c>
      <c r="BI254" s="220">
        <f>IF(N254="nulová",J254,0)</f>
        <v>0</v>
      </c>
      <c r="BJ254" s="17" t="s">
        <v>84</v>
      </c>
      <c r="BK254" s="220">
        <f>ROUND(I254*H254,2)</f>
        <v>0</v>
      </c>
      <c r="BL254" s="17" t="s">
        <v>224</v>
      </c>
      <c r="BM254" s="219" t="s">
        <v>1581</v>
      </c>
    </row>
    <row r="255" spans="1:65" s="2" customFormat="1" ht="21.75" customHeight="1">
      <c r="A255" s="34"/>
      <c r="B255" s="35"/>
      <c r="C255" s="208" t="s">
        <v>725</v>
      </c>
      <c r="D255" s="208" t="s">
        <v>219</v>
      </c>
      <c r="E255" s="209" t="s">
        <v>839</v>
      </c>
      <c r="F255" s="210" t="s">
        <v>840</v>
      </c>
      <c r="G255" s="211" t="s">
        <v>274</v>
      </c>
      <c r="H255" s="212">
        <v>34.183</v>
      </c>
      <c r="I255" s="213"/>
      <c r="J255" s="214">
        <f>ROUND(I255*H255,2)</f>
        <v>0</v>
      </c>
      <c r="K255" s="210" t="s">
        <v>514</v>
      </c>
      <c r="L255" s="39"/>
      <c r="M255" s="215" t="s">
        <v>1</v>
      </c>
      <c r="N255" s="216" t="s">
        <v>42</v>
      </c>
      <c r="O255" s="71"/>
      <c r="P255" s="217">
        <f>O255*H255</f>
        <v>0</v>
      </c>
      <c r="Q255" s="217">
        <v>0</v>
      </c>
      <c r="R255" s="217">
        <f>Q255*H255</f>
        <v>0</v>
      </c>
      <c r="S255" s="217">
        <v>0</v>
      </c>
      <c r="T255" s="218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219" t="s">
        <v>224</v>
      </c>
      <c r="AT255" s="219" t="s">
        <v>219</v>
      </c>
      <c r="AU255" s="219" t="s">
        <v>229</v>
      </c>
      <c r="AY255" s="17" t="s">
        <v>217</v>
      </c>
      <c r="BE255" s="220">
        <f>IF(N255="základní",J255,0)</f>
        <v>0</v>
      </c>
      <c r="BF255" s="220">
        <f>IF(N255="snížená",J255,0)</f>
        <v>0</v>
      </c>
      <c r="BG255" s="220">
        <f>IF(N255="zákl. přenesená",J255,0)</f>
        <v>0</v>
      </c>
      <c r="BH255" s="220">
        <f>IF(N255="sníž. přenesená",J255,0)</f>
        <v>0</v>
      </c>
      <c r="BI255" s="220">
        <f>IF(N255="nulová",J255,0)</f>
        <v>0</v>
      </c>
      <c r="BJ255" s="17" t="s">
        <v>84</v>
      </c>
      <c r="BK255" s="220">
        <f>ROUND(I255*H255,2)</f>
        <v>0</v>
      </c>
      <c r="BL255" s="17" t="s">
        <v>224</v>
      </c>
      <c r="BM255" s="219" t="s">
        <v>1582</v>
      </c>
    </row>
    <row r="256" spans="1:65" s="2" customFormat="1" ht="21.75" customHeight="1">
      <c r="A256" s="34"/>
      <c r="B256" s="35"/>
      <c r="C256" s="208" t="s">
        <v>727</v>
      </c>
      <c r="D256" s="208" t="s">
        <v>219</v>
      </c>
      <c r="E256" s="209" t="s">
        <v>448</v>
      </c>
      <c r="F256" s="210" t="s">
        <v>449</v>
      </c>
      <c r="G256" s="211" t="s">
        <v>274</v>
      </c>
      <c r="H256" s="212">
        <v>57.045000000000002</v>
      </c>
      <c r="I256" s="213"/>
      <c r="J256" s="214">
        <f>ROUND(I256*H256,2)</f>
        <v>0</v>
      </c>
      <c r="K256" s="210" t="s">
        <v>223</v>
      </c>
      <c r="L256" s="39"/>
      <c r="M256" s="215" t="s">
        <v>1</v>
      </c>
      <c r="N256" s="216" t="s">
        <v>42</v>
      </c>
      <c r="O256" s="71"/>
      <c r="P256" s="217">
        <f>O256*H256</f>
        <v>0</v>
      </c>
      <c r="Q256" s="217">
        <v>0</v>
      </c>
      <c r="R256" s="217">
        <f>Q256*H256</f>
        <v>0</v>
      </c>
      <c r="S256" s="217">
        <v>0</v>
      </c>
      <c r="T256" s="218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19" t="s">
        <v>224</v>
      </c>
      <c r="AT256" s="219" t="s">
        <v>219</v>
      </c>
      <c r="AU256" s="219" t="s">
        <v>229</v>
      </c>
      <c r="AY256" s="17" t="s">
        <v>217</v>
      </c>
      <c r="BE256" s="220">
        <f>IF(N256="základní",J256,0)</f>
        <v>0</v>
      </c>
      <c r="BF256" s="220">
        <f>IF(N256="snížená",J256,0)</f>
        <v>0</v>
      </c>
      <c r="BG256" s="220">
        <f>IF(N256="zákl. přenesená",J256,0)</f>
        <v>0</v>
      </c>
      <c r="BH256" s="220">
        <f>IF(N256="sníž. přenesená",J256,0)</f>
        <v>0</v>
      </c>
      <c r="BI256" s="220">
        <f>IF(N256="nulová",J256,0)</f>
        <v>0</v>
      </c>
      <c r="BJ256" s="17" t="s">
        <v>84</v>
      </c>
      <c r="BK256" s="220">
        <f>ROUND(I256*H256,2)</f>
        <v>0</v>
      </c>
      <c r="BL256" s="17" t="s">
        <v>224</v>
      </c>
      <c r="BM256" s="219" t="s">
        <v>1583</v>
      </c>
    </row>
    <row r="257" spans="1:65" s="2" customFormat="1" ht="21.75" customHeight="1">
      <c r="A257" s="34"/>
      <c r="B257" s="35"/>
      <c r="C257" s="208" t="s">
        <v>730</v>
      </c>
      <c r="D257" s="208" t="s">
        <v>219</v>
      </c>
      <c r="E257" s="209" t="s">
        <v>452</v>
      </c>
      <c r="F257" s="210" t="s">
        <v>453</v>
      </c>
      <c r="G257" s="211" t="s">
        <v>274</v>
      </c>
      <c r="H257" s="212">
        <v>171.13499999999999</v>
      </c>
      <c r="I257" s="213"/>
      <c r="J257" s="214">
        <f>ROUND(I257*H257,2)</f>
        <v>0</v>
      </c>
      <c r="K257" s="210" t="s">
        <v>223</v>
      </c>
      <c r="L257" s="39"/>
      <c r="M257" s="215" t="s">
        <v>1</v>
      </c>
      <c r="N257" s="216" t="s">
        <v>42</v>
      </c>
      <c r="O257" s="71"/>
      <c r="P257" s="217">
        <f>O257*H257</f>
        <v>0</v>
      </c>
      <c r="Q257" s="217">
        <v>0</v>
      </c>
      <c r="R257" s="217">
        <f>Q257*H257</f>
        <v>0</v>
      </c>
      <c r="S257" s="217">
        <v>0</v>
      </c>
      <c r="T257" s="218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19" t="s">
        <v>224</v>
      </c>
      <c r="AT257" s="219" t="s">
        <v>219</v>
      </c>
      <c r="AU257" s="219" t="s">
        <v>229</v>
      </c>
      <c r="AY257" s="17" t="s">
        <v>217</v>
      </c>
      <c r="BE257" s="220">
        <f>IF(N257="základní",J257,0)</f>
        <v>0</v>
      </c>
      <c r="BF257" s="220">
        <f>IF(N257="snížená",J257,0)</f>
        <v>0</v>
      </c>
      <c r="BG257" s="220">
        <f>IF(N257="zákl. přenesená",J257,0)</f>
        <v>0</v>
      </c>
      <c r="BH257" s="220">
        <f>IF(N257="sníž. přenesená",J257,0)</f>
        <v>0</v>
      </c>
      <c r="BI257" s="220">
        <f>IF(N257="nulová",J257,0)</f>
        <v>0</v>
      </c>
      <c r="BJ257" s="17" t="s">
        <v>84</v>
      </c>
      <c r="BK257" s="220">
        <f>ROUND(I257*H257,2)</f>
        <v>0</v>
      </c>
      <c r="BL257" s="17" t="s">
        <v>224</v>
      </c>
      <c r="BM257" s="219" t="s">
        <v>1584</v>
      </c>
    </row>
    <row r="258" spans="1:65" s="13" customFormat="1" ht="11.25">
      <c r="B258" s="225"/>
      <c r="C258" s="226"/>
      <c r="D258" s="221" t="s">
        <v>246</v>
      </c>
      <c r="E258" s="227" t="s">
        <v>1</v>
      </c>
      <c r="F258" s="228" t="s">
        <v>1585</v>
      </c>
      <c r="G258" s="226"/>
      <c r="H258" s="229">
        <v>171.13499999999999</v>
      </c>
      <c r="I258" s="230"/>
      <c r="J258" s="226"/>
      <c r="K258" s="226"/>
      <c r="L258" s="231"/>
      <c r="M258" s="257"/>
      <c r="N258" s="258"/>
      <c r="O258" s="258"/>
      <c r="P258" s="258"/>
      <c r="Q258" s="258"/>
      <c r="R258" s="258"/>
      <c r="S258" s="258"/>
      <c r="T258" s="259"/>
      <c r="AT258" s="235" t="s">
        <v>246</v>
      </c>
      <c r="AU258" s="235" t="s">
        <v>229</v>
      </c>
      <c r="AV258" s="13" t="s">
        <v>86</v>
      </c>
      <c r="AW258" s="13" t="s">
        <v>33</v>
      </c>
      <c r="AX258" s="13" t="s">
        <v>84</v>
      </c>
      <c r="AY258" s="235" t="s">
        <v>217</v>
      </c>
    </row>
    <row r="259" spans="1:65" s="2" customFormat="1" ht="6.95" customHeight="1">
      <c r="A259" s="34"/>
      <c r="B259" s="54"/>
      <c r="C259" s="55"/>
      <c r="D259" s="55"/>
      <c r="E259" s="55"/>
      <c r="F259" s="55"/>
      <c r="G259" s="55"/>
      <c r="H259" s="55"/>
      <c r="I259" s="158"/>
      <c r="J259" s="55"/>
      <c r="K259" s="55"/>
      <c r="L259" s="39"/>
      <c r="M259" s="34"/>
      <c r="O259" s="34"/>
      <c r="P259" s="34"/>
      <c r="Q259" s="34"/>
      <c r="R259" s="34"/>
      <c r="S259" s="34"/>
      <c r="T259" s="34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</row>
  </sheetData>
  <sheetProtection algorithmName="SHA-512" hashValue="blINZmXayqtbuFo+f/NUcHc8PWvIMbXWiMSn5CjHKk9P7RFvSB15UInCZBWenZziJ40Va2tK+yUH/ouq7H4eDw==" saltValue="GSlVJJCnSdhdq7GFLwQVW607wLIfsyi+v8fAX7hy1aXpQHOpnSYuvq+meLyL9NNDEIjSHGXiQdK8PNV008GVTg==" spinCount="100000" sheet="1" objects="1" scenarios="1" formatColumns="0" formatRows="0" autoFilter="0"/>
  <autoFilter ref="C127:K258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5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7" t="s">
        <v>183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86</v>
      </c>
    </row>
    <row r="4" spans="1:46" s="1" customFormat="1" ht="24.95" customHeight="1">
      <c r="B4" s="20"/>
      <c r="D4" s="119" t="s">
        <v>184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9" t="str">
        <f>'Rekapitulace stavby'!K6</f>
        <v>Oprava mostních objektů na trati Liberec - Černousy</v>
      </c>
      <c r="F7" s="330"/>
      <c r="G7" s="330"/>
      <c r="H7" s="330"/>
      <c r="I7" s="115"/>
      <c r="L7" s="20"/>
    </row>
    <row r="8" spans="1:46" s="1" customFormat="1" ht="12" customHeight="1">
      <c r="B8" s="20"/>
      <c r="D8" s="121" t="s">
        <v>185</v>
      </c>
      <c r="I8" s="115"/>
      <c r="L8" s="20"/>
    </row>
    <row r="9" spans="1:46" s="2" customFormat="1" ht="16.5" customHeight="1">
      <c r="A9" s="34"/>
      <c r="B9" s="39"/>
      <c r="C9" s="34"/>
      <c r="D9" s="34"/>
      <c r="E9" s="329" t="s">
        <v>1482</v>
      </c>
      <c r="F9" s="331"/>
      <c r="G9" s="331"/>
      <c r="H9" s="331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187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32" t="s">
        <v>1586</v>
      </c>
      <c r="F11" s="331"/>
      <c r="G11" s="331"/>
      <c r="H11" s="331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</v>
      </c>
      <c r="G13" s="34"/>
      <c r="H13" s="34"/>
      <c r="I13" s="123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20</v>
      </c>
      <c r="E14" s="34"/>
      <c r="F14" s="110" t="s">
        <v>1399</v>
      </c>
      <c r="G14" s="34"/>
      <c r="H14" s="34"/>
      <c r="I14" s="123" t="s">
        <v>22</v>
      </c>
      <c r="J14" s="124" t="str">
        <f>'Rekapitulace stavby'!AN8</f>
        <v>25. 5. 2020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24</v>
      </c>
      <c r="E16" s="34"/>
      <c r="F16" s="34"/>
      <c r="G16" s="34"/>
      <c r="H16" s="34"/>
      <c r="I16" s="123" t="s">
        <v>25</v>
      </c>
      <c r="J16" s="110" t="s">
        <v>26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27</v>
      </c>
      <c r="F17" s="34"/>
      <c r="G17" s="34"/>
      <c r="H17" s="34"/>
      <c r="I17" s="123" t="s">
        <v>28</v>
      </c>
      <c r="J17" s="110" t="s">
        <v>29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30</v>
      </c>
      <c r="E19" s="34"/>
      <c r="F19" s="34"/>
      <c r="G19" s="34"/>
      <c r="H19" s="34"/>
      <c r="I19" s="123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33" t="str">
        <f>'Rekapitulace stavby'!E14</f>
        <v>Vyplň údaj</v>
      </c>
      <c r="F20" s="334"/>
      <c r="G20" s="334"/>
      <c r="H20" s="334"/>
      <c r="I20" s="123" t="s">
        <v>28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32</v>
      </c>
      <c r="E22" s="34"/>
      <c r="F22" s="34"/>
      <c r="G22" s="34"/>
      <c r="H22" s="34"/>
      <c r="I22" s="123" t="s">
        <v>25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23" t="s">
        <v>28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34</v>
      </c>
      <c r="E25" s="34"/>
      <c r="F25" s="34"/>
      <c r="G25" s="34"/>
      <c r="H25" s="34"/>
      <c r="I25" s="123" t="s">
        <v>25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23" t="s">
        <v>28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35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35" t="s">
        <v>1</v>
      </c>
      <c r="F29" s="335"/>
      <c r="G29" s="335"/>
      <c r="H29" s="335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37</v>
      </c>
      <c r="E32" s="34"/>
      <c r="F32" s="34"/>
      <c r="G32" s="34"/>
      <c r="H32" s="34"/>
      <c r="I32" s="122"/>
      <c r="J32" s="132">
        <f>ROUND(J123,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33" t="s">
        <v>39</v>
      </c>
      <c r="G34" s="34"/>
      <c r="H34" s="34"/>
      <c r="I34" s="134" t="s">
        <v>38</v>
      </c>
      <c r="J34" s="133" t="s">
        <v>40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5" t="s">
        <v>41</v>
      </c>
      <c r="E35" s="121" t="s">
        <v>42</v>
      </c>
      <c r="F35" s="136">
        <f>ROUND((SUM(BE123:BE134)),  2)</f>
        <v>0</v>
      </c>
      <c r="G35" s="34"/>
      <c r="H35" s="34"/>
      <c r="I35" s="137">
        <v>0.21</v>
      </c>
      <c r="J35" s="136">
        <f>ROUND(((SUM(BE123:BE134))*I35),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1" t="s">
        <v>43</v>
      </c>
      <c r="F36" s="136">
        <f>ROUND((SUM(BF123:BF134)),  2)</f>
        <v>0</v>
      </c>
      <c r="G36" s="34"/>
      <c r="H36" s="34"/>
      <c r="I36" s="137">
        <v>0.15</v>
      </c>
      <c r="J36" s="136">
        <f>ROUND(((SUM(BF123:BF134))*I36),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44</v>
      </c>
      <c r="F37" s="136">
        <f>ROUND((SUM(BG123:BG134)),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45</v>
      </c>
      <c r="F38" s="136">
        <f>ROUND((SUM(BH123:BH134)),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46</v>
      </c>
      <c r="F39" s="136">
        <f>ROUND((SUM(BI123:BI134)),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47</v>
      </c>
      <c r="E41" s="140"/>
      <c r="F41" s="140"/>
      <c r="G41" s="141" t="s">
        <v>48</v>
      </c>
      <c r="H41" s="142" t="s">
        <v>49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I43" s="115"/>
      <c r="L43" s="20"/>
    </row>
    <row r="44" spans="1:31" s="1" customFormat="1" ht="14.45" customHeight="1">
      <c r="B44" s="20"/>
      <c r="I44" s="115"/>
      <c r="L44" s="20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50</v>
      </c>
      <c r="E50" s="147"/>
      <c r="F50" s="147"/>
      <c r="G50" s="146" t="s">
        <v>51</v>
      </c>
      <c r="H50" s="147"/>
      <c r="I50" s="148"/>
      <c r="J50" s="147"/>
      <c r="K50" s="147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9" t="s">
        <v>52</v>
      </c>
      <c r="E61" s="150"/>
      <c r="F61" s="151" t="s">
        <v>53</v>
      </c>
      <c r="G61" s="149" t="s">
        <v>52</v>
      </c>
      <c r="H61" s="150"/>
      <c r="I61" s="152"/>
      <c r="J61" s="153" t="s">
        <v>53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6" t="s">
        <v>54</v>
      </c>
      <c r="E65" s="154"/>
      <c r="F65" s="154"/>
      <c r="G65" s="146" t="s">
        <v>55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9" t="s">
        <v>52</v>
      </c>
      <c r="E76" s="150"/>
      <c r="F76" s="151" t="s">
        <v>53</v>
      </c>
      <c r="G76" s="149" t="s">
        <v>52</v>
      </c>
      <c r="H76" s="150"/>
      <c r="I76" s="152"/>
      <c r="J76" s="153" t="s">
        <v>53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190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36" t="str">
        <f>E7</f>
        <v>Oprava mostních objektů na trati Liberec - Černousy</v>
      </c>
      <c r="F85" s="337"/>
      <c r="G85" s="337"/>
      <c r="H85" s="337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185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36" t="s">
        <v>1482</v>
      </c>
      <c r="F87" s="338"/>
      <c r="G87" s="338"/>
      <c r="H87" s="338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187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309" t="str">
        <f>E11</f>
        <v>2020/02/11.2/LIB - SO 11 - VRN1</v>
      </c>
      <c r="F89" s="338"/>
      <c r="G89" s="338"/>
      <c r="H89" s="338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>Raspenava</v>
      </c>
      <c r="G91" s="36"/>
      <c r="H91" s="36"/>
      <c r="I91" s="123" t="s">
        <v>22</v>
      </c>
      <c r="J91" s="66" t="str">
        <f>IF(J14="","",J14)</f>
        <v>25. 5. 2020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24</v>
      </c>
      <c r="D93" s="36"/>
      <c r="E93" s="36"/>
      <c r="F93" s="27" t="str">
        <f>E17</f>
        <v>Správa železnic, státní organizace OŘ HK</v>
      </c>
      <c r="G93" s="36"/>
      <c r="H93" s="36"/>
      <c r="I93" s="123" t="s">
        <v>32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30</v>
      </c>
      <c r="D94" s="36"/>
      <c r="E94" s="36"/>
      <c r="F94" s="27" t="str">
        <f>IF(E20="","",E20)</f>
        <v>Vyplň údaj</v>
      </c>
      <c r="G94" s="36"/>
      <c r="H94" s="36"/>
      <c r="I94" s="123" t="s">
        <v>34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62" t="s">
        <v>191</v>
      </c>
      <c r="D96" s="163"/>
      <c r="E96" s="163"/>
      <c r="F96" s="163"/>
      <c r="G96" s="163"/>
      <c r="H96" s="163"/>
      <c r="I96" s="164"/>
      <c r="J96" s="165" t="s">
        <v>192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66" t="s">
        <v>193</v>
      </c>
      <c r="D98" s="36"/>
      <c r="E98" s="36"/>
      <c r="F98" s="36"/>
      <c r="G98" s="36"/>
      <c r="H98" s="36"/>
      <c r="I98" s="122"/>
      <c r="J98" s="84">
        <f>J123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194</v>
      </c>
    </row>
    <row r="99" spans="1:47" s="9" customFormat="1" ht="24.95" customHeight="1">
      <c r="B99" s="167"/>
      <c r="C99" s="168"/>
      <c r="D99" s="169" t="s">
        <v>465</v>
      </c>
      <c r="E99" s="170"/>
      <c r="F99" s="170"/>
      <c r="G99" s="170"/>
      <c r="H99" s="170"/>
      <c r="I99" s="171"/>
      <c r="J99" s="172">
        <f>J124</f>
        <v>0</v>
      </c>
      <c r="K99" s="168"/>
      <c r="L99" s="173"/>
    </row>
    <row r="100" spans="1:47" s="10" customFormat="1" ht="19.899999999999999" customHeight="1">
      <c r="B100" s="174"/>
      <c r="C100" s="104"/>
      <c r="D100" s="175" t="s">
        <v>466</v>
      </c>
      <c r="E100" s="176"/>
      <c r="F100" s="176"/>
      <c r="G100" s="176"/>
      <c r="H100" s="176"/>
      <c r="I100" s="177"/>
      <c r="J100" s="178">
        <f>J125</f>
        <v>0</v>
      </c>
      <c r="K100" s="104"/>
      <c r="L100" s="179"/>
    </row>
    <row r="101" spans="1:47" s="10" customFormat="1" ht="19.899999999999999" customHeight="1">
      <c r="B101" s="174"/>
      <c r="C101" s="104"/>
      <c r="D101" s="175" t="s">
        <v>467</v>
      </c>
      <c r="E101" s="176"/>
      <c r="F101" s="176"/>
      <c r="G101" s="176"/>
      <c r="H101" s="176"/>
      <c r="I101" s="177"/>
      <c r="J101" s="178">
        <f>J132</f>
        <v>0</v>
      </c>
      <c r="K101" s="104"/>
      <c r="L101" s="179"/>
    </row>
    <row r="102" spans="1:47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122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47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158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47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161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24.95" customHeight="1">
      <c r="A108" s="34"/>
      <c r="B108" s="35"/>
      <c r="C108" s="23" t="s">
        <v>202</v>
      </c>
      <c r="D108" s="36"/>
      <c r="E108" s="36"/>
      <c r="F108" s="36"/>
      <c r="G108" s="36"/>
      <c r="H108" s="36"/>
      <c r="I108" s="122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122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122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6.5" customHeight="1">
      <c r="A111" s="34"/>
      <c r="B111" s="35"/>
      <c r="C111" s="36"/>
      <c r="D111" s="36"/>
      <c r="E111" s="336" t="str">
        <f>E7</f>
        <v>Oprava mostních objektů na trati Liberec - Černousy</v>
      </c>
      <c r="F111" s="337"/>
      <c r="G111" s="337"/>
      <c r="H111" s="337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1" customFormat="1" ht="12" customHeight="1">
      <c r="B112" s="21"/>
      <c r="C112" s="29" t="s">
        <v>185</v>
      </c>
      <c r="D112" s="22"/>
      <c r="E112" s="22"/>
      <c r="F112" s="22"/>
      <c r="G112" s="22"/>
      <c r="H112" s="22"/>
      <c r="I112" s="115"/>
      <c r="J112" s="22"/>
      <c r="K112" s="22"/>
      <c r="L112" s="20"/>
    </row>
    <row r="113" spans="1:65" s="2" customFormat="1" ht="16.5" customHeight="1">
      <c r="A113" s="34"/>
      <c r="B113" s="35"/>
      <c r="C113" s="36"/>
      <c r="D113" s="36"/>
      <c r="E113" s="336" t="s">
        <v>1482</v>
      </c>
      <c r="F113" s="338"/>
      <c r="G113" s="338"/>
      <c r="H113" s="338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187</v>
      </c>
      <c r="D114" s="36"/>
      <c r="E114" s="36"/>
      <c r="F114" s="36"/>
      <c r="G114" s="36"/>
      <c r="H114" s="36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309" t="str">
        <f>E11</f>
        <v>2020/02/11.2/LIB - SO 11 - VRN1</v>
      </c>
      <c r="F115" s="338"/>
      <c r="G115" s="338"/>
      <c r="H115" s="338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20</v>
      </c>
      <c r="D117" s="36"/>
      <c r="E117" s="36"/>
      <c r="F117" s="27" t="str">
        <f>F14</f>
        <v>Raspenava</v>
      </c>
      <c r="G117" s="36"/>
      <c r="H117" s="36"/>
      <c r="I117" s="123" t="s">
        <v>22</v>
      </c>
      <c r="J117" s="66" t="str">
        <f>IF(J14="","",J14)</f>
        <v>25. 5. 2020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24</v>
      </c>
      <c r="D119" s="36"/>
      <c r="E119" s="36"/>
      <c r="F119" s="27" t="str">
        <f>E17</f>
        <v>Správa železnic, státní organizace OŘ HK</v>
      </c>
      <c r="G119" s="36"/>
      <c r="H119" s="36"/>
      <c r="I119" s="123" t="s">
        <v>32</v>
      </c>
      <c r="J119" s="32" t="str">
        <f>E23</f>
        <v xml:space="preserve"> 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30</v>
      </c>
      <c r="D120" s="36"/>
      <c r="E120" s="36"/>
      <c r="F120" s="27" t="str">
        <f>IF(E20="","",E20)</f>
        <v>Vyplň údaj</v>
      </c>
      <c r="G120" s="36"/>
      <c r="H120" s="36"/>
      <c r="I120" s="123" t="s">
        <v>34</v>
      </c>
      <c r="J120" s="32" t="str">
        <f>E26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122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80"/>
      <c r="B122" s="181"/>
      <c r="C122" s="182" t="s">
        <v>203</v>
      </c>
      <c r="D122" s="183" t="s">
        <v>62</v>
      </c>
      <c r="E122" s="183" t="s">
        <v>58</v>
      </c>
      <c r="F122" s="183" t="s">
        <v>59</v>
      </c>
      <c r="G122" s="183" t="s">
        <v>204</v>
      </c>
      <c r="H122" s="183" t="s">
        <v>205</v>
      </c>
      <c r="I122" s="184" t="s">
        <v>206</v>
      </c>
      <c r="J122" s="183" t="s">
        <v>192</v>
      </c>
      <c r="K122" s="185" t="s">
        <v>207</v>
      </c>
      <c r="L122" s="186"/>
      <c r="M122" s="75" t="s">
        <v>1</v>
      </c>
      <c r="N122" s="76" t="s">
        <v>41</v>
      </c>
      <c r="O122" s="76" t="s">
        <v>208</v>
      </c>
      <c r="P122" s="76" t="s">
        <v>209</v>
      </c>
      <c r="Q122" s="76" t="s">
        <v>210</v>
      </c>
      <c r="R122" s="76" t="s">
        <v>211</v>
      </c>
      <c r="S122" s="76" t="s">
        <v>212</v>
      </c>
      <c r="T122" s="77" t="s">
        <v>213</v>
      </c>
      <c r="U122" s="180"/>
      <c r="V122" s="180"/>
      <c r="W122" s="180"/>
      <c r="X122" s="180"/>
      <c r="Y122" s="180"/>
      <c r="Z122" s="180"/>
      <c r="AA122" s="180"/>
      <c r="AB122" s="180"/>
      <c r="AC122" s="180"/>
      <c r="AD122" s="180"/>
      <c r="AE122" s="180"/>
    </row>
    <row r="123" spans="1:65" s="2" customFormat="1" ht="22.9" customHeight="1">
      <c r="A123" s="34"/>
      <c r="B123" s="35"/>
      <c r="C123" s="82" t="s">
        <v>214</v>
      </c>
      <c r="D123" s="36"/>
      <c r="E123" s="36"/>
      <c r="F123" s="36"/>
      <c r="G123" s="36"/>
      <c r="H123" s="36"/>
      <c r="I123" s="122"/>
      <c r="J123" s="187">
        <f>BK123</f>
        <v>0</v>
      </c>
      <c r="K123" s="36"/>
      <c r="L123" s="39"/>
      <c r="M123" s="78"/>
      <c r="N123" s="188"/>
      <c r="O123" s="79"/>
      <c r="P123" s="189">
        <f>P124</f>
        <v>0</v>
      </c>
      <c r="Q123" s="79"/>
      <c r="R123" s="189">
        <f>R124</f>
        <v>0</v>
      </c>
      <c r="S123" s="79"/>
      <c r="T123" s="190">
        <f>T124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76</v>
      </c>
      <c r="AU123" s="17" t="s">
        <v>194</v>
      </c>
      <c r="BK123" s="191">
        <f>BK124</f>
        <v>0</v>
      </c>
    </row>
    <row r="124" spans="1:65" s="12" customFormat="1" ht="25.9" customHeight="1">
      <c r="B124" s="192"/>
      <c r="C124" s="193"/>
      <c r="D124" s="194" t="s">
        <v>76</v>
      </c>
      <c r="E124" s="195" t="s">
        <v>468</v>
      </c>
      <c r="F124" s="195" t="s">
        <v>469</v>
      </c>
      <c r="G124" s="193"/>
      <c r="H124" s="193"/>
      <c r="I124" s="196"/>
      <c r="J124" s="197">
        <f>BK124</f>
        <v>0</v>
      </c>
      <c r="K124" s="193"/>
      <c r="L124" s="198"/>
      <c r="M124" s="199"/>
      <c r="N124" s="200"/>
      <c r="O124" s="200"/>
      <c r="P124" s="201">
        <f>P125+P132</f>
        <v>0</v>
      </c>
      <c r="Q124" s="200"/>
      <c r="R124" s="201">
        <f>R125+R132</f>
        <v>0</v>
      </c>
      <c r="S124" s="200"/>
      <c r="T124" s="202">
        <f>T125+T132</f>
        <v>0</v>
      </c>
      <c r="AR124" s="203" t="s">
        <v>241</v>
      </c>
      <c r="AT124" s="204" t="s">
        <v>76</v>
      </c>
      <c r="AU124" s="204" t="s">
        <v>77</v>
      </c>
      <c r="AY124" s="203" t="s">
        <v>217</v>
      </c>
      <c r="BK124" s="205">
        <f>BK125+BK132</f>
        <v>0</v>
      </c>
    </row>
    <row r="125" spans="1:65" s="12" customFormat="1" ht="22.9" customHeight="1">
      <c r="B125" s="192"/>
      <c r="C125" s="193"/>
      <c r="D125" s="194" t="s">
        <v>76</v>
      </c>
      <c r="E125" s="206" t="s">
        <v>470</v>
      </c>
      <c r="F125" s="206" t="s">
        <v>471</v>
      </c>
      <c r="G125" s="193"/>
      <c r="H125" s="193"/>
      <c r="I125" s="196"/>
      <c r="J125" s="207">
        <f>BK125</f>
        <v>0</v>
      </c>
      <c r="K125" s="193"/>
      <c r="L125" s="198"/>
      <c r="M125" s="199"/>
      <c r="N125" s="200"/>
      <c r="O125" s="200"/>
      <c r="P125" s="201">
        <f>SUM(P126:P131)</f>
        <v>0</v>
      </c>
      <c r="Q125" s="200"/>
      <c r="R125" s="201">
        <f>SUM(R126:R131)</f>
        <v>0</v>
      </c>
      <c r="S125" s="200"/>
      <c r="T125" s="202">
        <f>SUM(T126:T131)</f>
        <v>0</v>
      </c>
      <c r="AR125" s="203" t="s">
        <v>241</v>
      </c>
      <c r="AT125" s="204" t="s">
        <v>76</v>
      </c>
      <c r="AU125" s="204" t="s">
        <v>84</v>
      </c>
      <c r="AY125" s="203" t="s">
        <v>217</v>
      </c>
      <c r="BK125" s="205">
        <f>SUM(BK126:BK131)</f>
        <v>0</v>
      </c>
    </row>
    <row r="126" spans="1:65" s="2" customFormat="1" ht="16.5" customHeight="1">
      <c r="A126" s="34"/>
      <c r="B126" s="35"/>
      <c r="C126" s="208" t="s">
        <v>84</v>
      </c>
      <c r="D126" s="208" t="s">
        <v>219</v>
      </c>
      <c r="E126" s="209" t="s">
        <v>472</v>
      </c>
      <c r="F126" s="210" t="s">
        <v>471</v>
      </c>
      <c r="G126" s="211" t="s">
        <v>473</v>
      </c>
      <c r="H126" s="212">
        <v>1</v>
      </c>
      <c r="I126" s="213"/>
      <c r="J126" s="214">
        <f t="shared" ref="J126:J131" si="0">ROUND(I126*H126,2)</f>
        <v>0</v>
      </c>
      <c r="K126" s="210" t="s">
        <v>223</v>
      </c>
      <c r="L126" s="39"/>
      <c r="M126" s="215" t="s">
        <v>1</v>
      </c>
      <c r="N126" s="216" t="s">
        <v>42</v>
      </c>
      <c r="O126" s="71"/>
      <c r="P126" s="217">
        <f t="shared" ref="P126:P131" si="1">O126*H126</f>
        <v>0</v>
      </c>
      <c r="Q126" s="217">
        <v>0</v>
      </c>
      <c r="R126" s="217">
        <f t="shared" ref="R126:R131" si="2">Q126*H126</f>
        <v>0</v>
      </c>
      <c r="S126" s="217">
        <v>0</v>
      </c>
      <c r="T126" s="218">
        <f t="shared" ref="T126:T131" si="3"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9" t="s">
        <v>474</v>
      </c>
      <c r="AT126" s="219" t="s">
        <v>219</v>
      </c>
      <c r="AU126" s="219" t="s">
        <v>86</v>
      </c>
      <c r="AY126" s="17" t="s">
        <v>217</v>
      </c>
      <c r="BE126" s="220">
        <f t="shared" ref="BE126:BE131" si="4">IF(N126="základní",J126,0)</f>
        <v>0</v>
      </c>
      <c r="BF126" s="220">
        <f t="shared" ref="BF126:BF131" si="5">IF(N126="snížená",J126,0)</f>
        <v>0</v>
      </c>
      <c r="BG126" s="220">
        <f t="shared" ref="BG126:BG131" si="6">IF(N126="zákl. přenesená",J126,0)</f>
        <v>0</v>
      </c>
      <c r="BH126" s="220">
        <f t="shared" ref="BH126:BH131" si="7">IF(N126="sníž. přenesená",J126,0)</f>
        <v>0</v>
      </c>
      <c r="BI126" s="220">
        <f t="shared" ref="BI126:BI131" si="8">IF(N126="nulová",J126,0)</f>
        <v>0</v>
      </c>
      <c r="BJ126" s="17" t="s">
        <v>84</v>
      </c>
      <c r="BK126" s="220">
        <f t="shared" ref="BK126:BK131" si="9">ROUND(I126*H126,2)</f>
        <v>0</v>
      </c>
      <c r="BL126" s="17" t="s">
        <v>474</v>
      </c>
      <c r="BM126" s="219" t="s">
        <v>1587</v>
      </c>
    </row>
    <row r="127" spans="1:65" s="2" customFormat="1" ht="16.5" customHeight="1">
      <c r="A127" s="34"/>
      <c r="B127" s="35"/>
      <c r="C127" s="208" t="s">
        <v>86</v>
      </c>
      <c r="D127" s="208" t="s">
        <v>219</v>
      </c>
      <c r="E127" s="209" t="s">
        <v>476</v>
      </c>
      <c r="F127" s="210" t="s">
        <v>477</v>
      </c>
      <c r="G127" s="211" t="s">
        <v>473</v>
      </c>
      <c r="H127" s="212">
        <v>1</v>
      </c>
      <c r="I127" s="213"/>
      <c r="J127" s="214">
        <f t="shared" si="0"/>
        <v>0</v>
      </c>
      <c r="K127" s="210" t="s">
        <v>223</v>
      </c>
      <c r="L127" s="39"/>
      <c r="M127" s="215" t="s">
        <v>1</v>
      </c>
      <c r="N127" s="216" t="s">
        <v>42</v>
      </c>
      <c r="O127" s="71"/>
      <c r="P127" s="217">
        <f t="shared" si="1"/>
        <v>0</v>
      </c>
      <c r="Q127" s="217">
        <v>0</v>
      </c>
      <c r="R127" s="217">
        <f t="shared" si="2"/>
        <v>0</v>
      </c>
      <c r="S127" s="217">
        <v>0</v>
      </c>
      <c r="T127" s="218">
        <f t="shared" si="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9" t="s">
        <v>474</v>
      </c>
      <c r="AT127" s="219" t="s">
        <v>219</v>
      </c>
      <c r="AU127" s="219" t="s">
        <v>86</v>
      </c>
      <c r="AY127" s="17" t="s">
        <v>217</v>
      </c>
      <c r="BE127" s="220">
        <f t="shared" si="4"/>
        <v>0</v>
      </c>
      <c r="BF127" s="220">
        <f t="shared" si="5"/>
        <v>0</v>
      </c>
      <c r="BG127" s="220">
        <f t="shared" si="6"/>
        <v>0</v>
      </c>
      <c r="BH127" s="220">
        <f t="shared" si="7"/>
        <v>0</v>
      </c>
      <c r="BI127" s="220">
        <f t="shared" si="8"/>
        <v>0</v>
      </c>
      <c r="BJ127" s="17" t="s">
        <v>84</v>
      </c>
      <c r="BK127" s="220">
        <f t="shared" si="9"/>
        <v>0</v>
      </c>
      <c r="BL127" s="17" t="s">
        <v>474</v>
      </c>
      <c r="BM127" s="219" t="s">
        <v>1207</v>
      </c>
    </row>
    <row r="128" spans="1:65" s="2" customFormat="1" ht="16.5" customHeight="1">
      <c r="A128" s="34"/>
      <c r="B128" s="35"/>
      <c r="C128" s="208" t="s">
        <v>229</v>
      </c>
      <c r="D128" s="208" t="s">
        <v>219</v>
      </c>
      <c r="E128" s="209" t="s">
        <v>479</v>
      </c>
      <c r="F128" s="210" t="s">
        <v>480</v>
      </c>
      <c r="G128" s="211" t="s">
        <v>473</v>
      </c>
      <c r="H128" s="212">
        <v>1</v>
      </c>
      <c r="I128" s="213"/>
      <c r="J128" s="214">
        <f t="shared" si="0"/>
        <v>0</v>
      </c>
      <c r="K128" s="210" t="s">
        <v>223</v>
      </c>
      <c r="L128" s="39"/>
      <c r="M128" s="215" t="s">
        <v>1</v>
      </c>
      <c r="N128" s="216" t="s">
        <v>42</v>
      </c>
      <c r="O128" s="71"/>
      <c r="P128" s="217">
        <f t="shared" si="1"/>
        <v>0</v>
      </c>
      <c r="Q128" s="217">
        <v>0</v>
      </c>
      <c r="R128" s="217">
        <f t="shared" si="2"/>
        <v>0</v>
      </c>
      <c r="S128" s="217">
        <v>0</v>
      </c>
      <c r="T128" s="218">
        <f t="shared" si="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9" t="s">
        <v>474</v>
      </c>
      <c r="AT128" s="219" t="s">
        <v>219</v>
      </c>
      <c r="AU128" s="219" t="s">
        <v>86</v>
      </c>
      <c r="AY128" s="17" t="s">
        <v>217</v>
      </c>
      <c r="BE128" s="220">
        <f t="shared" si="4"/>
        <v>0</v>
      </c>
      <c r="BF128" s="220">
        <f t="shared" si="5"/>
        <v>0</v>
      </c>
      <c r="BG128" s="220">
        <f t="shared" si="6"/>
        <v>0</v>
      </c>
      <c r="BH128" s="220">
        <f t="shared" si="7"/>
        <v>0</v>
      </c>
      <c r="BI128" s="220">
        <f t="shared" si="8"/>
        <v>0</v>
      </c>
      <c r="BJ128" s="17" t="s">
        <v>84</v>
      </c>
      <c r="BK128" s="220">
        <f t="shared" si="9"/>
        <v>0</v>
      </c>
      <c r="BL128" s="17" t="s">
        <v>474</v>
      </c>
      <c r="BM128" s="219" t="s">
        <v>1208</v>
      </c>
    </row>
    <row r="129" spans="1:65" s="2" customFormat="1" ht="16.5" customHeight="1">
      <c r="A129" s="34"/>
      <c r="B129" s="35"/>
      <c r="C129" s="208" t="s">
        <v>224</v>
      </c>
      <c r="D129" s="208" t="s">
        <v>219</v>
      </c>
      <c r="E129" s="209" t="s">
        <v>482</v>
      </c>
      <c r="F129" s="210" t="s">
        <v>483</v>
      </c>
      <c r="G129" s="211" t="s">
        <v>473</v>
      </c>
      <c r="H129" s="212">
        <v>1</v>
      </c>
      <c r="I129" s="213"/>
      <c r="J129" s="214">
        <f t="shared" si="0"/>
        <v>0</v>
      </c>
      <c r="K129" s="210" t="s">
        <v>223</v>
      </c>
      <c r="L129" s="39"/>
      <c r="M129" s="215" t="s">
        <v>1</v>
      </c>
      <c r="N129" s="216" t="s">
        <v>42</v>
      </c>
      <c r="O129" s="71"/>
      <c r="P129" s="217">
        <f t="shared" si="1"/>
        <v>0</v>
      </c>
      <c r="Q129" s="217">
        <v>0</v>
      </c>
      <c r="R129" s="217">
        <f t="shared" si="2"/>
        <v>0</v>
      </c>
      <c r="S129" s="217">
        <v>0</v>
      </c>
      <c r="T129" s="218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9" t="s">
        <v>474</v>
      </c>
      <c r="AT129" s="219" t="s">
        <v>219</v>
      </c>
      <c r="AU129" s="219" t="s">
        <v>86</v>
      </c>
      <c r="AY129" s="17" t="s">
        <v>217</v>
      </c>
      <c r="BE129" s="220">
        <f t="shared" si="4"/>
        <v>0</v>
      </c>
      <c r="BF129" s="220">
        <f t="shared" si="5"/>
        <v>0</v>
      </c>
      <c r="BG129" s="220">
        <f t="shared" si="6"/>
        <v>0</v>
      </c>
      <c r="BH129" s="220">
        <f t="shared" si="7"/>
        <v>0</v>
      </c>
      <c r="BI129" s="220">
        <f t="shared" si="8"/>
        <v>0</v>
      </c>
      <c r="BJ129" s="17" t="s">
        <v>84</v>
      </c>
      <c r="BK129" s="220">
        <f t="shared" si="9"/>
        <v>0</v>
      </c>
      <c r="BL129" s="17" t="s">
        <v>474</v>
      </c>
      <c r="BM129" s="219" t="s">
        <v>1209</v>
      </c>
    </row>
    <row r="130" spans="1:65" s="2" customFormat="1" ht="16.5" customHeight="1">
      <c r="A130" s="34"/>
      <c r="B130" s="35"/>
      <c r="C130" s="208" t="s">
        <v>241</v>
      </c>
      <c r="D130" s="208" t="s">
        <v>219</v>
      </c>
      <c r="E130" s="209" t="s">
        <v>485</v>
      </c>
      <c r="F130" s="210" t="s">
        <v>486</v>
      </c>
      <c r="G130" s="211" t="s">
        <v>473</v>
      </c>
      <c r="H130" s="212">
        <v>1</v>
      </c>
      <c r="I130" s="213"/>
      <c r="J130" s="214">
        <f t="shared" si="0"/>
        <v>0</v>
      </c>
      <c r="K130" s="210" t="s">
        <v>223</v>
      </c>
      <c r="L130" s="39"/>
      <c r="M130" s="215" t="s">
        <v>1</v>
      </c>
      <c r="N130" s="216" t="s">
        <v>42</v>
      </c>
      <c r="O130" s="71"/>
      <c r="P130" s="217">
        <f t="shared" si="1"/>
        <v>0</v>
      </c>
      <c r="Q130" s="217">
        <v>0</v>
      </c>
      <c r="R130" s="217">
        <f t="shared" si="2"/>
        <v>0</v>
      </c>
      <c r="S130" s="217">
        <v>0</v>
      </c>
      <c r="T130" s="218">
        <f t="shared" si="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9" t="s">
        <v>474</v>
      </c>
      <c r="AT130" s="219" t="s">
        <v>219</v>
      </c>
      <c r="AU130" s="219" t="s">
        <v>86</v>
      </c>
      <c r="AY130" s="17" t="s">
        <v>217</v>
      </c>
      <c r="BE130" s="220">
        <f t="shared" si="4"/>
        <v>0</v>
      </c>
      <c r="BF130" s="220">
        <f t="shared" si="5"/>
        <v>0</v>
      </c>
      <c r="BG130" s="220">
        <f t="shared" si="6"/>
        <v>0</v>
      </c>
      <c r="BH130" s="220">
        <f t="shared" si="7"/>
        <v>0</v>
      </c>
      <c r="BI130" s="220">
        <f t="shared" si="8"/>
        <v>0</v>
      </c>
      <c r="BJ130" s="17" t="s">
        <v>84</v>
      </c>
      <c r="BK130" s="220">
        <f t="shared" si="9"/>
        <v>0</v>
      </c>
      <c r="BL130" s="17" t="s">
        <v>474</v>
      </c>
      <c r="BM130" s="219" t="s">
        <v>1210</v>
      </c>
    </row>
    <row r="131" spans="1:65" s="2" customFormat="1" ht="16.5" customHeight="1">
      <c r="A131" s="34"/>
      <c r="B131" s="35"/>
      <c r="C131" s="208" t="s">
        <v>248</v>
      </c>
      <c r="D131" s="208" t="s">
        <v>219</v>
      </c>
      <c r="E131" s="209" t="s">
        <v>488</v>
      </c>
      <c r="F131" s="210" t="s">
        <v>489</v>
      </c>
      <c r="G131" s="211" t="s">
        <v>473</v>
      </c>
      <c r="H131" s="212">
        <v>1</v>
      </c>
      <c r="I131" s="213"/>
      <c r="J131" s="214">
        <f t="shared" si="0"/>
        <v>0</v>
      </c>
      <c r="K131" s="210" t="s">
        <v>223</v>
      </c>
      <c r="L131" s="39"/>
      <c r="M131" s="215" t="s">
        <v>1</v>
      </c>
      <c r="N131" s="216" t="s">
        <v>42</v>
      </c>
      <c r="O131" s="71"/>
      <c r="P131" s="217">
        <f t="shared" si="1"/>
        <v>0</v>
      </c>
      <c r="Q131" s="217">
        <v>0</v>
      </c>
      <c r="R131" s="217">
        <f t="shared" si="2"/>
        <v>0</v>
      </c>
      <c r="S131" s="217">
        <v>0</v>
      </c>
      <c r="T131" s="218">
        <f t="shared" si="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9" t="s">
        <v>474</v>
      </c>
      <c r="AT131" s="219" t="s">
        <v>219</v>
      </c>
      <c r="AU131" s="219" t="s">
        <v>86</v>
      </c>
      <c r="AY131" s="17" t="s">
        <v>217</v>
      </c>
      <c r="BE131" s="220">
        <f t="shared" si="4"/>
        <v>0</v>
      </c>
      <c r="BF131" s="220">
        <f t="shared" si="5"/>
        <v>0</v>
      </c>
      <c r="BG131" s="220">
        <f t="shared" si="6"/>
        <v>0</v>
      </c>
      <c r="BH131" s="220">
        <f t="shared" si="7"/>
        <v>0</v>
      </c>
      <c r="BI131" s="220">
        <f t="shared" si="8"/>
        <v>0</v>
      </c>
      <c r="BJ131" s="17" t="s">
        <v>84</v>
      </c>
      <c r="BK131" s="220">
        <f t="shared" si="9"/>
        <v>0</v>
      </c>
      <c r="BL131" s="17" t="s">
        <v>474</v>
      </c>
      <c r="BM131" s="219" t="s">
        <v>1211</v>
      </c>
    </row>
    <row r="132" spans="1:65" s="12" customFormat="1" ht="22.9" customHeight="1">
      <c r="B132" s="192"/>
      <c r="C132" s="193"/>
      <c r="D132" s="194" t="s">
        <v>76</v>
      </c>
      <c r="E132" s="206" t="s">
        <v>491</v>
      </c>
      <c r="F132" s="206" t="s">
        <v>492</v>
      </c>
      <c r="G132" s="193"/>
      <c r="H132" s="193"/>
      <c r="I132" s="196"/>
      <c r="J132" s="207">
        <f>BK132</f>
        <v>0</v>
      </c>
      <c r="K132" s="193"/>
      <c r="L132" s="198"/>
      <c r="M132" s="199"/>
      <c r="N132" s="200"/>
      <c r="O132" s="200"/>
      <c r="P132" s="201">
        <f>SUM(P133:P134)</f>
        <v>0</v>
      </c>
      <c r="Q132" s="200"/>
      <c r="R132" s="201">
        <f>SUM(R133:R134)</f>
        <v>0</v>
      </c>
      <c r="S132" s="200"/>
      <c r="T132" s="202">
        <f>SUM(T133:T134)</f>
        <v>0</v>
      </c>
      <c r="AR132" s="203" t="s">
        <v>241</v>
      </c>
      <c r="AT132" s="204" t="s">
        <v>76</v>
      </c>
      <c r="AU132" s="204" t="s">
        <v>84</v>
      </c>
      <c r="AY132" s="203" t="s">
        <v>217</v>
      </c>
      <c r="BK132" s="205">
        <f>SUM(BK133:BK134)</f>
        <v>0</v>
      </c>
    </row>
    <row r="133" spans="1:65" s="2" customFormat="1" ht="16.5" customHeight="1">
      <c r="A133" s="34"/>
      <c r="B133" s="35"/>
      <c r="C133" s="208" t="s">
        <v>254</v>
      </c>
      <c r="D133" s="208" t="s">
        <v>219</v>
      </c>
      <c r="E133" s="209" t="s">
        <v>493</v>
      </c>
      <c r="F133" s="210" t="s">
        <v>494</v>
      </c>
      <c r="G133" s="211" t="s">
        <v>473</v>
      </c>
      <c r="H133" s="212">
        <v>1</v>
      </c>
      <c r="I133" s="213"/>
      <c r="J133" s="214">
        <f>ROUND(I133*H133,2)</f>
        <v>0</v>
      </c>
      <c r="K133" s="210" t="s">
        <v>223</v>
      </c>
      <c r="L133" s="39"/>
      <c r="M133" s="215" t="s">
        <v>1</v>
      </c>
      <c r="N133" s="216" t="s">
        <v>42</v>
      </c>
      <c r="O133" s="71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9" t="s">
        <v>474</v>
      </c>
      <c r="AT133" s="219" t="s">
        <v>219</v>
      </c>
      <c r="AU133" s="219" t="s">
        <v>86</v>
      </c>
      <c r="AY133" s="17" t="s">
        <v>217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7" t="s">
        <v>84</v>
      </c>
      <c r="BK133" s="220">
        <f>ROUND(I133*H133,2)</f>
        <v>0</v>
      </c>
      <c r="BL133" s="17" t="s">
        <v>474</v>
      </c>
      <c r="BM133" s="219" t="s">
        <v>1212</v>
      </c>
    </row>
    <row r="134" spans="1:65" s="2" customFormat="1" ht="16.5" customHeight="1">
      <c r="A134" s="34"/>
      <c r="B134" s="35"/>
      <c r="C134" s="208" t="s">
        <v>262</v>
      </c>
      <c r="D134" s="208" t="s">
        <v>219</v>
      </c>
      <c r="E134" s="209" t="s">
        <v>496</v>
      </c>
      <c r="F134" s="210" t="s">
        <v>497</v>
      </c>
      <c r="G134" s="211" t="s">
        <v>473</v>
      </c>
      <c r="H134" s="212">
        <v>1</v>
      </c>
      <c r="I134" s="213"/>
      <c r="J134" s="214">
        <f>ROUND(I134*H134,2)</f>
        <v>0</v>
      </c>
      <c r="K134" s="210" t="s">
        <v>223</v>
      </c>
      <c r="L134" s="39"/>
      <c r="M134" s="260" t="s">
        <v>1</v>
      </c>
      <c r="N134" s="261" t="s">
        <v>42</v>
      </c>
      <c r="O134" s="262"/>
      <c r="P134" s="263">
        <f>O134*H134</f>
        <v>0</v>
      </c>
      <c r="Q134" s="263">
        <v>0</v>
      </c>
      <c r="R134" s="263">
        <f>Q134*H134</f>
        <v>0</v>
      </c>
      <c r="S134" s="263">
        <v>0</v>
      </c>
      <c r="T134" s="264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9" t="s">
        <v>474</v>
      </c>
      <c r="AT134" s="219" t="s">
        <v>219</v>
      </c>
      <c r="AU134" s="219" t="s">
        <v>86</v>
      </c>
      <c r="AY134" s="17" t="s">
        <v>217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7" t="s">
        <v>84</v>
      </c>
      <c r="BK134" s="220">
        <f>ROUND(I134*H134,2)</f>
        <v>0</v>
      </c>
      <c r="BL134" s="17" t="s">
        <v>474</v>
      </c>
      <c r="BM134" s="219" t="s">
        <v>1213</v>
      </c>
    </row>
    <row r="135" spans="1:65" s="2" customFormat="1" ht="6.95" customHeight="1">
      <c r="A135" s="34"/>
      <c r="B135" s="54"/>
      <c r="C135" s="55"/>
      <c r="D135" s="55"/>
      <c r="E135" s="55"/>
      <c r="F135" s="55"/>
      <c r="G135" s="55"/>
      <c r="H135" s="55"/>
      <c r="I135" s="158"/>
      <c r="J135" s="55"/>
      <c r="K135" s="55"/>
      <c r="L135" s="39"/>
      <c r="M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</sheetData>
  <sheetProtection algorithmName="SHA-512" hashValue="jucsZmvnrzCseCiTi9u0tY0A2Yl4c9MgwWe9cOWxBs+CstUHpP/M8Ux1wewks5U0Hm4T75T9rjhAGE0AdKEbOg==" saltValue="H29h40KKfUhsuIKHMxjflLE86HrwZ6Q7PhDm1vQnthMNK2x9jdGpj00JQ5OiNqksRiWngmKNgFTXCa0aKoJm8Q==" spinCount="100000" sheet="1" objects="1" scenarios="1" formatColumns="0" formatRows="0" autoFilter="0"/>
  <autoFilter ref="C122:K134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5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7" t="s">
        <v>94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86</v>
      </c>
    </row>
    <row r="4" spans="1:46" s="1" customFormat="1" ht="24.95" customHeight="1">
      <c r="B4" s="20"/>
      <c r="D4" s="119" t="s">
        <v>184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9" t="str">
        <f>'Rekapitulace stavby'!K6</f>
        <v>Oprava mostních objektů na trati Liberec - Černousy</v>
      </c>
      <c r="F7" s="330"/>
      <c r="G7" s="330"/>
      <c r="H7" s="330"/>
      <c r="I7" s="115"/>
      <c r="L7" s="20"/>
    </row>
    <row r="8" spans="1:46" s="1" customFormat="1" ht="12" customHeight="1">
      <c r="B8" s="20"/>
      <c r="D8" s="121" t="s">
        <v>185</v>
      </c>
      <c r="I8" s="115"/>
      <c r="L8" s="20"/>
    </row>
    <row r="9" spans="1:46" s="2" customFormat="1" ht="16.5" customHeight="1">
      <c r="A9" s="34"/>
      <c r="B9" s="39"/>
      <c r="C9" s="34"/>
      <c r="D9" s="34"/>
      <c r="E9" s="329" t="s">
        <v>186</v>
      </c>
      <c r="F9" s="331"/>
      <c r="G9" s="331"/>
      <c r="H9" s="331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187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32" t="s">
        <v>464</v>
      </c>
      <c r="F11" s="331"/>
      <c r="G11" s="331"/>
      <c r="H11" s="331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</v>
      </c>
      <c r="G13" s="34"/>
      <c r="H13" s="34"/>
      <c r="I13" s="123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20</v>
      </c>
      <c r="E14" s="34"/>
      <c r="F14" s="110" t="s">
        <v>189</v>
      </c>
      <c r="G14" s="34"/>
      <c r="H14" s="34"/>
      <c r="I14" s="123" t="s">
        <v>22</v>
      </c>
      <c r="J14" s="124" t="str">
        <f>'Rekapitulace stavby'!AN8</f>
        <v>25. 5. 2020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24</v>
      </c>
      <c r="E16" s="34"/>
      <c r="F16" s="34"/>
      <c r="G16" s="34"/>
      <c r="H16" s="34"/>
      <c r="I16" s="123" t="s">
        <v>25</v>
      </c>
      <c r="J16" s="110" t="s">
        <v>26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27</v>
      </c>
      <c r="F17" s="34"/>
      <c r="G17" s="34"/>
      <c r="H17" s="34"/>
      <c r="I17" s="123" t="s">
        <v>28</v>
      </c>
      <c r="J17" s="110" t="s">
        <v>29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30</v>
      </c>
      <c r="E19" s="34"/>
      <c r="F19" s="34"/>
      <c r="G19" s="34"/>
      <c r="H19" s="34"/>
      <c r="I19" s="123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33" t="str">
        <f>'Rekapitulace stavby'!E14</f>
        <v>Vyplň údaj</v>
      </c>
      <c r="F20" s="334"/>
      <c r="G20" s="334"/>
      <c r="H20" s="334"/>
      <c r="I20" s="123" t="s">
        <v>28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32</v>
      </c>
      <c r="E22" s="34"/>
      <c r="F22" s="34"/>
      <c r="G22" s="34"/>
      <c r="H22" s="34"/>
      <c r="I22" s="123" t="s">
        <v>25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23" t="s">
        <v>28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34</v>
      </c>
      <c r="E25" s="34"/>
      <c r="F25" s="34"/>
      <c r="G25" s="34"/>
      <c r="H25" s="34"/>
      <c r="I25" s="123" t="s">
        <v>25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23" t="s">
        <v>28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35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35" t="s">
        <v>1</v>
      </c>
      <c r="F29" s="335"/>
      <c r="G29" s="335"/>
      <c r="H29" s="335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37</v>
      </c>
      <c r="E32" s="34"/>
      <c r="F32" s="34"/>
      <c r="G32" s="34"/>
      <c r="H32" s="34"/>
      <c r="I32" s="122"/>
      <c r="J32" s="132">
        <f>ROUND(J123,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33" t="s">
        <v>39</v>
      </c>
      <c r="G34" s="34"/>
      <c r="H34" s="34"/>
      <c r="I34" s="134" t="s">
        <v>38</v>
      </c>
      <c r="J34" s="133" t="s">
        <v>40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5" t="s">
        <v>41</v>
      </c>
      <c r="E35" s="121" t="s">
        <v>42</v>
      </c>
      <c r="F35" s="136">
        <f>ROUND((SUM(BE123:BE134)),  2)</f>
        <v>0</v>
      </c>
      <c r="G35" s="34"/>
      <c r="H35" s="34"/>
      <c r="I35" s="137">
        <v>0.21</v>
      </c>
      <c r="J35" s="136">
        <f>ROUND(((SUM(BE123:BE134))*I35),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1" t="s">
        <v>43</v>
      </c>
      <c r="F36" s="136">
        <f>ROUND((SUM(BF123:BF134)),  2)</f>
        <v>0</v>
      </c>
      <c r="G36" s="34"/>
      <c r="H36" s="34"/>
      <c r="I36" s="137">
        <v>0.15</v>
      </c>
      <c r="J36" s="136">
        <f>ROUND(((SUM(BF123:BF134))*I36),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44</v>
      </c>
      <c r="F37" s="136">
        <f>ROUND((SUM(BG123:BG134)),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45</v>
      </c>
      <c r="F38" s="136">
        <f>ROUND((SUM(BH123:BH134)),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46</v>
      </c>
      <c r="F39" s="136">
        <f>ROUND((SUM(BI123:BI134)),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47</v>
      </c>
      <c r="E41" s="140"/>
      <c r="F41" s="140"/>
      <c r="G41" s="141" t="s">
        <v>48</v>
      </c>
      <c r="H41" s="142" t="s">
        <v>49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I43" s="115"/>
      <c r="L43" s="20"/>
    </row>
    <row r="44" spans="1:31" s="1" customFormat="1" ht="14.45" customHeight="1">
      <c r="B44" s="20"/>
      <c r="I44" s="115"/>
      <c r="L44" s="20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50</v>
      </c>
      <c r="E50" s="147"/>
      <c r="F50" s="147"/>
      <c r="G50" s="146" t="s">
        <v>51</v>
      </c>
      <c r="H50" s="147"/>
      <c r="I50" s="148"/>
      <c r="J50" s="147"/>
      <c r="K50" s="147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9" t="s">
        <v>52</v>
      </c>
      <c r="E61" s="150"/>
      <c r="F61" s="151" t="s">
        <v>53</v>
      </c>
      <c r="G61" s="149" t="s">
        <v>52</v>
      </c>
      <c r="H61" s="150"/>
      <c r="I61" s="152"/>
      <c r="J61" s="153" t="s">
        <v>53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6" t="s">
        <v>54</v>
      </c>
      <c r="E65" s="154"/>
      <c r="F65" s="154"/>
      <c r="G65" s="146" t="s">
        <v>55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9" t="s">
        <v>52</v>
      </c>
      <c r="E76" s="150"/>
      <c r="F76" s="151" t="s">
        <v>53</v>
      </c>
      <c r="G76" s="149" t="s">
        <v>52</v>
      </c>
      <c r="H76" s="150"/>
      <c r="I76" s="152"/>
      <c r="J76" s="153" t="s">
        <v>53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190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36" t="str">
        <f>E7</f>
        <v>Oprava mostních objektů na trati Liberec - Černousy</v>
      </c>
      <c r="F85" s="337"/>
      <c r="G85" s="337"/>
      <c r="H85" s="337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185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36" t="s">
        <v>186</v>
      </c>
      <c r="F87" s="338"/>
      <c r="G87" s="338"/>
      <c r="H87" s="338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187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309" t="str">
        <f>E11</f>
        <v>2020/02/01.2/LIB - SO 01 - VRN1</v>
      </c>
      <c r="F89" s="338"/>
      <c r="G89" s="338"/>
      <c r="H89" s="338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>Liberec</v>
      </c>
      <c r="G91" s="36"/>
      <c r="H91" s="36"/>
      <c r="I91" s="123" t="s">
        <v>22</v>
      </c>
      <c r="J91" s="66" t="str">
        <f>IF(J14="","",J14)</f>
        <v>25. 5. 2020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24</v>
      </c>
      <c r="D93" s="36"/>
      <c r="E93" s="36"/>
      <c r="F93" s="27" t="str">
        <f>E17</f>
        <v>Správa železnic, státní organizace OŘ HK</v>
      </c>
      <c r="G93" s="36"/>
      <c r="H93" s="36"/>
      <c r="I93" s="123" t="s">
        <v>32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30</v>
      </c>
      <c r="D94" s="36"/>
      <c r="E94" s="36"/>
      <c r="F94" s="27" t="str">
        <f>IF(E20="","",E20)</f>
        <v>Vyplň údaj</v>
      </c>
      <c r="G94" s="36"/>
      <c r="H94" s="36"/>
      <c r="I94" s="123" t="s">
        <v>34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62" t="s">
        <v>191</v>
      </c>
      <c r="D96" s="163"/>
      <c r="E96" s="163"/>
      <c r="F96" s="163"/>
      <c r="G96" s="163"/>
      <c r="H96" s="163"/>
      <c r="I96" s="164"/>
      <c r="J96" s="165" t="s">
        <v>192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66" t="s">
        <v>193</v>
      </c>
      <c r="D98" s="36"/>
      <c r="E98" s="36"/>
      <c r="F98" s="36"/>
      <c r="G98" s="36"/>
      <c r="H98" s="36"/>
      <c r="I98" s="122"/>
      <c r="J98" s="84">
        <f>J123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194</v>
      </c>
    </row>
    <row r="99" spans="1:47" s="9" customFormat="1" ht="24.95" customHeight="1">
      <c r="B99" s="167"/>
      <c r="C99" s="168"/>
      <c r="D99" s="169" t="s">
        <v>465</v>
      </c>
      <c r="E99" s="170"/>
      <c r="F99" s="170"/>
      <c r="G99" s="170"/>
      <c r="H99" s="170"/>
      <c r="I99" s="171"/>
      <c r="J99" s="172">
        <f>J124</f>
        <v>0</v>
      </c>
      <c r="K99" s="168"/>
      <c r="L99" s="173"/>
    </row>
    <row r="100" spans="1:47" s="10" customFormat="1" ht="19.899999999999999" customHeight="1">
      <c r="B100" s="174"/>
      <c r="C100" s="104"/>
      <c r="D100" s="175" t="s">
        <v>466</v>
      </c>
      <c r="E100" s="176"/>
      <c r="F100" s="176"/>
      <c r="G100" s="176"/>
      <c r="H100" s="176"/>
      <c r="I100" s="177"/>
      <c r="J100" s="178">
        <f>J125</f>
        <v>0</v>
      </c>
      <c r="K100" s="104"/>
      <c r="L100" s="179"/>
    </row>
    <row r="101" spans="1:47" s="10" customFormat="1" ht="19.899999999999999" customHeight="1">
      <c r="B101" s="174"/>
      <c r="C101" s="104"/>
      <c r="D101" s="175" t="s">
        <v>467</v>
      </c>
      <c r="E101" s="176"/>
      <c r="F101" s="176"/>
      <c r="G101" s="176"/>
      <c r="H101" s="176"/>
      <c r="I101" s="177"/>
      <c r="J101" s="178">
        <f>J132</f>
        <v>0</v>
      </c>
      <c r="K101" s="104"/>
      <c r="L101" s="179"/>
    </row>
    <row r="102" spans="1:47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122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47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158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47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161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24.95" customHeight="1">
      <c r="A108" s="34"/>
      <c r="B108" s="35"/>
      <c r="C108" s="23" t="s">
        <v>202</v>
      </c>
      <c r="D108" s="36"/>
      <c r="E108" s="36"/>
      <c r="F108" s="36"/>
      <c r="G108" s="36"/>
      <c r="H108" s="36"/>
      <c r="I108" s="122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122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122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6.5" customHeight="1">
      <c r="A111" s="34"/>
      <c r="B111" s="35"/>
      <c r="C111" s="36"/>
      <c r="D111" s="36"/>
      <c r="E111" s="336" t="str">
        <f>E7</f>
        <v>Oprava mostních objektů na trati Liberec - Černousy</v>
      </c>
      <c r="F111" s="337"/>
      <c r="G111" s="337"/>
      <c r="H111" s="337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1" customFormat="1" ht="12" customHeight="1">
      <c r="B112" s="21"/>
      <c r="C112" s="29" t="s">
        <v>185</v>
      </c>
      <c r="D112" s="22"/>
      <c r="E112" s="22"/>
      <c r="F112" s="22"/>
      <c r="G112" s="22"/>
      <c r="H112" s="22"/>
      <c r="I112" s="115"/>
      <c r="J112" s="22"/>
      <c r="K112" s="22"/>
      <c r="L112" s="20"/>
    </row>
    <row r="113" spans="1:65" s="2" customFormat="1" ht="16.5" customHeight="1">
      <c r="A113" s="34"/>
      <c r="B113" s="35"/>
      <c r="C113" s="36"/>
      <c r="D113" s="36"/>
      <c r="E113" s="336" t="s">
        <v>186</v>
      </c>
      <c r="F113" s="338"/>
      <c r="G113" s="338"/>
      <c r="H113" s="338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187</v>
      </c>
      <c r="D114" s="36"/>
      <c r="E114" s="36"/>
      <c r="F114" s="36"/>
      <c r="G114" s="36"/>
      <c r="H114" s="36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309" t="str">
        <f>E11</f>
        <v>2020/02/01.2/LIB - SO 01 - VRN1</v>
      </c>
      <c r="F115" s="338"/>
      <c r="G115" s="338"/>
      <c r="H115" s="338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20</v>
      </c>
      <c r="D117" s="36"/>
      <c r="E117" s="36"/>
      <c r="F117" s="27" t="str">
        <f>F14</f>
        <v>Liberec</v>
      </c>
      <c r="G117" s="36"/>
      <c r="H117" s="36"/>
      <c r="I117" s="123" t="s">
        <v>22</v>
      </c>
      <c r="J117" s="66" t="str">
        <f>IF(J14="","",J14)</f>
        <v>25. 5. 2020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24</v>
      </c>
      <c r="D119" s="36"/>
      <c r="E119" s="36"/>
      <c r="F119" s="27" t="str">
        <f>E17</f>
        <v>Správa železnic, státní organizace OŘ HK</v>
      </c>
      <c r="G119" s="36"/>
      <c r="H119" s="36"/>
      <c r="I119" s="123" t="s">
        <v>32</v>
      </c>
      <c r="J119" s="32" t="str">
        <f>E23</f>
        <v xml:space="preserve"> 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30</v>
      </c>
      <c r="D120" s="36"/>
      <c r="E120" s="36"/>
      <c r="F120" s="27" t="str">
        <f>IF(E20="","",E20)</f>
        <v>Vyplň údaj</v>
      </c>
      <c r="G120" s="36"/>
      <c r="H120" s="36"/>
      <c r="I120" s="123" t="s">
        <v>34</v>
      </c>
      <c r="J120" s="32" t="str">
        <f>E26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122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80"/>
      <c r="B122" s="181"/>
      <c r="C122" s="182" t="s">
        <v>203</v>
      </c>
      <c r="D122" s="183" t="s">
        <v>62</v>
      </c>
      <c r="E122" s="183" t="s">
        <v>58</v>
      </c>
      <c r="F122" s="183" t="s">
        <v>59</v>
      </c>
      <c r="G122" s="183" t="s">
        <v>204</v>
      </c>
      <c r="H122" s="183" t="s">
        <v>205</v>
      </c>
      <c r="I122" s="184" t="s">
        <v>206</v>
      </c>
      <c r="J122" s="183" t="s">
        <v>192</v>
      </c>
      <c r="K122" s="185" t="s">
        <v>207</v>
      </c>
      <c r="L122" s="186"/>
      <c r="M122" s="75" t="s">
        <v>1</v>
      </c>
      <c r="N122" s="76" t="s">
        <v>41</v>
      </c>
      <c r="O122" s="76" t="s">
        <v>208</v>
      </c>
      <c r="P122" s="76" t="s">
        <v>209</v>
      </c>
      <c r="Q122" s="76" t="s">
        <v>210</v>
      </c>
      <c r="R122" s="76" t="s">
        <v>211</v>
      </c>
      <c r="S122" s="76" t="s">
        <v>212</v>
      </c>
      <c r="T122" s="77" t="s">
        <v>213</v>
      </c>
      <c r="U122" s="180"/>
      <c r="V122" s="180"/>
      <c r="W122" s="180"/>
      <c r="X122" s="180"/>
      <c r="Y122" s="180"/>
      <c r="Z122" s="180"/>
      <c r="AA122" s="180"/>
      <c r="AB122" s="180"/>
      <c r="AC122" s="180"/>
      <c r="AD122" s="180"/>
      <c r="AE122" s="180"/>
    </row>
    <row r="123" spans="1:65" s="2" customFormat="1" ht="22.9" customHeight="1">
      <c r="A123" s="34"/>
      <c r="B123" s="35"/>
      <c r="C123" s="82" t="s">
        <v>214</v>
      </c>
      <c r="D123" s="36"/>
      <c r="E123" s="36"/>
      <c r="F123" s="36"/>
      <c r="G123" s="36"/>
      <c r="H123" s="36"/>
      <c r="I123" s="122"/>
      <c r="J123" s="187">
        <f>BK123</f>
        <v>0</v>
      </c>
      <c r="K123" s="36"/>
      <c r="L123" s="39"/>
      <c r="M123" s="78"/>
      <c r="N123" s="188"/>
      <c r="O123" s="79"/>
      <c r="P123" s="189">
        <f>P124</f>
        <v>0</v>
      </c>
      <c r="Q123" s="79"/>
      <c r="R123" s="189">
        <f>R124</f>
        <v>0</v>
      </c>
      <c r="S123" s="79"/>
      <c r="T123" s="190">
        <f>T124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76</v>
      </c>
      <c r="AU123" s="17" t="s">
        <v>194</v>
      </c>
      <c r="BK123" s="191">
        <f>BK124</f>
        <v>0</v>
      </c>
    </row>
    <row r="124" spans="1:65" s="12" customFormat="1" ht="25.9" customHeight="1">
      <c r="B124" s="192"/>
      <c r="C124" s="193"/>
      <c r="D124" s="194" t="s">
        <v>76</v>
      </c>
      <c r="E124" s="195" t="s">
        <v>468</v>
      </c>
      <c r="F124" s="195" t="s">
        <v>469</v>
      </c>
      <c r="G124" s="193"/>
      <c r="H124" s="193"/>
      <c r="I124" s="196"/>
      <c r="J124" s="197">
        <f>BK124</f>
        <v>0</v>
      </c>
      <c r="K124" s="193"/>
      <c r="L124" s="198"/>
      <c r="M124" s="199"/>
      <c r="N124" s="200"/>
      <c r="O124" s="200"/>
      <c r="P124" s="201">
        <f>P125+P132</f>
        <v>0</v>
      </c>
      <c r="Q124" s="200"/>
      <c r="R124" s="201">
        <f>R125+R132</f>
        <v>0</v>
      </c>
      <c r="S124" s="200"/>
      <c r="T124" s="202">
        <f>T125+T132</f>
        <v>0</v>
      </c>
      <c r="AR124" s="203" t="s">
        <v>241</v>
      </c>
      <c r="AT124" s="204" t="s">
        <v>76</v>
      </c>
      <c r="AU124" s="204" t="s">
        <v>77</v>
      </c>
      <c r="AY124" s="203" t="s">
        <v>217</v>
      </c>
      <c r="BK124" s="205">
        <f>BK125+BK132</f>
        <v>0</v>
      </c>
    </row>
    <row r="125" spans="1:65" s="12" customFormat="1" ht="22.9" customHeight="1">
      <c r="B125" s="192"/>
      <c r="C125" s="193"/>
      <c r="D125" s="194" t="s">
        <v>76</v>
      </c>
      <c r="E125" s="206" t="s">
        <v>470</v>
      </c>
      <c r="F125" s="206" t="s">
        <v>471</v>
      </c>
      <c r="G125" s="193"/>
      <c r="H125" s="193"/>
      <c r="I125" s="196"/>
      <c r="J125" s="207">
        <f>BK125</f>
        <v>0</v>
      </c>
      <c r="K125" s="193"/>
      <c r="L125" s="198"/>
      <c r="M125" s="199"/>
      <c r="N125" s="200"/>
      <c r="O125" s="200"/>
      <c r="P125" s="201">
        <f>SUM(P126:P131)</f>
        <v>0</v>
      </c>
      <c r="Q125" s="200"/>
      <c r="R125" s="201">
        <f>SUM(R126:R131)</f>
        <v>0</v>
      </c>
      <c r="S125" s="200"/>
      <c r="T125" s="202">
        <f>SUM(T126:T131)</f>
        <v>0</v>
      </c>
      <c r="AR125" s="203" t="s">
        <v>241</v>
      </c>
      <c r="AT125" s="204" t="s">
        <v>76</v>
      </c>
      <c r="AU125" s="204" t="s">
        <v>84</v>
      </c>
      <c r="AY125" s="203" t="s">
        <v>217</v>
      </c>
      <c r="BK125" s="205">
        <f>SUM(BK126:BK131)</f>
        <v>0</v>
      </c>
    </row>
    <row r="126" spans="1:65" s="2" customFormat="1" ht="16.5" customHeight="1">
      <c r="A126" s="34"/>
      <c r="B126" s="35"/>
      <c r="C126" s="208" t="s">
        <v>84</v>
      </c>
      <c r="D126" s="208" t="s">
        <v>219</v>
      </c>
      <c r="E126" s="209" t="s">
        <v>472</v>
      </c>
      <c r="F126" s="210" t="s">
        <v>471</v>
      </c>
      <c r="G126" s="211" t="s">
        <v>473</v>
      </c>
      <c r="H126" s="212">
        <v>1</v>
      </c>
      <c r="I126" s="213"/>
      <c r="J126" s="214">
        <f t="shared" ref="J126:J131" si="0">ROUND(I126*H126,2)</f>
        <v>0</v>
      </c>
      <c r="K126" s="210" t="s">
        <v>223</v>
      </c>
      <c r="L126" s="39"/>
      <c r="M126" s="215" t="s">
        <v>1</v>
      </c>
      <c r="N126" s="216" t="s">
        <v>42</v>
      </c>
      <c r="O126" s="71"/>
      <c r="P126" s="217">
        <f t="shared" ref="P126:P131" si="1">O126*H126</f>
        <v>0</v>
      </c>
      <c r="Q126" s="217">
        <v>0</v>
      </c>
      <c r="R126" s="217">
        <f t="shared" ref="R126:R131" si="2">Q126*H126</f>
        <v>0</v>
      </c>
      <c r="S126" s="217">
        <v>0</v>
      </c>
      <c r="T126" s="218">
        <f t="shared" ref="T126:T131" si="3"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9" t="s">
        <v>474</v>
      </c>
      <c r="AT126" s="219" t="s">
        <v>219</v>
      </c>
      <c r="AU126" s="219" t="s">
        <v>86</v>
      </c>
      <c r="AY126" s="17" t="s">
        <v>217</v>
      </c>
      <c r="BE126" s="220">
        <f t="shared" ref="BE126:BE131" si="4">IF(N126="základní",J126,0)</f>
        <v>0</v>
      </c>
      <c r="BF126" s="220">
        <f t="shared" ref="BF126:BF131" si="5">IF(N126="snížená",J126,0)</f>
        <v>0</v>
      </c>
      <c r="BG126" s="220">
        <f t="shared" ref="BG126:BG131" si="6">IF(N126="zákl. přenesená",J126,0)</f>
        <v>0</v>
      </c>
      <c r="BH126" s="220">
        <f t="shared" ref="BH126:BH131" si="7">IF(N126="sníž. přenesená",J126,0)</f>
        <v>0</v>
      </c>
      <c r="BI126" s="220">
        <f t="shared" ref="BI126:BI131" si="8">IF(N126="nulová",J126,0)</f>
        <v>0</v>
      </c>
      <c r="BJ126" s="17" t="s">
        <v>84</v>
      </c>
      <c r="BK126" s="220">
        <f t="shared" ref="BK126:BK131" si="9">ROUND(I126*H126,2)</f>
        <v>0</v>
      </c>
      <c r="BL126" s="17" t="s">
        <v>474</v>
      </c>
      <c r="BM126" s="219" t="s">
        <v>475</v>
      </c>
    </row>
    <row r="127" spans="1:65" s="2" customFormat="1" ht="16.5" customHeight="1">
      <c r="A127" s="34"/>
      <c r="B127" s="35"/>
      <c r="C127" s="208" t="s">
        <v>86</v>
      </c>
      <c r="D127" s="208" t="s">
        <v>219</v>
      </c>
      <c r="E127" s="209" t="s">
        <v>476</v>
      </c>
      <c r="F127" s="210" t="s">
        <v>477</v>
      </c>
      <c r="G127" s="211" t="s">
        <v>473</v>
      </c>
      <c r="H127" s="212">
        <v>1</v>
      </c>
      <c r="I127" s="213"/>
      <c r="J127" s="214">
        <f t="shared" si="0"/>
        <v>0</v>
      </c>
      <c r="K127" s="210" t="s">
        <v>223</v>
      </c>
      <c r="L127" s="39"/>
      <c r="M127" s="215" t="s">
        <v>1</v>
      </c>
      <c r="N127" s="216" t="s">
        <v>42</v>
      </c>
      <c r="O127" s="71"/>
      <c r="P127" s="217">
        <f t="shared" si="1"/>
        <v>0</v>
      </c>
      <c r="Q127" s="217">
        <v>0</v>
      </c>
      <c r="R127" s="217">
        <f t="shared" si="2"/>
        <v>0</v>
      </c>
      <c r="S127" s="217">
        <v>0</v>
      </c>
      <c r="T127" s="218">
        <f t="shared" si="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9" t="s">
        <v>474</v>
      </c>
      <c r="AT127" s="219" t="s">
        <v>219</v>
      </c>
      <c r="AU127" s="219" t="s">
        <v>86</v>
      </c>
      <c r="AY127" s="17" t="s">
        <v>217</v>
      </c>
      <c r="BE127" s="220">
        <f t="shared" si="4"/>
        <v>0</v>
      </c>
      <c r="BF127" s="220">
        <f t="shared" si="5"/>
        <v>0</v>
      </c>
      <c r="BG127" s="220">
        <f t="shared" si="6"/>
        <v>0</v>
      </c>
      <c r="BH127" s="220">
        <f t="shared" si="7"/>
        <v>0</v>
      </c>
      <c r="BI127" s="220">
        <f t="shared" si="8"/>
        <v>0</v>
      </c>
      <c r="BJ127" s="17" t="s">
        <v>84</v>
      </c>
      <c r="BK127" s="220">
        <f t="shared" si="9"/>
        <v>0</v>
      </c>
      <c r="BL127" s="17" t="s">
        <v>474</v>
      </c>
      <c r="BM127" s="219" t="s">
        <v>478</v>
      </c>
    </row>
    <row r="128" spans="1:65" s="2" customFormat="1" ht="16.5" customHeight="1">
      <c r="A128" s="34"/>
      <c r="B128" s="35"/>
      <c r="C128" s="208" t="s">
        <v>229</v>
      </c>
      <c r="D128" s="208" t="s">
        <v>219</v>
      </c>
      <c r="E128" s="209" t="s">
        <v>479</v>
      </c>
      <c r="F128" s="210" t="s">
        <v>480</v>
      </c>
      <c r="G128" s="211" t="s">
        <v>473</v>
      </c>
      <c r="H128" s="212">
        <v>1</v>
      </c>
      <c r="I128" s="213"/>
      <c r="J128" s="214">
        <f t="shared" si="0"/>
        <v>0</v>
      </c>
      <c r="K128" s="210" t="s">
        <v>223</v>
      </c>
      <c r="L128" s="39"/>
      <c r="M128" s="215" t="s">
        <v>1</v>
      </c>
      <c r="N128" s="216" t="s">
        <v>42</v>
      </c>
      <c r="O128" s="71"/>
      <c r="P128" s="217">
        <f t="shared" si="1"/>
        <v>0</v>
      </c>
      <c r="Q128" s="217">
        <v>0</v>
      </c>
      <c r="R128" s="217">
        <f t="shared" si="2"/>
        <v>0</v>
      </c>
      <c r="S128" s="217">
        <v>0</v>
      </c>
      <c r="T128" s="218">
        <f t="shared" si="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9" t="s">
        <v>474</v>
      </c>
      <c r="AT128" s="219" t="s">
        <v>219</v>
      </c>
      <c r="AU128" s="219" t="s">
        <v>86</v>
      </c>
      <c r="AY128" s="17" t="s">
        <v>217</v>
      </c>
      <c r="BE128" s="220">
        <f t="shared" si="4"/>
        <v>0</v>
      </c>
      <c r="BF128" s="220">
        <f t="shared" si="5"/>
        <v>0</v>
      </c>
      <c r="BG128" s="220">
        <f t="shared" si="6"/>
        <v>0</v>
      </c>
      <c r="BH128" s="220">
        <f t="shared" si="7"/>
        <v>0</v>
      </c>
      <c r="BI128" s="220">
        <f t="shared" si="8"/>
        <v>0</v>
      </c>
      <c r="BJ128" s="17" t="s">
        <v>84</v>
      </c>
      <c r="BK128" s="220">
        <f t="shared" si="9"/>
        <v>0</v>
      </c>
      <c r="BL128" s="17" t="s">
        <v>474</v>
      </c>
      <c r="BM128" s="219" t="s">
        <v>481</v>
      </c>
    </row>
    <row r="129" spans="1:65" s="2" customFormat="1" ht="16.5" customHeight="1">
      <c r="A129" s="34"/>
      <c r="B129" s="35"/>
      <c r="C129" s="208" t="s">
        <v>224</v>
      </c>
      <c r="D129" s="208" t="s">
        <v>219</v>
      </c>
      <c r="E129" s="209" t="s">
        <v>482</v>
      </c>
      <c r="F129" s="210" t="s">
        <v>483</v>
      </c>
      <c r="G129" s="211" t="s">
        <v>473</v>
      </c>
      <c r="H129" s="212">
        <v>1</v>
      </c>
      <c r="I129" s="213"/>
      <c r="J129" s="214">
        <f t="shared" si="0"/>
        <v>0</v>
      </c>
      <c r="K129" s="210" t="s">
        <v>223</v>
      </c>
      <c r="L129" s="39"/>
      <c r="M129" s="215" t="s">
        <v>1</v>
      </c>
      <c r="N129" s="216" t="s">
        <v>42</v>
      </c>
      <c r="O129" s="71"/>
      <c r="P129" s="217">
        <f t="shared" si="1"/>
        <v>0</v>
      </c>
      <c r="Q129" s="217">
        <v>0</v>
      </c>
      <c r="R129" s="217">
        <f t="shared" si="2"/>
        <v>0</v>
      </c>
      <c r="S129" s="217">
        <v>0</v>
      </c>
      <c r="T129" s="218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9" t="s">
        <v>474</v>
      </c>
      <c r="AT129" s="219" t="s">
        <v>219</v>
      </c>
      <c r="AU129" s="219" t="s">
        <v>86</v>
      </c>
      <c r="AY129" s="17" t="s">
        <v>217</v>
      </c>
      <c r="BE129" s="220">
        <f t="shared" si="4"/>
        <v>0</v>
      </c>
      <c r="BF129" s="220">
        <f t="shared" si="5"/>
        <v>0</v>
      </c>
      <c r="BG129" s="220">
        <f t="shared" si="6"/>
        <v>0</v>
      </c>
      <c r="BH129" s="220">
        <f t="shared" si="7"/>
        <v>0</v>
      </c>
      <c r="BI129" s="220">
        <f t="shared" si="8"/>
        <v>0</v>
      </c>
      <c r="BJ129" s="17" t="s">
        <v>84</v>
      </c>
      <c r="BK129" s="220">
        <f t="shared" si="9"/>
        <v>0</v>
      </c>
      <c r="BL129" s="17" t="s">
        <v>474</v>
      </c>
      <c r="BM129" s="219" t="s">
        <v>484</v>
      </c>
    </row>
    <row r="130" spans="1:65" s="2" customFormat="1" ht="16.5" customHeight="1">
      <c r="A130" s="34"/>
      <c r="B130" s="35"/>
      <c r="C130" s="208" t="s">
        <v>241</v>
      </c>
      <c r="D130" s="208" t="s">
        <v>219</v>
      </c>
      <c r="E130" s="209" t="s">
        <v>485</v>
      </c>
      <c r="F130" s="210" t="s">
        <v>486</v>
      </c>
      <c r="G130" s="211" t="s">
        <v>473</v>
      </c>
      <c r="H130" s="212">
        <v>1</v>
      </c>
      <c r="I130" s="213"/>
      <c r="J130" s="214">
        <f t="shared" si="0"/>
        <v>0</v>
      </c>
      <c r="K130" s="210" t="s">
        <v>223</v>
      </c>
      <c r="L130" s="39"/>
      <c r="M130" s="215" t="s">
        <v>1</v>
      </c>
      <c r="N130" s="216" t="s">
        <v>42</v>
      </c>
      <c r="O130" s="71"/>
      <c r="P130" s="217">
        <f t="shared" si="1"/>
        <v>0</v>
      </c>
      <c r="Q130" s="217">
        <v>0</v>
      </c>
      <c r="R130" s="217">
        <f t="shared" si="2"/>
        <v>0</v>
      </c>
      <c r="S130" s="217">
        <v>0</v>
      </c>
      <c r="T130" s="218">
        <f t="shared" si="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9" t="s">
        <v>474</v>
      </c>
      <c r="AT130" s="219" t="s">
        <v>219</v>
      </c>
      <c r="AU130" s="219" t="s">
        <v>86</v>
      </c>
      <c r="AY130" s="17" t="s">
        <v>217</v>
      </c>
      <c r="BE130" s="220">
        <f t="shared" si="4"/>
        <v>0</v>
      </c>
      <c r="BF130" s="220">
        <f t="shared" si="5"/>
        <v>0</v>
      </c>
      <c r="BG130" s="220">
        <f t="shared" si="6"/>
        <v>0</v>
      </c>
      <c r="BH130" s="220">
        <f t="shared" si="7"/>
        <v>0</v>
      </c>
      <c r="BI130" s="220">
        <f t="shared" si="8"/>
        <v>0</v>
      </c>
      <c r="BJ130" s="17" t="s">
        <v>84</v>
      </c>
      <c r="BK130" s="220">
        <f t="shared" si="9"/>
        <v>0</v>
      </c>
      <c r="BL130" s="17" t="s">
        <v>474</v>
      </c>
      <c r="BM130" s="219" t="s">
        <v>487</v>
      </c>
    </row>
    <row r="131" spans="1:65" s="2" customFormat="1" ht="16.5" customHeight="1">
      <c r="A131" s="34"/>
      <c r="B131" s="35"/>
      <c r="C131" s="208" t="s">
        <v>248</v>
      </c>
      <c r="D131" s="208" t="s">
        <v>219</v>
      </c>
      <c r="E131" s="209" t="s">
        <v>488</v>
      </c>
      <c r="F131" s="210" t="s">
        <v>489</v>
      </c>
      <c r="G131" s="211" t="s">
        <v>473</v>
      </c>
      <c r="H131" s="212">
        <v>1</v>
      </c>
      <c r="I131" s="213"/>
      <c r="J131" s="214">
        <f t="shared" si="0"/>
        <v>0</v>
      </c>
      <c r="K131" s="210" t="s">
        <v>223</v>
      </c>
      <c r="L131" s="39"/>
      <c r="M131" s="215" t="s">
        <v>1</v>
      </c>
      <c r="N131" s="216" t="s">
        <v>42</v>
      </c>
      <c r="O131" s="71"/>
      <c r="P131" s="217">
        <f t="shared" si="1"/>
        <v>0</v>
      </c>
      <c r="Q131" s="217">
        <v>0</v>
      </c>
      <c r="R131" s="217">
        <f t="shared" si="2"/>
        <v>0</v>
      </c>
      <c r="S131" s="217">
        <v>0</v>
      </c>
      <c r="T131" s="218">
        <f t="shared" si="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9" t="s">
        <v>474</v>
      </c>
      <c r="AT131" s="219" t="s">
        <v>219</v>
      </c>
      <c r="AU131" s="219" t="s">
        <v>86</v>
      </c>
      <c r="AY131" s="17" t="s">
        <v>217</v>
      </c>
      <c r="BE131" s="220">
        <f t="shared" si="4"/>
        <v>0</v>
      </c>
      <c r="BF131" s="220">
        <f t="shared" si="5"/>
        <v>0</v>
      </c>
      <c r="BG131" s="220">
        <f t="shared" si="6"/>
        <v>0</v>
      </c>
      <c r="BH131" s="220">
        <f t="shared" si="7"/>
        <v>0</v>
      </c>
      <c r="BI131" s="220">
        <f t="shared" si="8"/>
        <v>0</v>
      </c>
      <c r="BJ131" s="17" t="s">
        <v>84</v>
      </c>
      <c r="BK131" s="220">
        <f t="shared" si="9"/>
        <v>0</v>
      </c>
      <c r="BL131" s="17" t="s">
        <v>474</v>
      </c>
      <c r="BM131" s="219" t="s">
        <v>490</v>
      </c>
    </row>
    <row r="132" spans="1:65" s="12" customFormat="1" ht="22.9" customHeight="1">
      <c r="B132" s="192"/>
      <c r="C132" s="193"/>
      <c r="D132" s="194" t="s">
        <v>76</v>
      </c>
      <c r="E132" s="206" t="s">
        <v>491</v>
      </c>
      <c r="F132" s="206" t="s">
        <v>492</v>
      </c>
      <c r="G132" s="193"/>
      <c r="H132" s="193"/>
      <c r="I132" s="196"/>
      <c r="J132" s="207">
        <f>BK132</f>
        <v>0</v>
      </c>
      <c r="K132" s="193"/>
      <c r="L132" s="198"/>
      <c r="M132" s="199"/>
      <c r="N132" s="200"/>
      <c r="O132" s="200"/>
      <c r="P132" s="201">
        <f>SUM(P133:P134)</f>
        <v>0</v>
      </c>
      <c r="Q132" s="200"/>
      <c r="R132" s="201">
        <f>SUM(R133:R134)</f>
        <v>0</v>
      </c>
      <c r="S132" s="200"/>
      <c r="T132" s="202">
        <f>SUM(T133:T134)</f>
        <v>0</v>
      </c>
      <c r="AR132" s="203" t="s">
        <v>241</v>
      </c>
      <c r="AT132" s="204" t="s">
        <v>76</v>
      </c>
      <c r="AU132" s="204" t="s">
        <v>84</v>
      </c>
      <c r="AY132" s="203" t="s">
        <v>217</v>
      </c>
      <c r="BK132" s="205">
        <f>SUM(BK133:BK134)</f>
        <v>0</v>
      </c>
    </row>
    <row r="133" spans="1:65" s="2" customFormat="1" ht="16.5" customHeight="1">
      <c r="A133" s="34"/>
      <c r="B133" s="35"/>
      <c r="C133" s="208" t="s">
        <v>254</v>
      </c>
      <c r="D133" s="208" t="s">
        <v>219</v>
      </c>
      <c r="E133" s="209" t="s">
        <v>493</v>
      </c>
      <c r="F133" s="210" t="s">
        <v>494</v>
      </c>
      <c r="G133" s="211" t="s">
        <v>473</v>
      </c>
      <c r="H133" s="212">
        <v>1</v>
      </c>
      <c r="I133" s="213"/>
      <c r="J133" s="214">
        <f>ROUND(I133*H133,2)</f>
        <v>0</v>
      </c>
      <c r="K133" s="210" t="s">
        <v>223</v>
      </c>
      <c r="L133" s="39"/>
      <c r="M133" s="215" t="s">
        <v>1</v>
      </c>
      <c r="N133" s="216" t="s">
        <v>42</v>
      </c>
      <c r="O133" s="71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9" t="s">
        <v>474</v>
      </c>
      <c r="AT133" s="219" t="s">
        <v>219</v>
      </c>
      <c r="AU133" s="219" t="s">
        <v>86</v>
      </c>
      <c r="AY133" s="17" t="s">
        <v>217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7" t="s">
        <v>84</v>
      </c>
      <c r="BK133" s="220">
        <f>ROUND(I133*H133,2)</f>
        <v>0</v>
      </c>
      <c r="BL133" s="17" t="s">
        <v>474</v>
      </c>
      <c r="BM133" s="219" t="s">
        <v>495</v>
      </c>
    </row>
    <row r="134" spans="1:65" s="2" customFormat="1" ht="16.5" customHeight="1">
      <c r="A134" s="34"/>
      <c r="B134" s="35"/>
      <c r="C134" s="208" t="s">
        <v>262</v>
      </c>
      <c r="D134" s="208" t="s">
        <v>219</v>
      </c>
      <c r="E134" s="209" t="s">
        <v>496</v>
      </c>
      <c r="F134" s="210" t="s">
        <v>497</v>
      </c>
      <c r="G134" s="211" t="s">
        <v>473</v>
      </c>
      <c r="H134" s="212">
        <v>1</v>
      </c>
      <c r="I134" s="213"/>
      <c r="J134" s="214">
        <f>ROUND(I134*H134,2)</f>
        <v>0</v>
      </c>
      <c r="K134" s="210" t="s">
        <v>223</v>
      </c>
      <c r="L134" s="39"/>
      <c r="M134" s="260" t="s">
        <v>1</v>
      </c>
      <c r="N134" s="261" t="s">
        <v>42</v>
      </c>
      <c r="O134" s="262"/>
      <c r="P134" s="263">
        <f>O134*H134</f>
        <v>0</v>
      </c>
      <c r="Q134" s="263">
        <v>0</v>
      </c>
      <c r="R134" s="263">
        <f>Q134*H134</f>
        <v>0</v>
      </c>
      <c r="S134" s="263">
        <v>0</v>
      </c>
      <c r="T134" s="264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9" t="s">
        <v>474</v>
      </c>
      <c r="AT134" s="219" t="s">
        <v>219</v>
      </c>
      <c r="AU134" s="219" t="s">
        <v>86</v>
      </c>
      <c r="AY134" s="17" t="s">
        <v>217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7" t="s">
        <v>84</v>
      </c>
      <c r="BK134" s="220">
        <f>ROUND(I134*H134,2)</f>
        <v>0</v>
      </c>
      <c r="BL134" s="17" t="s">
        <v>474</v>
      </c>
      <c r="BM134" s="219" t="s">
        <v>498</v>
      </c>
    </row>
    <row r="135" spans="1:65" s="2" customFormat="1" ht="6.95" customHeight="1">
      <c r="A135" s="34"/>
      <c r="B135" s="54"/>
      <c r="C135" s="55"/>
      <c r="D135" s="55"/>
      <c r="E135" s="55"/>
      <c r="F135" s="55"/>
      <c r="G135" s="55"/>
      <c r="H135" s="55"/>
      <c r="I135" s="158"/>
      <c r="J135" s="55"/>
      <c r="K135" s="55"/>
      <c r="L135" s="39"/>
      <c r="M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</sheetData>
  <sheetProtection algorithmName="SHA-512" hashValue="nxOt7Fix8LqjK72BFF6v8dz7UzWi5pxylXPLjCqzVP63nieMbF5wYLQR9/I7bzCnVZ51l/z44KEAFYP4vI6xDg==" saltValue="etV8o7R/SIwg3Lfg86oOeJOtMtXpNL5mts8tjG5WoPo9acUBdv7IQhaNwAMp818V8/yMm+8mSJv0pqb/K/XRyg==" spinCount="100000" sheet="1" objects="1" scenarios="1" formatColumns="0" formatRows="0" autoFilter="0"/>
  <autoFilter ref="C122:K134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8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7" t="s">
        <v>100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86</v>
      </c>
    </row>
    <row r="4" spans="1:46" s="1" customFormat="1" ht="24.95" customHeight="1">
      <c r="B4" s="20"/>
      <c r="D4" s="119" t="s">
        <v>184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9" t="str">
        <f>'Rekapitulace stavby'!K6</f>
        <v>Oprava mostních objektů na trati Liberec - Černousy</v>
      </c>
      <c r="F7" s="330"/>
      <c r="G7" s="330"/>
      <c r="H7" s="330"/>
      <c r="I7" s="115"/>
      <c r="L7" s="20"/>
    </row>
    <row r="8" spans="1:46" s="1" customFormat="1" ht="12" customHeight="1">
      <c r="B8" s="20"/>
      <c r="D8" s="121" t="s">
        <v>185</v>
      </c>
      <c r="I8" s="115"/>
      <c r="L8" s="20"/>
    </row>
    <row r="9" spans="1:46" s="2" customFormat="1" ht="16.5" customHeight="1">
      <c r="A9" s="34"/>
      <c r="B9" s="39"/>
      <c r="C9" s="34"/>
      <c r="D9" s="34"/>
      <c r="E9" s="329" t="s">
        <v>499</v>
      </c>
      <c r="F9" s="331"/>
      <c r="G9" s="331"/>
      <c r="H9" s="331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187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32" t="s">
        <v>500</v>
      </c>
      <c r="F11" s="331"/>
      <c r="G11" s="331"/>
      <c r="H11" s="331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</v>
      </c>
      <c r="G13" s="34"/>
      <c r="H13" s="34"/>
      <c r="I13" s="123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20</v>
      </c>
      <c r="E14" s="34"/>
      <c r="F14" s="110" t="s">
        <v>501</v>
      </c>
      <c r="G14" s="34"/>
      <c r="H14" s="34"/>
      <c r="I14" s="123" t="s">
        <v>22</v>
      </c>
      <c r="J14" s="124" t="str">
        <f>'Rekapitulace stavby'!AN8</f>
        <v>25. 5. 2020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24</v>
      </c>
      <c r="E16" s="34"/>
      <c r="F16" s="34"/>
      <c r="G16" s="34"/>
      <c r="H16" s="34"/>
      <c r="I16" s="123" t="s">
        <v>25</v>
      </c>
      <c r="J16" s="110" t="s">
        <v>26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27</v>
      </c>
      <c r="F17" s="34"/>
      <c r="G17" s="34"/>
      <c r="H17" s="34"/>
      <c r="I17" s="123" t="s">
        <v>28</v>
      </c>
      <c r="J17" s="110" t="s">
        <v>29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30</v>
      </c>
      <c r="E19" s="34"/>
      <c r="F19" s="34"/>
      <c r="G19" s="34"/>
      <c r="H19" s="34"/>
      <c r="I19" s="123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33" t="str">
        <f>'Rekapitulace stavby'!E14</f>
        <v>Vyplň údaj</v>
      </c>
      <c r="F20" s="334"/>
      <c r="G20" s="334"/>
      <c r="H20" s="334"/>
      <c r="I20" s="123" t="s">
        <v>28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32</v>
      </c>
      <c r="E22" s="34"/>
      <c r="F22" s="34"/>
      <c r="G22" s="34"/>
      <c r="H22" s="34"/>
      <c r="I22" s="123" t="s">
        <v>25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23" t="s">
        <v>28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34</v>
      </c>
      <c r="E25" s="34"/>
      <c r="F25" s="34"/>
      <c r="G25" s="34"/>
      <c r="H25" s="34"/>
      <c r="I25" s="123" t="s">
        <v>25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23" t="s">
        <v>28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35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35" t="s">
        <v>1</v>
      </c>
      <c r="F29" s="335"/>
      <c r="G29" s="335"/>
      <c r="H29" s="335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37</v>
      </c>
      <c r="E32" s="34"/>
      <c r="F32" s="34"/>
      <c r="G32" s="34"/>
      <c r="H32" s="34"/>
      <c r="I32" s="122"/>
      <c r="J32" s="132">
        <f>ROUND(J126,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33" t="s">
        <v>39</v>
      </c>
      <c r="G34" s="34"/>
      <c r="H34" s="34"/>
      <c r="I34" s="134" t="s">
        <v>38</v>
      </c>
      <c r="J34" s="133" t="s">
        <v>40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5" t="s">
        <v>41</v>
      </c>
      <c r="E35" s="121" t="s">
        <v>42</v>
      </c>
      <c r="F35" s="136">
        <f>ROUND((SUM(BE126:BE227)),  2)</f>
        <v>0</v>
      </c>
      <c r="G35" s="34"/>
      <c r="H35" s="34"/>
      <c r="I35" s="137">
        <v>0.21</v>
      </c>
      <c r="J35" s="136">
        <f>ROUND(((SUM(BE126:BE227))*I35),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1" t="s">
        <v>43</v>
      </c>
      <c r="F36" s="136">
        <f>ROUND((SUM(BF126:BF227)),  2)</f>
        <v>0</v>
      </c>
      <c r="G36" s="34"/>
      <c r="H36" s="34"/>
      <c r="I36" s="137">
        <v>0.15</v>
      </c>
      <c r="J36" s="136">
        <f>ROUND(((SUM(BF126:BF227))*I36),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44</v>
      </c>
      <c r="F37" s="136">
        <f>ROUND((SUM(BG126:BG227)),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45</v>
      </c>
      <c r="F38" s="136">
        <f>ROUND((SUM(BH126:BH227)),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46</v>
      </c>
      <c r="F39" s="136">
        <f>ROUND((SUM(BI126:BI227)),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47</v>
      </c>
      <c r="E41" s="140"/>
      <c r="F41" s="140"/>
      <c r="G41" s="141" t="s">
        <v>48</v>
      </c>
      <c r="H41" s="142" t="s">
        <v>49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I43" s="115"/>
      <c r="L43" s="20"/>
    </row>
    <row r="44" spans="1:31" s="1" customFormat="1" ht="14.45" customHeight="1">
      <c r="B44" s="20"/>
      <c r="I44" s="115"/>
      <c r="L44" s="20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50</v>
      </c>
      <c r="E50" s="147"/>
      <c r="F50" s="147"/>
      <c r="G50" s="146" t="s">
        <v>51</v>
      </c>
      <c r="H50" s="147"/>
      <c r="I50" s="148"/>
      <c r="J50" s="147"/>
      <c r="K50" s="147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9" t="s">
        <v>52</v>
      </c>
      <c r="E61" s="150"/>
      <c r="F61" s="151" t="s">
        <v>53</v>
      </c>
      <c r="G61" s="149" t="s">
        <v>52</v>
      </c>
      <c r="H61" s="150"/>
      <c r="I61" s="152"/>
      <c r="J61" s="153" t="s">
        <v>53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6" t="s">
        <v>54</v>
      </c>
      <c r="E65" s="154"/>
      <c r="F65" s="154"/>
      <c r="G65" s="146" t="s">
        <v>55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9" t="s">
        <v>52</v>
      </c>
      <c r="E76" s="150"/>
      <c r="F76" s="151" t="s">
        <v>53</v>
      </c>
      <c r="G76" s="149" t="s">
        <v>52</v>
      </c>
      <c r="H76" s="150"/>
      <c r="I76" s="152"/>
      <c r="J76" s="153" t="s">
        <v>53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190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36" t="str">
        <f>E7</f>
        <v>Oprava mostních objektů na trati Liberec - Černousy</v>
      </c>
      <c r="F85" s="337"/>
      <c r="G85" s="337"/>
      <c r="H85" s="337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185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36" t="s">
        <v>499</v>
      </c>
      <c r="F87" s="338"/>
      <c r="G87" s="338"/>
      <c r="H87" s="338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187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309" t="str">
        <f>E11</f>
        <v>2020/02/02.1/LIB - SO 02 -  M 164,325 stavební část</v>
      </c>
      <c r="F89" s="338"/>
      <c r="G89" s="338"/>
      <c r="H89" s="338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>Stráž nad Nisou</v>
      </c>
      <c r="G91" s="36"/>
      <c r="H91" s="36"/>
      <c r="I91" s="123" t="s">
        <v>22</v>
      </c>
      <c r="J91" s="66" t="str">
        <f>IF(J14="","",J14)</f>
        <v>25. 5. 2020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24</v>
      </c>
      <c r="D93" s="36"/>
      <c r="E93" s="36"/>
      <c r="F93" s="27" t="str">
        <f>E17</f>
        <v>Správa železnic, státní organizace OŘ HK</v>
      </c>
      <c r="G93" s="36"/>
      <c r="H93" s="36"/>
      <c r="I93" s="123" t="s">
        <v>32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30</v>
      </c>
      <c r="D94" s="36"/>
      <c r="E94" s="36"/>
      <c r="F94" s="27" t="str">
        <f>IF(E20="","",E20)</f>
        <v>Vyplň údaj</v>
      </c>
      <c r="G94" s="36"/>
      <c r="H94" s="36"/>
      <c r="I94" s="123" t="s">
        <v>34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62" t="s">
        <v>191</v>
      </c>
      <c r="D96" s="163"/>
      <c r="E96" s="163"/>
      <c r="F96" s="163"/>
      <c r="G96" s="163"/>
      <c r="H96" s="163"/>
      <c r="I96" s="164"/>
      <c r="J96" s="165" t="s">
        <v>192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66" t="s">
        <v>193</v>
      </c>
      <c r="D98" s="36"/>
      <c r="E98" s="36"/>
      <c r="F98" s="36"/>
      <c r="G98" s="36"/>
      <c r="H98" s="36"/>
      <c r="I98" s="122"/>
      <c r="J98" s="84">
        <f>J126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194</v>
      </c>
    </row>
    <row r="99" spans="1:47" s="9" customFormat="1" ht="24.95" customHeight="1">
      <c r="B99" s="167"/>
      <c r="C99" s="168"/>
      <c r="D99" s="169" t="s">
        <v>195</v>
      </c>
      <c r="E99" s="170"/>
      <c r="F99" s="170"/>
      <c r="G99" s="170"/>
      <c r="H99" s="170"/>
      <c r="I99" s="171"/>
      <c r="J99" s="172">
        <f>J127</f>
        <v>0</v>
      </c>
      <c r="K99" s="168"/>
      <c r="L99" s="173"/>
    </row>
    <row r="100" spans="1:47" s="10" customFormat="1" ht="19.899999999999999" customHeight="1">
      <c r="B100" s="174"/>
      <c r="C100" s="104"/>
      <c r="D100" s="175" t="s">
        <v>196</v>
      </c>
      <c r="E100" s="176"/>
      <c r="F100" s="176"/>
      <c r="G100" s="176"/>
      <c r="H100" s="176"/>
      <c r="I100" s="177"/>
      <c r="J100" s="178">
        <f>J128</f>
        <v>0</v>
      </c>
      <c r="K100" s="104"/>
      <c r="L100" s="179"/>
    </row>
    <row r="101" spans="1:47" s="10" customFormat="1" ht="19.899999999999999" customHeight="1">
      <c r="B101" s="174"/>
      <c r="C101" s="104"/>
      <c r="D101" s="175" t="s">
        <v>197</v>
      </c>
      <c r="E101" s="176"/>
      <c r="F101" s="176"/>
      <c r="G101" s="176"/>
      <c r="H101" s="176"/>
      <c r="I101" s="177"/>
      <c r="J101" s="178">
        <f>J136</f>
        <v>0</v>
      </c>
      <c r="K101" s="104"/>
      <c r="L101" s="179"/>
    </row>
    <row r="102" spans="1:47" s="10" customFormat="1" ht="19.899999999999999" customHeight="1">
      <c r="B102" s="174"/>
      <c r="C102" s="104"/>
      <c r="D102" s="175" t="s">
        <v>198</v>
      </c>
      <c r="E102" s="176"/>
      <c r="F102" s="176"/>
      <c r="G102" s="176"/>
      <c r="H102" s="176"/>
      <c r="I102" s="177"/>
      <c r="J102" s="178">
        <f>J142</f>
        <v>0</v>
      </c>
      <c r="K102" s="104"/>
      <c r="L102" s="179"/>
    </row>
    <row r="103" spans="1:47" s="10" customFormat="1" ht="19.899999999999999" customHeight="1">
      <c r="B103" s="174"/>
      <c r="C103" s="104"/>
      <c r="D103" s="175" t="s">
        <v>199</v>
      </c>
      <c r="E103" s="176"/>
      <c r="F103" s="176"/>
      <c r="G103" s="176"/>
      <c r="H103" s="176"/>
      <c r="I103" s="177"/>
      <c r="J103" s="178">
        <f>J146</f>
        <v>0</v>
      </c>
      <c r="K103" s="104"/>
      <c r="L103" s="179"/>
    </row>
    <row r="104" spans="1:47" s="10" customFormat="1" ht="14.85" customHeight="1">
      <c r="B104" s="174"/>
      <c r="C104" s="104"/>
      <c r="D104" s="175" t="s">
        <v>200</v>
      </c>
      <c r="E104" s="176"/>
      <c r="F104" s="176"/>
      <c r="G104" s="176"/>
      <c r="H104" s="176"/>
      <c r="I104" s="177"/>
      <c r="J104" s="178">
        <f>J217</f>
        <v>0</v>
      </c>
      <c r="K104" s="104"/>
      <c r="L104" s="179"/>
    </row>
    <row r="105" spans="1:47" s="2" customFormat="1" ht="21.75" customHeight="1">
      <c r="A105" s="34"/>
      <c r="B105" s="35"/>
      <c r="C105" s="36"/>
      <c r="D105" s="36"/>
      <c r="E105" s="36"/>
      <c r="F105" s="36"/>
      <c r="G105" s="36"/>
      <c r="H105" s="36"/>
      <c r="I105" s="122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47" s="2" customFormat="1" ht="6.95" customHeight="1">
      <c r="A106" s="34"/>
      <c r="B106" s="54"/>
      <c r="C106" s="55"/>
      <c r="D106" s="55"/>
      <c r="E106" s="55"/>
      <c r="F106" s="55"/>
      <c r="G106" s="55"/>
      <c r="H106" s="55"/>
      <c r="I106" s="158"/>
      <c r="J106" s="55"/>
      <c r="K106" s="55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pans="1:47" s="2" customFormat="1" ht="6.95" customHeight="1">
      <c r="A110" s="34"/>
      <c r="B110" s="56"/>
      <c r="C110" s="57"/>
      <c r="D110" s="57"/>
      <c r="E110" s="57"/>
      <c r="F110" s="57"/>
      <c r="G110" s="57"/>
      <c r="H110" s="57"/>
      <c r="I110" s="161"/>
      <c r="J110" s="57"/>
      <c r="K110" s="57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24.95" customHeight="1">
      <c r="A111" s="34"/>
      <c r="B111" s="35"/>
      <c r="C111" s="23" t="s">
        <v>202</v>
      </c>
      <c r="D111" s="36"/>
      <c r="E111" s="36"/>
      <c r="F111" s="36"/>
      <c r="G111" s="36"/>
      <c r="H111" s="36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12" customHeight="1">
      <c r="A113" s="34"/>
      <c r="B113" s="35"/>
      <c r="C113" s="29" t="s">
        <v>16</v>
      </c>
      <c r="D113" s="36"/>
      <c r="E113" s="36"/>
      <c r="F113" s="36"/>
      <c r="G113" s="36"/>
      <c r="H113" s="36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16.5" customHeight="1">
      <c r="A114" s="34"/>
      <c r="B114" s="35"/>
      <c r="C114" s="36"/>
      <c r="D114" s="36"/>
      <c r="E114" s="336" t="str">
        <f>E7</f>
        <v>Oprava mostních objektů na trati Liberec - Černousy</v>
      </c>
      <c r="F114" s="337"/>
      <c r="G114" s="337"/>
      <c r="H114" s="337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1" customFormat="1" ht="12" customHeight="1">
      <c r="B115" s="21"/>
      <c r="C115" s="29" t="s">
        <v>185</v>
      </c>
      <c r="D115" s="22"/>
      <c r="E115" s="22"/>
      <c r="F115" s="22"/>
      <c r="G115" s="22"/>
      <c r="H115" s="22"/>
      <c r="I115" s="115"/>
      <c r="J115" s="22"/>
      <c r="K115" s="22"/>
      <c r="L115" s="20"/>
    </row>
    <row r="116" spans="1:63" s="2" customFormat="1" ht="16.5" customHeight="1">
      <c r="A116" s="34"/>
      <c r="B116" s="35"/>
      <c r="C116" s="36"/>
      <c r="D116" s="36"/>
      <c r="E116" s="336" t="s">
        <v>499</v>
      </c>
      <c r="F116" s="338"/>
      <c r="G116" s="338"/>
      <c r="H116" s="338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9" t="s">
        <v>187</v>
      </c>
      <c r="D117" s="36"/>
      <c r="E117" s="36"/>
      <c r="F117" s="36"/>
      <c r="G117" s="36"/>
      <c r="H117" s="36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6.5" customHeight="1">
      <c r="A118" s="34"/>
      <c r="B118" s="35"/>
      <c r="C118" s="36"/>
      <c r="D118" s="36"/>
      <c r="E118" s="309" t="str">
        <f>E11</f>
        <v>2020/02/02.1/LIB - SO 02 -  M 164,325 stavební část</v>
      </c>
      <c r="F118" s="338"/>
      <c r="G118" s="338"/>
      <c r="H118" s="338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122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2" customHeight="1">
      <c r="A120" s="34"/>
      <c r="B120" s="35"/>
      <c r="C120" s="29" t="s">
        <v>20</v>
      </c>
      <c r="D120" s="36"/>
      <c r="E120" s="36"/>
      <c r="F120" s="27" t="str">
        <f>F14</f>
        <v>Stráž nad Nisou</v>
      </c>
      <c r="G120" s="36"/>
      <c r="H120" s="36"/>
      <c r="I120" s="123" t="s">
        <v>22</v>
      </c>
      <c r="J120" s="66" t="str">
        <f>IF(J14="","",J14)</f>
        <v>25. 5. 2020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122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15.2" customHeight="1">
      <c r="A122" s="34"/>
      <c r="B122" s="35"/>
      <c r="C122" s="29" t="s">
        <v>24</v>
      </c>
      <c r="D122" s="36"/>
      <c r="E122" s="36"/>
      <c r="F122" s="27" t="str">
        <f>E17</f>
        <v>Správa železnic, státní organizace OŘ HK</v>
      </c>
      <c r="G122" s="36"/>
      <c r="H122" s="36"/>
      <c r="I122" s="123" t="s">
        <v>32</v>
      </c>
      <c r="J122" s="32" t="str">
        <f>E23</f>
        <v xml:space="preserve"> 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30</v>
      </c>
      <c r="D123" s="36"/>
      <c r="E123" s="36"/>
      <c r="F123" s="27" t="str">
        <f>IF(E20="","",E20)</f>
        <v>Vyplň údaj</v>
      </c>
      <c r="G123" s="36"/>
      <c r="H123" s="36"/>
      <c r="I123" s="123" t="s">
        <v>34</v>
      </c>
      <c r="J123" s="32" t="str">
        <f>E26</f>
        <v xml:space="preserve"> 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0.35" customHeight="1">
      <c r="A124" s="34"/>
      <c r="B124" s="35"/>
      <c r="C124" s="36"/>
      <c r="D124" s="36"/>
      <c r="E124" s="36"/>
      <c r="F124" s="36"/>
      <c r="G124" s="36"/>
      <c r="H124" s="36"/>
      <c r="I124" s="122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11" customFormat="1" ht="29.25" customHeight="1">
      <c r="A125" s="180"/>
      <c r="B125" s="181"/>
      <c r="C125" s="182" t="s">
        <v>203</v>
      </c>
      <c r="D125" s="183" t="s">
        <v>62</v>
      </c>
      <c r="E125" s="183" t="s">
        <v>58</v>
      </c>
      <c r="F125" s="183" t="s">
        <v>59</v>
      </c>
      <c r="G125" s="183" t="s">
        <v>204</v>
      </c>
      <c r="H125" s="183" t="s">
        <v>205</v>
      </c>
      <c r="I125" s="184" t="s">
        <v>206</v>
      </c>
      <c r="J125" s="183" t="s">
        <v>192</v>
      </c>
      <c r="K125" s="185" t="s">
        <v>207</v>
      </c>
      <c r="L125" s="186"/>
      <c r="M125" s="75" t="s">
        <v>1</v>
      </c>
      <c r="N125" s="76" t="s">
        <v>41</v>
      </c>
      <c r="O125" s="76" t="s">
        <v>208</v>
      </c>
      <c r="P125" s="76" t="s">
        <v>209</v>
      </c>
      <c r="Q125" s="76" t="s">
        <v>210</v>
      </c>
      <c r="R125" s="76" t="s">
        <v>211</v>
      </c>
      <c r="S125" s="76" t="s">
        <v>212</v>
      </c>
      <c r="T125" s="77" t="s">
        <v>213</v>
      </c>
      <c r="U125" s="180"/>
      <c r="V125" s="180"/>
      <c r="W125" s="180"/>
      <c r="X125" s="180"/>
      <c r="Y125" s="180"/>
      <c r="Z125" s="180"/>
      <c r="AA125" s="180"/>
      <c r="AB125" s="180"/>
      <c r="AC125" s="180"/>
      <c r="AD125" s="180"/>
      <c r="AE125" s="180"/>
    </row>
    <row r="126" spans="1:63" s="2" customFormat="1" ht="22.9" customHeight="1">
      <c r="A126" s="34"/>
      <c r="B126" s="35"/>
      <c r="C126" s="82" t="s">
        <v>214</v>
      </c>
      <c r="D126" s="36"/>
      <c r="E126" s="36"/>
      <c r="F126" s="36"/>
      <c r="G126" s="36"/>
      <c r="H126" s="36"/>
      <c r="I126" s="122"/>
      <c r="J126" s="187">
        <f>BK126</f>
        <v>0</v>
      </c>
      <c r="K126" s="36"/>
      <c r="L126" s="39"/>
      <c r="M126" s="78"/>
      <c r="N126" s="188"/>
      <c r="O126" s="79"/>
      <c r="P126" s="189">
        <f>P127</f>
        <v>0</v>
      </c>
      <c r="Q126" s="79"/>
      <c r="R126" s="189">
        <f>R127</f>
        <v>29.268392124000002</v>
      </c>
      <c r="S126" s="79"/>
      <c r="T126" s="190">
        <f>T127</f>
        <v>52.107660299999999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76</v>
      </c>
      <c r="AU126" s="17" t="s">
        <v>194</v>
      </c>
      <c r="BK126" s="191">
        <f>BK127</f>
        <v>0</v>
      </c>
    </row>
    <row r="127" spans="1:63" s="12" customFormat="1" ht="25.9" customHeight="1">
      <c r="B127" s="192"/>
      <c r="C127" s="193"/>
      <c r="D127" s="194" t="s">
        <v>76</v>
      </c>
      <c r="E127" s="195" t="s">
        <v>215</v>
      </c>
      <c r="F127" s="195" t="s">
        <v>216</v>
      </c>
      <c r="G127" s="193"/>
      <c r="H127" s="193"/>
      <c r="I127" s="196"/>
      <c r="J127" s="197">
        <f>BK127</f>
        <v>0</v>
      </c>
      <c r="K127" s="193"/>
      <c r="L127" s="198"/>
      <c r="M127" s="199"/>
      <c r="N127" s="200"/>
      <c r="O127" s="200"/>
      <c r="P127" s="201">
        <f>P128+P136+P142+P146</f>
        <v>0</v>
      </c>
      <c r="Q127" s="200"/>
      <c r="R127" s="201">
        <f>R128+R136+R142+R146</f>
        <v>29.268392124000002</v>
      </c>
      <c r="S127" s="200"/>
      <c r="T127" s="202">
        <f>T128+T136+T142+T146</f>
        <v>52.107660299999999</v>
      </c>
      <c r="AR127" s="203" t="s">
        <v>84</v>
      </c>
      <c r="AT127" s="204" t="s">
        <v>76</v>
      </c>
      <c r="AU127" s="204" t="s">
        <v>77</v>
      </c>
      <c r="AY127" s="203" t="s">
        <v>217</v>
      </c>
      <c r="BK127" s="205">
        <f>BK128+BK136+BK142+BK146</f>
        <v>0</v>
      </c>
    </row>
    <row r="128" spans="1:63" s="12" customFormat="1" ht="22.9" customHeight="1">
      <c r="B128" s="192"/>
      <c r="C128" s="193"/>
      <c r="D128" s="194" t="s">
        <v>76</v>
      </c>
      <c r="E128" s="206" t="s">
        <v>84</v>
      </c>
      <c r="F128" s="206" t="s">
        <v>218</v>
      </c>
      <c r="G128" s="193"/>
      <c r="H128" s="193"/>
      <c r="I128" s="196"/>
      <c r="J128" s="207">
        <f>BK128</f>
        <v>0</v>
      </c>
      <c r="K128" s="193"/>
      <c r="L128" s="198"/>
      <c r="M128" s="199"/>
      <c r="N128" s="200"/>
      <c r="O128" s="200"/>
      <c r="P128" s="201">
        <f>SUM(P129:P135)</f>
        <v>0</v>
      </c>
      <c r="Q128" s="200"/>
      <c r="R128" s="201">
        <f>SUM(R129:R135)</f>
        <v>2.52E-2</v>
      </c>
      <c r="S128" s="200"/>
      <c r="T128" s="202">
        <f>SUM(T129:T135)</f>
        <v>0</v>
      </c>
      <c r="AR128" s="203" t="s">
        <v>84</v>
      </c>
      <c r="AT128" s="204" t="s">
        <v>76</v>
      </c>
      <c r="AU128" s="204" t="s">
        <v>84</v>
      </c>
      <c r="AY128" s="203" t="s">
        <v>217</v>
      </c>
      <c r="BK128" s="205">
        <f>SUM(BK129:BK135)</f>
        <v>0</v>
      </c>
    </row>
    <row r="129" spans="1:65" s="2" customFormat="1" ht="16.5" customHeight="1">
      <c r="A129" s="34"/>
      <c r="B129" s="35"/>
      <c r="C129" s="208" t="s">
        <v>84</v>
      </c>
      <c r="D129" s="208" t="s">
        <v>219</v>
      </c>
      <c r="E129" s="209" t="s">
        <v>226</v>
      </c>
      <c r="F129" s="210" t="s">
        <v>227</v>
      </c>
      <c r="G129" s="211" t="s">
        <v>222</v>
      </c>
      <c r="H129" s="212">
        <v>840</v>
      </c>
      <c r="I129" s="213"/>
      <c r="J129" s="214">
        <f>ROUND(I129*H129,2)</f>
        <v>0</v>
      </c>
      <c r="K129" s="210" t="s">
        <v>223</v>
      </c>
      <c r="L129" s="39"/>
      <c r="M129" s="215" t="s">
        <v>1</v>
      </c>
      <c r="N129" s="216" t="s">
        <v>42</v>
      </c>
      <c r="O129" s="71"/>
      <c r="P129" s="217">
        <f>O129*H129</f>
        <v>0</v>
      </c>
      <c r="Q129" s="217">
        <v>3.0000000000000001E-5</v>
      </c>
      <c r="R129" s="217">
        <f>Q129*H129</f>
        <v>2.52E-2</v>
      </c>
      <c r="S129" s="217">
        <v>0</v>
      </c>
      <c r="T129" s="21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9" t="s">
        <v>224</v>
      </c>
      <c r="AT129" s="219" t="s">
        <v>219</v>
      </c>
      <c r="AU129" s="219" t="s">
        <v>86</v>
      </c>
      <c r="AY129" s="17" t="s">
        <v>217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7" t="s">
        <v>84</v>
      </c>
      <c r="BK129" s="220">
        <f>ROUND(I129*H129,2)</f>
        <v>0</v>
      </c>
      <c r="BL129" s="17" t="s">
        <v>224</v>
      </c>
      <c r="BM129" s="219" t="s">
        <v>502</v>
      </c>
    </row>
    <row r="130" spans="1:65" s="13" customFormat="1" ht="11.25">
      <c r="B130" s="225"/>
      <c r="C130" s="226"/>
      <c r="D130" s="221" t="s">
        <v>246</v>
      </c>
      <c r="E130" s="227" t="s">
        <v>1</v>
      </c>
      <c r="F130" s="228" t="s">
        <v>503</v>
      </c>
      <c r="G130" s="226"/>
      <c r="H130" s="229">
        <v>840</v>
      </c>
      <c r="I130" s="230"/>
      <c r="J130" s="226"/>
      <c r="K130" s="226"/>
      <c r="L130" s="231"/>
      <c r="M130" s="232"/>
      <c r="N130" s="233"/>
      <c r="O130" s="233"/>
      <c r="P130" s="233"/>
      <c r="Q130" s="233"/>
      <c r="R130" s="233"/>
      <c r="S130" s="233"/>
      <c r="T130" s="234"/>
      <c r="AT130" s="235" t="s">
        <v>246</v>
      </c>
      <c r="AU130" s="235" t="s">
        <v>86</v>
      </c>
      <c r="AV130" s="13" t="s">
        <v>86</v>
      </c>
      <c r="AW130" s="13" t="s">
        <v>33</v>
      </c>
      <c r="AX130" s="13" t="s">
        <v>77</v>
      </c>
      <c r="AY130" s="235" t="s">
        <v>217</v>
      </c>
    </row>
    <row r="131" spans="1:65" s="14" customFormat="1" ht="11.25">
      <c r="B131" s="246"/>
      <c r="C131" s="247"/>
      <c r="D131" s="221" t="s">
        <v>246</v>
      </c>
      <c r="E131" s="248" t="s">
        <v>1</v>
      </c>
      <c r="F131" s="249" t="s">
        <v>298</v>
      </c>
      <c r="G131" s="247"/>
      <c r="H131" s="250">
        <v>840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AT131" s="256" t="s">
        <v>246</v>
      </c>
      <c r="AU131" s="256" t="s">
        <v>86</v>
      </c>
      <c r="AV131" s="14" t="s">
        <v>224</v>
      </c>
      <c r="AW131" s="14" t="s">
        <v>33</v>
      </c>
      <c r="AX131" s="14" t="s">
        <v>84</v>
      </c>
      <c r="AY131" s="256" t="s">
        <v>217</v>
      </c>
    </row>
    <row r="132" spans="1:65" s="2" customFormat="1" ht="21.75" customHeight="1">
      <c r="A132" s="34"/>
      <c r="B132" s="35"/>
      <c r="C132" s="208" t="s">
        <v>86</v>
      </c>
      <c r="D132" s="208" t="s">
        <v>219</v>
      </c>
      <c r="E132" s="209" t="s">
        <v>220</v>
      </c>
      <c r="F132" s="210" t="s">
        <v>221</v>
      </c>
      <c r="G132" s="211" t="s">
        <v>222</v>
      </c>
      <c r="H132" s="212">
        <v>840</v>
      </c>
      <c r="I132" s="213"/>
      <c r="J132" s="214">
        <f>ROUND(I132*H132,2)</f>
        <v>0</v>
      </c>
      <c r="K132" s="210" t="s">
        <v>223</v>
      </c>
      <c r="L132" s="39"/>
      <c r="M132" s="215" t="s">
        <v>1</v>
      </c>
      <c r="N132" s="216" t="s">
        <v>42</v>
      </c>
      <c r="O132" s="71"/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9" t="s">
        <v>224</v>
      </c>
      <c r="AT132" s="219" t="s">
        <v>219</v>
      </c>
      <c r="AU132" s="219" t="s">
        <v>86</v>
      </c>
      <c r="AY132" s="17" t="s">
        <v>217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7" t="s">
        <v>84</v>
      </c>
      <c r="BK132" s="220">
        <f>ROUND(I132*H132,2)</f>
        <v>0</v>
      </c>
      <c r="BL132" s="17" t="s">
        <v>224</v>
      </c>
      <c r="BM132" s="219" t="s">
        <v>504</v>
      </c>
    </row>
    <row r="133" spans="1:65" s="2" customFormat="1" ht="21.75" customHeight="1">
      <c r="A133" s="34"/>
      <c r="B133" s="35"/>
      <c r="C133" s="208" t="s">
        <v>229</v>
      </c>
      <c r="D133" s="208" t="s">
        <v>219</v>
      </c>
      <c r="E133" s="209" t="s">
        <v>505</v>
      </c>
      <c r="F133" s="210" t="s">
        <v>506</v>
      </c>
      <c r="G133" s="211" t="s">
        <v>232</v>
      </c>
      <c r="H133" s="212">
        <v>16</v>
      </c>
      <c r="I133" s="213"/>
      <c r="J133" s="214">
        <f>ROUND(I133*H133,2)</f>
        <v>0</v>
      </c>
      <c r="K133" s="210" t="s">
        <v>223</v>
      </c>
      <c r="L133" s="39"/>
      <c r="M133" s="215" t="s">
        <v>1</v>
      </c>
      <c r="N133" s="216" t="s">
        <v>42</v>
      </c>
      <c r="O133" s="71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9" t="s">
        <v>224</v>
      </c>
      <c r="AT133" s="219" t="s">
        <v>219</v>
      </c>
      <c r="AU133" s="219" t="s">
        <v>86</v>
      </c>
      <c r="AY133" s="17" t="s">
        <v>217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7" t="s">
        <v>84</v>
      </c>
      <c r="BK133" s="220">
        <f>ROUND(I133*H133,2)</f>
        <v>0</v>
      </c>
      <c r="BL133" s="17" t="s">
        <v>224</v>
      </c>
      <c r="BM133" s="219" t="s">
        <v>507</v>
      </c>
    </row>
    <row r="134" spans="1:65" s="2" customFormat="1" ht="29.25">
      <c r="A134" s="34"/>
      <c r="B134" s="35"/>
      <c r="C134" s="36"/>
      <c r="D134" s="221" t="s">
        <v>234</v>
      </c>
      <c r="E134" s="36"/>
      <c r="F134" s="222" t="s">
        <v>508</v>
      </c>
      <c r="G134" s="36"/>
      <c r="H134" s="36"/>
      <c r="I134" s="122"/>
      <c r="J134" s="36"/>
      <c r="K134" s="36"/>
      <c r="L134" s="39"/>
      <c r="M134" s="223"/>
      <c r="N134" s="224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234</v>
      </c>
      <c r="AU134" s="17" t="s">
        <v>86</v>
      </c>
    </row>
    <row r="135" spans="1:65" s="2" customFormat="1" ht="16.5" customHeight="1">
      <c r="A135" s="34"/>
      <c r="B135" s="35"/>
      <c r="C135" s="208" t="s">
        <v>224</v>
      </c>
      <c r="D135" s="208" t="s">
        <v>219</v>
      </c>
      <c r="E135" s="209" t="s">
        <v>509</v>
      </c>
      <c r="F135" s="210" t="s">
        <v>510</v>
      </c>
      <c r="G135" s="211" t="s">
        <v>222</v>
      </c>
      <c r="H135" s="212">
        <v>200</v>
      </c>
      <c r="I135" s="213"/>
      <c r="J135" s="214">
        <f>ROUND(I135*H135,2)</f>
        <v>0</v>
      </c>
      <c r="K135" s="210" t="s">
        <v>223</v>
      </c>
      <c r="L135" s="39"/>
      <c r="M135" s="215" t="s">
        <v>1</v>
      </c>
      <c r="N135" s="216" t="s">
        <v>42</v>
      </c>
      <c r="O135" s="71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9" t="s">
        <v>224</v>
      </c>
      <c r="AT135" s="219" t="s">
        <v>219</v>
      </c>
      <c r="AU135" s="219" t="s">
        <v>86</v>
      </c>
      <c r="AY135" s="17" t="s">
        <v>217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7" t="s">
        <v>84</v>
      </c>
      <c r="BK135" s="220">
        <f>ROUND(I135*H135,2)</f>
        <v>0</v>
      </c>
      <c r="BL135" s="17" t="s">
        <v>224</v>
      </c>
      <c r="BM135" s="219" t="s">
        <v>511</v>
      </c>
    </row>
    <row r="136" spans="1:65" s="12" customFormat="1" ht="22.9" customHeight="1">
      <c r="B136" s="192"/>
      <c r="C136" s="193"/>
      <c r="D136" s="194" t="s">
        <v>76</v>
      </c>
      <c r="E136" s="206" t="s">
        <v>224</v>
      </c>
      <c r="F136" s="206" t="s">
        <v>240</v>
      </c>
      <c r="G136" s="193"/>
      <c r="H136" s="193"/>
      <c r="I136" s="196"/>
      <c r="J136" s="207">
        <f>BK136</f>
        <v>0</v>
      </c>
      <c r="K136" s="193"/>
      <c r="L136" s="198"/>
      <c r="M136" s="199"/>
      <c r="N136" s="200"/>
      <c r="O136" s="200"/>
      <c r="P136" s="201">
        <f>SUM(P137:P141)</f>
        <v>0</v>
      </c>
      <c r="Q136" s="200"/>
      <c r="R136" s="201">
        <f>SUM(R137:R141)</f>
        <v>7.1415000000000006E-2</v>
      </c>
      <c r="S136" s="200"/>
      <c r="T136" s="202">
        <f>SUM(T137:T141)</f>
        <v>0</v>
      </c>
      <c r="AR136" s="203" t="s">
        <v>84</v>
      </c>
      <c r="AT136" s="204" t="s">
        <v>76</v>
      </c>
      <c r="AU136" s="204" t="s">
        <v>84</v>
      </c>
      <c r="AY136" s="203" t="s">
        <v>217</v>
      </c>
      <c r="BK136" s="205">
        <f>SUM(BK137:BK141)</f>
        <v>0</v>
      </c>
    </row>
    <row r="137" spans="1:65" s="2" customFormat="1" ht="21.75" customHeight="1">
      <c r="A137" s="34"/>
      <c r="B137" s="35"/>
      <c r="C137" s="208" t="s">
        <v>241</v>
      </c>
      <c r="D137" s="208" t="s">
        <v>219</v>
      </c>
      <c r="E137" s="209" t="s">
        <v>242</v>
      </c>
      <c r="F137" s="210" t="s">
        <v>243</v>
      </c>
      <c r="G137" s="211" t="s">
        <v>222</v>
      </c>
      <c r="H137" s="212">
        <v>0.9</v>
      </c>
      <c r="I137" s="213"/>
      <c r="J137" s="214">
        <f>ROUND(I137*H137,2)</f>
        <v>0</v>
      </c>
      <c r="K137" s="210" t="s">
        <v>223</v>
      </c>
      <c r="L137" s="39"/>
      <c r="M137" s="215" t="s">
        <v>1</v>
      </c>
      <c r="N137" s="216" t="s">
        <v>42</v>
      </c>
      <c r="O137" s="71"/>
      <c r="P137" s="217">
        <f>O137*H137</f>
        <v>0</v>
      </c>
      <c r="Q137" s="217">
        <v>2.6450000000000001E-2</v>
      </c>
      <c r="R137" s="217">
        <f>Q137*H137</f>
        <v>2.3805000000000003E-2</v>
      </c>
      <c r="S137" s="217">
        <v>0</v>
      </c>
      <c r="T137" s="21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9" t="s">
        <v>224</v>
      </c>
      <c r="AT137" s="219" t="s">
        <v>219</v>
      </c>
      <c r="AU137" s="219" t="s">
        <v>86</v>
      </c>
      <c r="AY137" s="17" t="s">
        <v>217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7" t="s">
        <v>84</v>
      </c>
      <c r="BK137" s="220">
        <f>ROUND(I137*H137,2)</f>
        <v>0</v>
      </c>
      <c r="BL137" s="17" t="s">
        <v>224</v>
      </c>
      <c r="BM137" s="219" t="s">
        <v>512</v>
      </c>
    </row>
    <row r="138" spans="1:65" s="2" customFormat="1" ht="19.5">
      <c r="A138" s="34"/>
      <c r="B138" s="35"/>
      <c r="C138" s="36"/>
      <c r="D138" s="221" t="s">
        <v>234</v>
      </c>
      <c r="E138" s="36"/>
      <c r="F138" s="222" t="s">
        <v>245</v>
      </c>
      <c r="G138" s="36"/>
      <c r="H138" s="36"/>
      <c r="I138" s="122"/>
      <c r="J138" s="36"/>
      <c r="K138" s="36"/>
      <c r="L138" s="39"/>
      <c r="M138" s="223"/>
      <c r="N138" s="224"/>
      <c r="O138" s="71"/>
      <c r="P138" s="71"/>
      <c r="Q138" s="71"/>
      <c r="R138" s="71"/>
      <c r="S138" s="71"/>
      <c r="T138" s="72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234</v>
      </c>
      <c r="AU138" s="17" t="s">
        <v>86</v>
      </c>
    </row>
    <row r="139" spans="1:65" s="13" customFormat="1" ht="11.25">
      <c r="B139" s="225"/>
      <c r="C139" s="226"/>
      <c r="D139" s="221" t="s">
        <v>246</v>
      </c>
      <c r="E139" s="227" t="s">
        <v>1</v>
      </c>
      <c r="F139" s="228" t="s">
        <v>247</v>
      </c>
      <c r="G139" s="226"/>
      <c r="H139" s="229">
        <v>0.9</v>
      </c>
      <c r="I139" s="230"/>
      <c r="J139" s="226"/>
      <c r="K139" s="226"/>
      <c r="L139" s="231"/>
      <c r="M139" s="232"/>
      <c r="N139" s="233"/>
      <c r="O139" s="233"/>
      <c r="P139" s="233"/>
      <c r="Q139" s="233"/>
      <c r="R139" s="233"/>
      <c r="S139" s="233"/>
      <c r="T139" s="234"/>
      <c r="AT139" s="235" t="s">
        <v>246</v>
      </c>
      <c r="AU139" s="235" t="s">
        <v>86</v>
      </c>
      <c r="AV139" s="13" t="s">
        <v>86</v>
      </c>
      <c r="AW139" s="13" t="s">
        <v>33</v>
      </c>
      <c r="AX139" s="13" t="s">
        <v>84</v>
      </c>
      <c r="AY139" s="235" t="s">
        <v>217</v>
      </c>
    </row>
    <row r="140" spans="1:65" s="2" customFormat="1" ht="21.75" customHeight="1">
      <c r="A140" s="34"/>
      <c r="B140" s="35"/>
      <c r="C140" s="208" t="s">
        <v>248</v>
      </c>
      <c r="D140" s="208" t="s">
        <v>219</v>
      </c>
      <c r="E140" s="209" t="s">
        <v>249</v>
      </c>
      <c r="F140" s="210" t="s">
        <v>250</v>
      </c>
      <c r="G140" s="211" t="s">
        <v>222</v>
      </c>
      <c r="H140" s="212">
        <v>1.8</v>
      </c>
      <c r="I140" s="213"/>
      <c r="J140" s="214">
        <f>ROUND(I140*H140,2)</f>
        <v>0</v>
      </c>
      <c r="K140" s="210" t="s">
        <v>223</v>
      </c>
      <c r="L140" s="39"/>
      <c r="M140" s="215" t="s">
        <v>1</v>
      </c>
      <c r="N140" s="216" t="s">
        <v>42</v>
      </c>
      <c r="O140" s="71"/>
      <c r="P140" s="217">
        <f>O140*H140</f>
        <v>0</v>
      </c>
      <c r="Q140" s="217">
        <v>2.6450000000000001E-2</v>
      </c>
      <c r="R140" s="217">
        <f>Q140*H140</f>
        <v>4.7610000000000006E-2</v>
      </c>
      <c r="S140" s="217">
        <v>0</v>
      </c>
      <c r="T140" s="21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9" t="s">
        <v>224</v>
      </c>
      <c r="AT140" s="219" t="s">
        <v>219</v>
      </c>
      <c r="AU140" s="219" t="s">
        <v>86</v>
      </c>
      <c r="AY140" s="17" t="s">
        <v>217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7" t="s">
        <v>84</v>
      </c>
      <c r="BK140" s="220">
        <f>ROUND(I140*H140,2)</f>
        <v>0</v>
      </c>
      <c r="BL140" s="17" t="s">
        <v>224</v>
      </c>
      <c r="BM140" s="219" t="s">
        <v>513</v>
      </c>
    </row>
    <row r="141" spans="1:65" s="13" customFormat="1" ht="11.25">
      <c r="B141" s="225"/>
      <c r="C141" s="226"/>
      <c r="D141" s="221" t="s">
        <v>246</v>
      </c>
      <c r="E141" s="226"/>
      <c r="F141" s="228" t="s">
        <v>252</v>
      </c>
      <c r="G141" s="226"/>
      <c r="H141" s="229">
        <v>1.8</v>
      </c>
      <c r="I141" s="230"/>
      <c r="J141" s="226"/>
      <c r="K141" s="226"/>
      <c r="L141" s="231"/>
      <c r="M141" s="232"/>
      <c r="N141" s="233"/>
      <c r="O141" s="233"/>
      <c r="P141" s="233"/>
      <c r="Q141" s="233"/>
      <c r="R141" s="233"/>
      <c r="S141" s="233"/>
      <c r="T141" s="234"/>
      <c r="AT141" s="235" t="s">
        <v>246</v>
      </c>
      <c r="AU141" s="235" t="s">
        <v>86</v>
      </c>
      <c r="AV141" s="13" t="s">
        <v>86</v>
      </c>
      <c r="AW141" s="13" t="s">
        <v>4</v>
      </c>
      <c r="AX141" s="13" t="s">
        <v>84</v>
      </c>
      <c r="AY141" s="235" t="s">
        <v>217</v>
      </c>
    </row>
    <row r="142" spans="1:65" s="12" customFormat="1" ht="22.9" customHeight="1">
      <c r="B142" s="192"/>
      <c r="C142" s="193"/>
      <c r="D142" s="194" t="s">
        <v>76</v>
      </c>
      <c r="E142" s="206" t="s">
        <v>248</v>
      </c>
      <c r="F142" s="206" t="s">
        <v>253</v>
      </c>
      <c r="G142" s="193"/>
      <c r="H142" s="193"/>
      <c r="I142" s="196"/>
      <c r="J142" s="207">
        <f>BK142</f>
        <v>0</v>
      </c>
      <c r="K142" s="193"/>
      <c r="L142" s="198"/>
      <c r="M142" s="199"/>
      <c r="N142" s="200"/>
      <c r="O142" s="200"/>
      <c r="P142" s="201">
        <f>SUM(P143:P145)</f>
        <v>0</v>
      </c>
      <c r="Q142" s="200"/>
      <c r="R142" s="201">
        <f>SUM(R143:R145)</f>
        <v>0.95410590000000006</v>
      </c>
      <c r="S142" s="200"/>
      <c r="T142" s="202">
        <f>SUM(T143:T145)</f>
        <v>1.056</v>
      </c>
      <c r="AR142" s="203" t="s">
        <v>84</v>
      </c>
      <c r="AT142" s="204" t="s">
        <v>76</v>
      </c>
      <c r="AU142" s="204" t="s">
        <v>84</v>
      </c>
      <c r="AY142" s="203" t="s">
        <v>217</v>
      </c>
      <c r="BK142" s="205">
        <f>SUM(BK143:BK145)</f>
        <v>0</v>
      </c>
    </row>
    <row r="143" spans="1:65" s="2" customFormat="1" ht="21.75" customHeight="1">
      <c r="A143" s="34"/>
      <c r="B143" s="35"/>
      <c r="C143" s="208" t="s">
        <v>254</v>
      </c>
      <c r="D143" s="208" t="s">
        <v>219</v>
      </c>
      <c r="E143" s="209" t="s">
        <v>255</v>
      </c>
      <c r="F143" s="210" t="s">
        <v>256</v>
      </c>
      <c r="G143" s="211" t="s">
        <v>222</v>
      </c>
      <c r="H143" s="212">
        <v>11</v>
      </c>
      <c r="I143" s="213"/>
      <c r="J143" s="214">
        <f>ROUND(I143*H143,2)</f>
        <v>0</v>
      </c>
      <c r="K143" s="210" t="s">
        <v>514</v>
      </c>
      <c r="L143" s="39"/>
      <c r="M143" s="215" t="s">
        <v>1</v>
      </c>
      <c r="N143" s="216" t="s">
        <v>42</v>
      </c>
      <c r="O143" s="71"/>
      <c r="P143" s="217">
        <f>O143*H143</f>
        <v>0</v>
      </c>
      <c r="Q143" s="217">
        <v>8.6736900000000006E-2</v>
      </c>
      <c r="R143" s="217">
        <f>Q143*H143</f>
        <v>0.95410590000000006</v>
      </c>
      <c r="S143" s="217">
        <v>9.6000000000000002E-2</v>
      </c>
      <c r="T143" s="218">
        <f>S143*H143</f>
        <v>1.056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9" t="s">
        <v>224</v>
      </c>
      <c r="AT143" s="219" t="s">
        <v>219</v>
      </c>
      <c r="AU143" s="219" t="s">
        <v>86</v>
      </c>
      <c r="AY143" s="17" t="s">
        <v>217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7" t="s">
        <v>84</v>
      </c>
      <c r="BK143" s="220">
        <f>ROUND(I143*H143,2)</f>
        <v>0</v>
      </c>
      <c r="BL143" s="17" t="s">
        <v>224</v>
      </c>
      <c r="BM143" s="219" t="s">
        <v>515</v>
      </c>
    </row>
    <row r="144" spans="1:65" s="2" customFormat="1" ht="29.25">
      <c r="A144" s="34"/>
      <c r="B144" s="35"/>
      <c r="C144" s="36"/>
      <c r="D144" s="221" t="s">
        <v>234</v>
      </c>
      <c r="E144" s="36"/>
      <c r="F144" s="222" t="s">
        <v>516</v>
      </c>
      <c r="G144" s="36"/>
      <c r="H144" s="36"/>
      <c r="I144" s="122"/>
      <c r="J144" s="36"/>
      <c r="K144" s="36"/>
      <c r="L144" s="39"/>
      <c r="M144" s="223"/>
      <c r="N144" s="224"/>
      <c r="O144" s="71"/>
      <c r="P144" s="71"/>
      <c r="Q144" s="71"/>
      <c r="R144" s="71"/>
      <c r="S144" s="71"/>
      <c r="T144" s="72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234</v>
      </c>
      <c r="AU144" s="17" t="s">
        <v>86</v>
      </c>
    </row>
    <row r="145" spans="1:65" s="13" customFormat="1" ht="11.25">
      <c r="B145" s="225"/>
      <c r="C145" s="226"/>
      <c r="D145" s="221" t="s">
        <v>246</v>
      </c>
      <c r="E145" s="227" t="s">
        <v>1</v>
      </c>
      <c r="F145" s="228" t="s">
        <v>259</v>
      </c>
      <c r="G145" s="226"/>
      <c r="H145" s="229">
        <v>11</v>
      </c>
      <c r="I145" s="230"/>
      <c r="J145" s="226"/>
      <c r="K145" s="226"/>
      <c r="L145" s="231"/>
      <c r="M145" s="232"/>
      <c r="N145" s="233"/>
      <c r="O145" s="233"/>
      <c r="P145" s="233"/>
      <c r="Q145" s="233"/>
      <c r="R145" s="233"/>
      <c r="S145" s="233"/>
      <c r="T145" s="234"/>
      <c r="AT145" s="235" t="s">
        <v>246</v>
      </c>
      <c r="AU145" s="235" t="s">
        <v>86</v>
      </c>
      <c r="AV145" s="13" t="s">
        <v>86</v>
      </c>
      <c r="AW145" s="13" t="s">
        <v>33</v>
      </c>
      <c r="AX145" s="13" t="s">
        <v>84</v>
      </c>
      <c r="AY145" s="235" t="s">
        <v>217</v>
      </c>
    </row>
    <row r="146" spans="1:65" s="12" customFormat="1" ht="22.9" customHeight="1">
      <c r="B146" s="192"/>
      <c r="C146" s="193"/>
      <c r="D146" s="194" t="s">
        <v>76</v>
      </c>
      <c r="E146" s="206" t="s">
        <v>260</v>
      </c>
      <c r="F146" s="206" t="s">
        <v>261</v>
      </c>
      <c r="G146" s="193"/>
      <c r="H146" s="193"/>
      <c r="I146" s="196"/>
      <c r="J146" s="207">
        <f>BK146</f>
        <v>0</v>
      </c>
      <c r="K146" s="193"/>
      <c r="L146" s="198"/>
      <c r="M146" s="199"/>
      <c r="N146" s="200"/>
      <c r="O146" s="200"/>
      <c r="P146" s="201">
        <f>P147+SUM(P148:P217)</f>
        <v>0</v>
      </c>
      <c r="Q146" s="200"/>
      <c r="R146" s="201">
        <f>R147+SUM(R148:R217)</f>
        <v>28.217671224</v>
      </c>
      <c r="S146" s="200"/>
      <c r="T146" s="202">
        <f>T147+SUM(T148:T217)</f>
        <v>51.051660300000002</v>
      </c>
      <c r="AR146" s="203" t="s">
        <v>84</v>
      </c>
      <c r="AT146" s="204" t="s">
        <v>76</v>
      </c>
      <c r="AU146" s="204" t="s">
        <v>84</v>
      </c>
      <c r="AY146" s="203" t="s">
        <v>217</v>
      </c>
      <c r="BK146" s="205">
        <f>BK147+SUM(BK148:BK217)</f>
        <v>0</v>
      </c>
    </row>
    <row r="147" spans="1:65" s="2" customFormat="1" ht="16.5" customHeight="1">
      <c r="A147" s="34"/>
      <c r="B147" s="35"/>
      <c r="C147" s="208" t="s">
        <v>262</v>
      </c>
      <c r="D147" s="208" t="s">
        <v>219</v>
      </c>
      <c r="E147" s="209" t="s">
        <v>263</v>
      </c>
      <c r="F147" s="210" t="s">
        <v>264</v>
      </c>
      <c r="G147" s="211" t="s">
        <v>238</v>
      </c>
      <c r="H147" s="212">
        <v>11</v>
      </c>
      <c r="I147" s="213"/>
      <c r="J147" s="214">
        <f>ROUND(I147*H147,2)</f>
        <v>0</v>
      </c>
      <c r="K147" s="210" t="s">
        <v>514</v>
      </c>
      <c r="L147" s="39"/>
      <c r="M147" s="215" t="s">
        <v>1</v>
      </c>
      <c r="N147" s="216" t="s">
        <v>42</v>
      </c>
      <c r="O147" s="71"/>
      <c r="P147" s="217">
        <f>O147*H147</f>
        <v>0</v>
      </c>
      <c r="Q147" s="217">
        <v>1.17E-3</v>
      </c>
      <c r="R147" s="217">
        <f>Q147*H147</f>
        <v>1.2869999999999999E-2</v>
      </c>
      <c r="S147" s="217">
        <v>0</v>
      </c>
      <c r="T147" s="21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9" t="s">
        <v>224</v>
      </c>
      <c r="AT147" s="219" t="s">
        <v>219</v>
      </c>
      <c r="AU147" s="219" t="s">
        <v>86</v>
      </c>
      <c r="AY147" s="17" t="s">
        <v>217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7" t="s">
        <v>84</v>
      </c>
      <c r="BK147" s="220">
        <f>ROUND(I147*H147,2)</f>
        <v>0</v>
      </c>
      <c r="BL147" s="17" t="s">
        <v>224</v>
      </c>
      <c r="BM147" s="219" t="s">
        <v>517</v>
      </c>
    </row>
    <row r="148" spans="1:65" s="13" customFormat="1" ht="11.25">
      <c r="B148" s="225"/>
      <c r="C148" s="226"/>
      <c r="D148" s="221" t="s">
        <v>246</v>
      </c>
      <c r="E148" s="227" t="s">
        <v>1</v>
      </c>
      <c r="F148" s="228" t="s">
        <v>518</v>
      </c>
      <c r="G148" s="226"/>
      <c r="H148" s="229">
        <v>11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AT148" s="235" t="s">
        <v>246</v>
      </c>
      <c r="AU148" s="235" t="s">
        <v>86</v>
      </c>
      <c r="AV148" s="13" t="s">
        <v>86</v>
      </c>
      <c r="AW148" s="13" t="s">
        <v>33</v>
      </c>
      <c r="AX148" s="13" t="s">
        <v>84</v>
      </c>
      <c r="AY148" s="235" t="s">
        <v>217</v>
      </c>
    </row>
    <row r="149" spans="1:65" s="2" customFormat="1" ht="16.5" customHeight="1">
      <c r="A149" s="34"/>
      <c r="B149" s="35"/>
      <c r="C149" s="208" t="s">
        <v>260</v>
      </c>
      <c r="D149" s="208" t="s">
        <v>219</v>
      </c>
      <c r="E149" s="209" t="s">
        <v>267</v>
      </c>
      <c r="F149" s="210" t="s">
        <v>268</v>
      </c>
      <c r="G149" s="211" t="s">
        <v>238</v>
      </c>
      <c r="H149" s="212">
        <v>20</v>
      </c>
      <c r="I149" s="213"/>
      <c r="J149" s="214">
        <f>ROUND(I149*H149,2)</f>
        <v>0</v>
      </c>
      <c r="K149" s="210" t="s">
        <v>514</v>
      </c>
      <c r="L149" s="39"/>
      <c r="M149" s="215" t="s">
        <v>1</v>
      </c>
      <c r="N149" s="216" t="s">
        <v>42</v>
      </c>
      <c r="O149" s="71"/>
      <c r="P149" s="217">
        <f>O149*H149</f>
        <v>0</v>
      </c>
      <c r="Q149" s="217">
        <v>6.6399999999999999E-4</v>
      </c>
      <c r="R149" s="217">
        <f>Q149*H149</f>
        <v>1.328E-2</v>
      </c>
      <c r="S149" s="217">
        <v>0</v>
      </c>
      <c r="T149" s="21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9" t="s">
        <v>224</v>
      </c>
      <c r="AT149" s="219" t="s">
        <v>219</v>
      </c>
      <c r="AU149" s="219" t="s">
        <v>86</v>
      </c>
      <c r="AY149" s="17" t="s">
        <v>217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7" t="s">
        <v>84</v>
      </c>
      <c r="BK149" s="220">
        <f>ROUND(I149*H149,2)</f>
        <v>0</v>
      </c>
      <c r="BL149" s="17" t="s">
        <v>224</v>
      </c>
      <c r="BM149" s="219" t="s">
        <v>519</v>
      </c>
    </row>
    <row r="150" spans="1:65" s="2" customFormat="1" ht="21.75" customHeight="1">
      <c r="A150" s="34"/>
      <c r="B150" s="35"/>
      <c r="C150" s="236" t="s">
        <v>270</v>
      </c>
      <c r="D150" s="236" t="s">
        <v>271</v>
      </c>
      <c r="E150" s="237" t="s">
        <v>272</v>
      </c>
      <c r="F150" s="238" t="s">
        <v>273</v>
      </c>
      <c r="G150" s="239" t="s">
        <v>274</v>
      </c>
      <c r="H150" s="240">
        <v>0.21199999999999999</v>
      </c>
      <c r="I150" s="241"/>
      <c r="J150" s="242">
        <f>ROUND(I150*H150,2)</f>
        <v>0</v>
      </c>
      <c r="K150" s="238" t="s">
        <v>223</v>
      </c>
      <c r="L150" s="243"/>
      <c r="M150" s="244" t="s">
        <v>1</v>
      </c>
      <c r="N150" s="245" t="s">
        <v>42</v>
      </c>
      <c r="O150" s="71"/>
      <c r="P150" s="217">
        <f>O150*H150</f>
        <v>0</v>
      </c>
      <c r="Q150" s="217">
        <v>1</v>
      </c>
      <c r="R150" s="217">
        <f>Q150*H150</f>
        <v>0.21199999999999999</v>
      </c>
      <c r="S150" s="217">
        <v>0</v>
      </c>
      <c r="T150" s="21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9" t="s">
        <v>262</v>
      </c>
      <c r="AT150" s="219" t="s">
        <v>271</v>
      </c>
      <c r="AU150" s="219" t="s">
        <v>86</v>
      </c>
      <c r="AY150" s="17" t="s">
        <v>217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17" t="s">
        <v>84</v>
      </c>
      <c r="BK150" s="220">
        <f>ROUND(I150*H150,2)</f>
        <v>0</v>
      </c>
      <c r="BL150" s="17" t="s">
        <v>224</v>
      </c>
      <c r="BM150" s="219" t="s">
        <v>520</v>
      </c>
    </row>
    <row r="151" spans="1:65" s="2" customFormat="1" ht="19.5">
      <c r="A151" s="34"/>
      <c r="B151" s="35"/>
      <c r="C151" s="36"/>
      <c r="D151" s="221" t="s">
        <v>234</v>
      </c>
      <c r="E151" s="36"/>
      <c r="F151" s="222" t="s">
        <v>276</v>
      </c>
      <c r="G151" s="36"/>
      <c r="H151" s="36"/>
      <c r="I151" s="122"/>
      <c r="J151" s="36"/>
      <c r="K151" s="36"/>
      <c r="L151" s="39"/>
      <c r="M151" s="223"/>
      <c r="N151" s="224"/>
      <c r="O151" s="71"/>
      <c r="P151" s="71"/>
      <c r="Q151" s="71"/>
      <c r="R151" s="71"/>
      <c r="S151" s="71"/>
      <c r="T151" s="72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234</v>
      </c>
      <c r="AU151" s="17" t="s">
        <v>86</v>
      </c>
    </row>
    <row r="152" spans="1:65" s="13" customFormat="1" ht="11.25">
      <c r="B152" s="225"/>
      <c r="C152" s="226"/>
      <c r="D152" s="221" t="s">
        <v>246</v>
      </c>
      <c r="E152" s="227" t="s">
        <v>1</v>
      </c>
      <c r="F152" s="228" t="s">
        <v>521</v>
      </c>
      <c r="G152" s="226"/>
      <c r="H152" s="229">
        <v>0.21199999999999999</v>
      </c>
      <c r="I152" s="230"/>
      <c r="J152" s="226"/>
      <c r="K152" s="226"/>
      <c r="L152" s="231"/>
      <c r="M152" s="232"/>
      <c r="N152" s="233"/>
      <c r="O152" s="233"/>
      <c r="P152" s="233"/>
      <c r="Q152" s="233"/>
      <c r="R152" s="233"/>
      <c r="S152" s="233"/>
      <c r="T152" s="234"/>
      <c r="AT152" s="235" t="s">
        <v>246</v>
      </c>
      <c r="AU152" s="235" t="s">
        <v>86</v>
      </c>
      <c r="AV152" s="13" t="s">
        <v>86</v>
      </c>
      <c r="AW152" s="13" t="s">
        <v>33</v>
      </c>
      <c r="AX152" s="13" t="s">
        <v>84</v>
      </c>
      <c r="AY152" s="235" t="s">
        <v>217</v>
      </c>
    </row>
    <row r="153" spans="1:65" s="2" customFormat="1" ht="21.75" customHeight="1">
      <c r="A153" s="34"/>
      <c r="B153" s="35"/>
      <c r="C153" s="236" t="s">
        <v>277</v>
      </c>
      <c r="D153" s="236" t="s">
        <v>271</v>
      </c>
      <c r="E153" s="237" t="s">
        <v>278</v>
      </c>
      <c r="F153" s="238" t="s">
        <v>279</v>
      </c>
      <c r="G153" s="239" t="s">
        <v>274</v>
      </c>
      <c r="H153" s="240">
        <v>0.48799999999999999</v>
      </c>
      <c r="I153" s="241"/>
      <c r="J153" s="242">
        <f>ROUND(I153*H153,2)</f>
        <v>0</v>
      </c>
      <c r="K153" s="238" t="s">
        <v>223</v>
      </c>
      <c r="L153" s="243"/>
      <c r="M153" s="244" t="s">
        <v>1</v>
      </c>
      <c r="N153" s="245" t="s">
        <v>42</v>
      </c>
      <c r="O153" s="71"/>
      <c r="P153" s="217">
        <f>O153*H153</f>
        <v>0</v>
      </c>
      <c r="Q153" s="217">
        <v>1</v>
      </c>
      <c r="R153" s="217">
        <f>Q153*H153</f>
        <v>0.48799999999999999</v>
      </c>
      <c r="S153" s="217">
        <v>0</v>
      </c>
      <c r="T153" s="21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9" t="s">
        <v>262</v>
      </c>
      <c r="AT153" s="219" t="s">
        <v>271</v>
      </c>
      <c r="AU153" s="219" t="s">
        <v>86</v>
      </c>
      <c r="AY153" s="17" t="s">
        <v>217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7" t="s">
        <v>84</v>
      </c>
      <c r="BK153" s="220">
        <f>ROUND(I153*H153,2)</f>
        <v>0</v>
      </c>
      <c r="BL153" s="17" t="s">
        <v>224</v>
      </c>
      <c r="BM153" s="219" t="s">
        <v>522</v>
      </c>
    </row>
    <row r="154" spans="1:65" s="2" customFormat="1" ht="19.5">
      <c r="A154" s="34"/>
      <c r="B154" s="35"/>
      <c r="C154" s="36"/>
      <c r="D154" s="221" t="s">
        <v>234</v>
      </c>
      <c r="E154" s="36"/>
      <c r="F154" s="222" t="s">
        <v>281</v>
      </c>
      <c r="G154" s="36"/>
      <c r="H154" s="36"/>
      <c r="I154" s="122"/>
      <c r="J154" s="36"/>
      <c r="K154" s="36"/>
      <c r="L154" s="39"/>
      <c r="M154" s="223"/>
      <c r="N154" s="224"/>
      <c r="O154" s="71"/>
      <c r="P154" s="71"/>
      <c r="Q154" s="71"/>
      <c r="R154" s="71"/>
      <c r="S154" s="71"/>
      <c r="T154" s="72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234</v>
      </c>
      <c r="AU154" s="17" t="s">
        <v>86</v>
      </c>
    </row>
    <row r="155" spans="1:65" s="13" customFormat="1" ht="11.25">
      <c r="B155" s="225"/>
      <c r="C155" s="226"/>
      <c r="D155" s="221" t="s">
        <v>246</v>
      </c>
      <c r="E155" s="227" t="s">
        <v>1</v>
      </c>
      <c r="F155" s="228" t="s">
        <v>523</v>
      </c>
      <c r="G155" s="226"/>
      <c r="H155" s="229">
        <v>0.48799999999999999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AT155" s="235" t="s">
        <v>246</v>
      </c>
      <c r="AU155" s="235" t="s">
        <v>86</v>
      </c>
      <c r="AV155" s="13" t="s">
        <v>86</v>
      </c>
      <c r="AW155" s="13" t="s">
        <v>33</v>
      </c>
      <c r="AX155" s="13" t="s">
        <v>84</v>
      </c>
      <c r="AY155" s="235" t="s">
        <v>217</v>
      </c>
    </row>
    <row r="156" spans="1:65" s="2" customFormat="1" ht="16.5" customHeight="1">
      <c r="A156" s="34"/>
      <c r="B156" s="35"/>
      <c r="C156" s="236" t="s">
        <v>282</v>
      </c>
      <c r="D156" s="236" t="s">
        <v>271</v>
      </c>
      <c r="E156" s="237" t="s">
        <v>283</v>
      </c>
      <c r="F156" s="238" t="s">
        <v>284</v>
      </c>
      <c r="G156" s="239" t="s">
        <v>274</v>
      </c>
      <c r="H156" s="240">
        <v>6.6000000000000003E-2</v>
      </c>
      <c r="I156" s="241"/>
      <c r="J156" s="242">
        <f>ROUND(I156*H156,2)</f>
        <v>0</v>
      </c>
      <c r="K156" s="238" t="s">
        <v>223</v>
      </c>
      <c r="L156" s="243"/>
      <c r="M156" s="244" t="s">
        <v>1</v>
      </c>
      <c r="N156" s="245" t="s">
        <v>42</v>
      </c>
      <c r="O156" s="71"/>
      <c r="P156" s="217">
        <f>O156*H156</f>
        <v>0</v>
      </c>
      <c r="Q156" s="217">
        <v>1</v>
      </c>
      <c r="R156" s="217">
        <f>Q156*H156</f>
        <v>6.6000000000000003E-2</v>
      </c>
      <c r="S156" s="217">
        <v>0</v>
      </c>
      <c r="T156" s="21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9" t="s">
        <v>262</v>
      </c>
      <c r="AT156" s="219" t="s">
        <v>271</v>
      </c>
      <c r="AU156" s="219" t="s">
        <v>86</v>
      </c>
      <c r="AY156" s="17" t="s">
        <v>217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7" t="s">
        <v>84</v>
      </c>
      <c r="BK156" s="220">
        <f>ROUND(I156*H156,2)</f>
        <v>0</v>
      </c>
      <c r="BL156" s="17" t="s">
        <v>224</v>
      </c>
      <c r="BM156" s="219" t="s">
        <v>524</v>
      </c>
    </row>
    <row r="157" spans="1:65" s="2" customFormat="1" ht="19.5">
      <c r="A157" s="34"/>
      <c r="B157" s="35"/>
      <c r="C157" s="36"/>
      <c r="D157" s="221" t="s">
        <v>234</v>
      </c>
      <c r="E157" s="36"/>
      <c r="F157" s="222" t="s">
        <v>286</v>
      </c>
      <c r="G157" s="36"/>
      <c r="H157" s="36"/>
      <c r="I157" s="122"/>
      <c r="J157" s="36"/>
      <c r="K157" s="36"/>
      <c r="L157" s="39"/>
      <c r="M157" s="223"/>
      <c r="N157" s="224"/>
      <c r="O157" s="71"/>
      <c r="P157" s="71"/>
      <c r="Q157" s="71"/>
      <c r="R157" s="71"/>
      <c r="S157" s="71"/>
      <c r="T157" s="72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234</v>
      </c>
      <c r="AU157" s="17" t="s">
        <v>86</v>
      </c>
    </row>
    <row r="158" spans="1:65" s="2" customFormat="1" ht="21.75" customHeight="1">
      <c r="A158" s="34"/>
      <c r="B158" s="35"/>
      <c r="C158" s="208" t="s">
        <v>287</v>
      </c>
      <c r="D158" s="208" t="s">
        <v>219</v>
      </c>
      <c r="E158" s="209" t="s">
        <v>525</v>
      </c>
      <c r="F158" s="210" t="s">
        <v>526</v>
      </c>
      <c r="G158" s="211" t="s">
        <v>222</v>
      </c>
      <c r="H158" s="212">
        <v>73.912999999999997</v>
      </c>
      <c r="I158" s="213"/>
      <c r="J158" s="214">
        <f>ROUND(I158*H158,2)</f>
        <v>0</v>
      </c>
      <c r="K158" s="210" t="s">
        <v>223</v>
      </c>
      <c r="L158" s="39"/>
      <c r="M158" s="215" t="s">
        <v>1</v>
      </c>
      <c r="N158" s="216" t="s">
        <v>42</v>
      </c>
      <c r="O158" s="71"/>
      <c r="P158" s="217">
        <f>O158*H158</f>
        <v>0</v>
      </c>
      <c r="Q158" s="217">
        <v>0</v>
      </c>
      <c r="R158" s="217">
        <f>Q158*H158</f>
        <v>0</v>
      </c>
      <c r="S158" s="217">
        <v>2.9999999999999997E-4</v>
      </c>
      <c r="T158" s="218">
        <f>S158*H158</f>
        <v>2.2173899999999996E-2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19" t="s">
        <v>224</v>
      </c>
      <c r="AT158" s="219" t="s">
        <v>219</v>
      </c>
      <c r="AU158" s="219" t="s">
        <v>86</v>
      </c>
      <c r="AY158" s="17" t="s">
        <v>217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17" t="s">
        <v>84</v>
      </c>
      <c r="BK158" s="220">
        <f>ROUND(I158*H158,2)</f>
        <v>0</v>
      </c>
      <c r="BL158" s="17" t="s">
        <v>224</v>
      </c>
      <c r="BM158" s="219" t="s">
        <v>527</v>
      </c>
    </row>
    <row r="159" spans="1:65" s="2" customFormat="1" ht="19.5">
      <c r="A159" s="34"/>
      <c r="B159" s="35"/>
      <c r="C159" s="36"/>
      <c r="D159" s="221" t="s">
        <v>234</v>
      </c>
      <c r="E159" s="36"/>
      <c r="F159" s="222" t="s">
        <v>528</v>
      </c>
      <c r="G159" s="36"/>
      <c r="H159" s="36"/>
      <c r="I159" s="122"/>
      <c r="J159" s="36"/>
      <c r="K159" s="36"/>
      <c r="L159" s="39"/>
      <c r="M159" s="223"/>
      <c r="N159" s="224"/>
      <c r="O159" s="71"/>
      <c r="P159" s="71"/>
      <c r="Q159" s="71"/>
      <c r="R159" s="71"/>
      <c r="S159" s="71"/>
      <c r="T159" s="72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234</v>
      </c>
      <c r="AU159" s="17" t="s">
        <v>86</v>
      </c>
    </row>
    <row r="160" spans="1:65" s="13" customFormat="1" ht="11.25">
      <c r="B160" s="225"/>
      <c r="C160" s="226"/>
      <c r="D160" s="221" t="s">
        <v>246</v>
      </c>
      <c r="E160" s="227" t="s">
        <v>1</v>
      </c>
      <c r="F160" s="228" t="s">
        <v>529</v>
      </c>
      <c r="G160" s="226"/>
      <c r="H160" s="229">
        <v>71.174999999999997</v>
      </c>
      <c r="I160" s="230"/>
      <c r="J160" s="226"/>
      <c r="K160" s="226"/>
      <c r="L160" s="231"/>
      <c r="M160" s="232"/>
      <c r="N160" s="233"/>
      <c r="O160" s="233"/>
      <c r="P160" s="233"/>
      <c r="Q160" s="233"/>
      <c r="R160" s="233"/>
      <c r="S160" s="233"/>
      <c r="T160" s="234"/>
      <c r="AT160" s="235" t="s">
        <v>246</v>
      </c>
      <c r="AU160" s="235" t="s">
        <v>86</v>
      </c>
      <c r="AV160" s="13" t="s">
        <v>86</v>
      </c>
      <c r="AW160" s="13" t="s">
        <v>33</v>
      </c>
      <c r="AX160" s="13" t="s">
        <v>77</v>
      </c>
      <c r="AY160" s="235" t="s">
        <v>217</v>
      </c>
    </row>
    <row r="161" spans="1:65" s="13" customFormat="1" ht="11.25">
      <c r="B161" s="225"/>
      <c r="C161" s="226"/>
      <c r="D161" s="221" t="s">
        <v>246</v>
      </c>
      <c r="E161" s="227" t="s">
        <v>1</v>
      </c>
      <c r="F161" s="228" t="s">
        <v>530</v>
      </c>
      <c r="G161" s="226"/>
      <c r="H161" s="229">
        <v>2.738</v>
      </c>
      <c r="I161" s="230"/>
      <c r="J161" s="226"/>
      <c r="K161" s="226"/>
      <c r="L161" s="231"/>
      <c r="M161" s="232"/>
      <c r="N161" s="233"/>
      <c r="O161" s="233"/>
      <c r="P161" s="233"/>
      <c r="Q161" s="233"/>
      <c r="R161" s="233"/>
      <c r="S161" s="233"/>
      <c r="T161" s="234"/>
      <c r="AT161" s="235" t="s">
        <v>246</v>
      </c>
      <c r="AU161" s="235" t="s">
        <v>86</v>
      </c>
      <c r="AV161" s="13" t="s">
        <v>86</v>
      </c>
      <c r="AW161" s="13" t="s">
        <v>33</v>
      </c>
      <c r="AX161" s="13" t="s">
        <v>77</v>
      </c>
      <c r="AY161" s="235" t="s">
        <v>217</v>
      </c>
    </row>
    <row r="162" spans="1:65" s="14" customFormat="1" ht="11.25">
      <c r="B162" s="246"/>
      <c r="C162" s="247"/>
      <c r="D162" s="221" t="s">
        <v>246</v>
      </c>
      <c r="E162" s="248" t="s">
        <v>1</v>
      </c>
      <c r="F162" s="249" t="s">
        <v>298</v>
      </c>
      <c r="G162" s="247"/>
      <c r="H162" s="250">
        <v>73.912999999999997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AT162" s="256" t="s">
        <v>246</v>
      </c>
      <c r="AU162" s="256" t="s">
        <v>86</v>
      </c>
      <c r="AV162" s="14" t="s">
        <v>224</v>
      </c>
      <c r="AW162" s="14" t="s">
        <v>33</v>
      </c>
      <c r="AX162" s="14" t="s">
        <v>84</v>
      </c>
      <c r="AY162" s="256" t="s">
        <v>217</v>
      </c>
    </row>
    <row r="163" spans="1:65" s="2" customFormat="1" ht="21.75" customHeight="1">
      <c r="A163" s="34"/>
      <c r="B163" s="35"/>
      <c r="C163" s="208" t="s">
        <v>299</v>
      </c>
      <c r="D163" s="208" t="s">
        <v>219</v>
      </c>
      <c r="E163" s="209" t="s">
        <v>288</v>
      </c>
      <c r="F163" s="210" t="s">
        <v>289</v>
      </c>
      <c r="G163" s="211" t="s">
        <v>290</v>
      </c>
      <c r="H163" s="212">
        <v>8.8379999999999992</v>
      </c>
      <c r="I163" s="213"/>
      <c r="J163" s="214">
        <f>ROUND(I163*H163,2)</f>
        <v>0</v>
      </c>
      <c r="K163" s="210" t="s">
        <v>223</v>
      </c>
      <c r="L163" s="39"/>
      <c r="M163" s="215" t="s">
        <v>1</v>
      </c>
      <c r="N163" s="216" t="s">
        <v>42</v>
      </c>
      <c r="O163" s="71"/>
      <c r="P163" s="217">
        <f>O163*H163</f>
        <v>0</v>
      </c>
      <c r="Q163" s="217">
        <v>0</v>
      </c>
      <c r="R163" s="217">
        <f>Q163*H163</f>
        <v>0</v>
      </c>
      <c r="S163" s="217">
        <v>1.8</v>
      </c>
      <c r="T163" s="218">
        <f>S163*H163</f>
        <v>15.908399999999999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9" t="s">
        <v>224</v>
      </c>
      <c r="AT163" s="219" t="s">
        <v>219</v>
      </c>
      <c r="AU163" s="219" t="s">
        <v>86</v>
      </c>
      <c r="AY163" s="17" t="s">
        <v>217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17" t="s">
        <v>84</v>
      </c>
      <c r="BK163" s="220">
        <f>ROUND(I163*H163,2)</f>
        <v>0</v>
      </c>
      <c r="BL163" s="17" t="s">
        <v>224</v>
      </c>
      <c r="BM163" s="219" t="s">
        <v>291</v>
      </c>
    </row>
    <row r="164" spans="1:65" s="2" customFormat="1" ht="19.5">
      <c r="A164" s="34"/>
      <c r="B164" s="35"/>
      <c r="C164" s="36"/>
      <c r="D164" s="221" t="s">
        <v>234</v>
      </c>
      <c r="E164" s="36"/>
      <c r="F164" s="222" t="s">
        <v>292</v>
      </c>
      <c r="G164" s="36"/>
      <c r="H164" s="36"/>
      <c r="I164" s="122"/>
      <c r="J164" s="36"/>
      <c r="K164" s="36"/>
      <c r="L164" s="39"/>
      <c r="M164" s="223"/>
      <c r="N164" s="224"/>
      <c r="O164" s="71"/>
      <c r="P164" s="71"/>
      <c r="Q164" s="71"/>
      <c r="R164" s="71"/>
      <c r="S164" s="71"/>
      <c r="T164" s="72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234</v>
      </c>
      <c r="AU164" s="17" t="s">
        <v>86</v>
      </c>
    </row>
    <row r="165" spans="1:65" s="13" customFormat="1" ht="11.25">
      <c r="B165" s="225"/>
      <c r="C165" s="226"/>
      <c r="D165" s="221" t="s">
        <v>246</v>
      </c>
      <c r="E165" s="227" t="s">
        <v>1</v>
      </c>
      <c r="F165" s="228" t="s">
        <v>531</v>
      </c>
      <c r="G165" s="226"/>
      <c r="H165" s="229">
        <v>6.0880000000000001</v>
      </c>
      <c r="I165" s="230"/>
      <c r="J165" s="226"/>
      <c r="K165" s="226"/>
      <c r="L165" s="231"/>
      <c r="M165" s="232"/>
      <c r="N165" s="233"/>
      <c r="O165" s="233"/>
      <c r="P165" s="233"/>
      <c r="Q165" s="233"/>
      <c r="R165" s="233"/>
      <c r="S165" s="233"/>
      <c r="T165" s="234"/>
      <c r="AT165" s="235" t="s">
        <v>246</v>
      </c>
      <c r="AU165" s="235" t="s">
        <v>86</v>
      </c>
      <c r="AV165" s="13" t="s">
        <v>86</v>
      </c>
      <c r="AW165" s="13" t="s">
        <v>33</v>
      </c>
      <c r="AX165" s="13" t="s">
        <v>77</v>
      </c>
      <c r="AY165" s="235" t="s">
        <v>217</v>
      </c>
    </row>
    <row r="166" spans="1:65" s="13" customFormat="1" ht="11.25">
      <c r="B166" s="225"/>
      <c r="C166" s="226"/>
      <c r="D166" s="221" t="s">
        <v>246</v>
      </c>
      <c r="E166" s="227" t="s">
        <v>1</v>
      </c>
      <c r="F166" s="228" t="s">
        <v>532</v>
      </c>
      <c r="G166" s="226"/>
      <c r="H166" s="229">
        <v>2.75</v>
      </c>
      <c r="I166" s="230"/>
      <c r="J166" s="226"/>
      <c r="K166" s="226"/>
      <c r="L166" s="231"/>
      <c r="M166" s="232"/>
      <c r="N166" s="233"/>
      <c r="O166" s="233"/>
      <c r="P166" s="233"/>
      <c r="Q166" s="233"/>
      <c r="R166" s="233"/>
      <c r="S166" s="233"/>
      <c r="T166" s="234"/>
      <c r="AT166" s="235" t="s">
        <v>246</v>
      </c>
      <c r="AU166" s="235" t="s">
        <v>86</v>
      </c>
      <c r="AV166" s="13" t="s">
        <v>86</v>
      </c>
      <c r="AW166" s="13" t="s">
        <v>33</v>
      </c>
      <c r="AX166" s="13" t="s">
        <v>77</v>
      </c>
      <c r="AY166" s="235" t="s">
        <v>217</v>
      </c>
    </row>
    <row r="167" spans="1:65" s="14" customFormat="1" ht="11.25">
      <c r="B167" s="246"/>
      <c r="C167" s="247"/>
      <c r="D167" s="221" t="s">
        <v>246</v>
      </c>
      <c r="E167" s="248" t="s">
        <v>1</v>
      </c>
      <c r="F167" s="249" t="s">
        <v>298</v>
      </c>
      <c r="G167" s="247"/>
      <c r="H167" s="250">
        <v>8.838000000000001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AT167" s="256" t="s">
        <v>246</v>
      </c>
      <c r="AU167" s="256" t="s">
        <v>86</v>
      </c>
      <c r="AV167" s="14" t="s">
        <v>224</v>
      </c>
      <c r="AW167" s="14" t="s">
        <v>33</v>
      </c>
      <c r="AX167" s="14" t="s">
        <v>84</v>
      </c>
      <c r="AY167" s="256" t="s">
        <v>217</v>
      </c>
    </row>
    <row r="168" spans="1:65" s="2" customFormat="1" ht="21.75" customHeight="1">
      <c r="A168" s="34"/>
      <c r="B168" s="35"/>
      <c r="C168" s="208" t="s">
        <v>8</v>
      </c>
      <c r="D168" s="208" t="s">
        <v>219</v>
      </c>
      <c r="E168" s="209" t="s">
        <v>300</v>
      </c>
      <c r="F168" s="210" t="s">
        <v>301</v>
      </c>
      <c r="G168" s="211" t="s">
        <v>222</v>
      </c>
      <c r="H168" s="212">
        <v>76</v>
      </c>
      <c r="I168" s="213"/>
      <c r="J168" s="214">
        <f>ROUND(I168*H168,2)</f>
        <v>0</v>
      </c>
      <c r="K168" s="210" t="s">
        <v>223</v>
      </c>
      <c r="L168" s="39"/>
      <c r="M168" s="215" t="s">
        <v>1</v>
      </c>
      <c r="N168" s="216" t="s">
        <v>42</v>
      </c>
      <c r="O168" s="71"/>
      <c r="P168" s="217">
        <f>O168*H168</f>
        <v>0</v>
      </c>
      <c r="Q168" s="217">
        <v>0</v>
      </c>
      <c r="R168" s="217">
        <f>Q168*H168</f>
        <v>0</v>
      </c>
      <c r="S168" s="217">
        <v>0</v>
      </c>
      <c r="T168" s="21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19" t="s">
        <v>224</v>
      </c>
      <c r="AT168" s="219" t="s">
        <v>219</v>
      </c>
      <c r="AU168" s="219" t="s">
        <v>86</v>
      </c>
      <c r="AY168" s="17" t="s">
        <v>217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17" t="s">
        <v>84</v>
      </c>
      <c r="BK168" s="220">
        <f>ROUND(I168*H168,2)</f>
        <v>0</v>
      </c>
      <c r="BL168" s="17" t="s">
        <v>224</v>
      </c>
      <c r="BM168" s="219" t="s">
        <v>302</v>
      </c>
    </row>
    <row r="169" spans="1:65" s="13" customFormat="1" ht="11.25">
      <c r="B169" s="225"/>
      <c r="C169" s="226"/>
      <c r="D169" s="221" t="s">
        <v>246</v>
      </c>
      <c r="E169" s="227" t="s">
        <v>1</v>
      </c>
      <c r="F169" s="228" t="s">
        <v>533</v>
      </c>
      <c r="G169" s="226"/>
      <c r="H169" s="229">
        <v>14</v>
      </c>
      <c r="I169" s="230"/>
      <c r="J169" s="226"/>
      <c r="K169" s="226"/>
      <c r="L169" s="231"/>
      <c r="M169" s="232"/>
      <c r="N169" s="233"/>
      <c r="O169" s="233"/>
      <c r="P169" s="233"/>
      <c r="Q169" s="233"/>
      <c r="R169" s="233"/>
      <c r="S169" s="233"/>
      <c r="T169" s="234"/>
      <c r="AT169" s="235" t="s">
        <v>246</v>
      </c>
      <c r="AU169" s="235" t="s">
        <v>86</v>
      </c>
      <c r="AV169" s="13" t="s">
        <v>86</v>
      </c>
      <c r="AW169" s="13" t="s">
        <v>33</v>
      </c>
      <c r="AX169" s="13" t="s">
        <v>77</v>
      </c>
      <c r="AY169" s="235" t="s">
        <v>217</v>
      </c>
    </row>
    <row r="170" spans="1:65" s="13" customFormat="1" ht="11.25">
      <c r="B170" s="225"/>
      <c r="C170" s="226"/>
      <c r="D170" s="221" t="s">
        <v>246</v>
      </c>
      <c r="E170" s="227" t="s">
        <v>1</v>
      </c>
      <c r="F170" s="228" t="s">
        <v>534</v>
      </c>
      <c r="G170" s="226"/>
      <c r="H170" s="229">
        <v>16</v>
      </c>
      <c r="I170" s="230"/>
      <c r="J170" s="226"/>
      <c r="K170" s="226"/>
      <c r="L170" s="231"/>
      <c r="M170" s="232"/>
      <c r="N170" s="233"/>
      <c r="O170" s="233"/>
      <c r="P170" s="233"/>
      <c r="Q170" s="233"/>
      <c r="R170" s="233"/>
      <c r="S170" s="233"/>
      <c r="T170" s="234"/>
      <c r="AT170" s="235" t="s">
        <v>246</v>
      </c>
      <c r="AU170" s="235" t="s">
        <v>86</v>
      </c>
      <c r="AV170" s="13" t="s">
        <v>86</v>
      </c>
      <c r="AW170" s="13" t="s">
        <v>33</v>
      </c>
      <c r="AX170" s="13" t="s">
        <v>77</v>
      </c>
      <c r="AY170" s="235" t="s">
        <v>217</v>
      </c>
    </row>
    <row r="171" spans="1:65" s="13" customFormat="1" ht="11.25">
      <c r="B171" s="225"/>
      <c r="C171" s="226"/>
      <c r="D171" s="221" t="s">
        <v>246</v>
      </c>
      <c r="E171" s="227" t="s">
        <v>1</v>
      </c>
      <c r="F171" s="228" t="s">
        <v>535</v>
      </c>
      <c r="G171" s="226"/>
      <c r="H171" s="229">
        <v>46</v>
      </c>
      <c r="I171" s="230"/>
      <c r="J171" s="226"/>
      <c r="K171" s="226"/>
      <c r="L171" s="231"/>
      <c r="M171" s="232"/>
      <c r="N171" s="233"/>
      <c r="O171" s="233"/>
      <c r="P171" s="233"/>
      <c r="Q171" s="233"/>
      <c r="R171" s="233"/>
      <c r="S171" s="233"/>
      <c r="T171" s="234"/>
      <c r="AT171" s="235" t="s">
        <v>246</v>
      </c>
      <c r="AU171" s="235" t="s">
        <v>86</v>
      </c>
      <c r="AV171" s="13" t="s">
        <v>86</v>
      </c>
      <c r="AW171" s="13" t="s">
        <v>33</v>
      </c>
      <c r="AX171" s="13" t="s">
        <v>77</v>
      </c>
      <c r="AY171" s="235" t="s">
        <v>217</v>
      </c>
    </row>
    <row r="172" spans="1:65" s="14" customFormat="1" ht="11.25">
      <c r="B172" s="246"/>
      <c r="C172" s="247"/>
      <c r="D172" s="221" t="s">
        <v>246</v>
      </c>
      <c r="E172" s="248" t="s">
        <v>1</v>
      </c>
      <c r="F172" s="249" t="s">
        <v>298</v>
      </c>
      <c r="G172" s="247"/>
      <c r="H172" s="250">
        <v>76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AT172" s="256" t="s">
        <v>246</v>
      </c>
      <c r="AU172" s="256" t="s">
        <v>86</v>
      </c>
      <c r="AV172" s="14" t="s">
        <v>224</v>
      </c>
      <c r="AW172" s="14" t="s">
        <v>33</v>
      </c>
      <c r="AX172" s="14" t="s">
        <v>84</v>
      </c>
      <c r="AY172" s="256" t="s">
        <v>217</v>
      </c>
    </row>
    <row r="173" spans="1:65" s="2" customFormat="1" ht="21.75" customHeight="1">
      <c r="A173" s="34"/>
      <c r="B173" s="35"/>
      <c r="C173" s="208" t="s">
        <v>310</v>
      </c>
      <c r="D173" s="208" t="s">
        <v>219</v>
      </c>
      <c r="E173" s="209" t="s">
        <v>306</v>
      </c>
      <c r="F173" s="210" t="s">
        <v>307</v>
      </c>
      <c r="G173" s="211" t="s">
        <v>222</v>
      </c>
      <c r="H173" s="212">
        <v>2280</v>
      </c>
      <c r="I173" s="213"/>
      <c r="J173" s="214">
        <f>ROUND(I173*H173,2)</f>
        <v>0</v>
      </c>
      <c r="K173" s="210" t="s">
        <v>223</v>
      </c>
      <c r="L173" s="39"/>
      <c r="M173" s="215" t="s">
        <v>1</v>
      </c>
      <c r="N173" s="216" t="s">
        <v>42</v>
      </c>
      <c r="O173" s="71"/>
      <c r="P173" s="217">
        <f>O173*H173</f>
        <v>0</v>
      </c>
      <c r="Q173" s="217">
        <v>0</v>
      </c>
      <c r="R173" s="217">
        <f>Q173*H173</f>
        <v>0</v>
      </c>
      <c r="S173" s="217">
        <v>0</v>
      </c>
      <c r="T173" s="21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9" t="s">
        <v>224</v>
      </c>
      <c r="AT173" s="219" t="s">
        <v>219</v>
      </c>
      <c r="AU173" s="219" t="s">
        <v>86</v>
      </c>
      <c r="AY173" s="17" t="s">
        <v>217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17" t="s">
        <v>84</v>
      </c>
      <c r="BK173" s="220">
        <f>ROUND(I173*H173,2)</f>
        <v>0</v>
      </c>
      <c r="BL173" s="17" t="s">
        <v>224</v>
      </c>
      <c r="BM173" s="219" t="s">
        <v>308</v>
      </c>
    </row>
    <row r="174" spans="1:65" s="13" customFormat="1" ht="11.25">
      <c r="B174" s="225"/>
      <c r="C174" s="226"/>
      <c r="D174" s="221" t="s">
        <v>246</v>
      </c>
      <c r="E174" s="227" t="s">
        <v>1</v>
      </c>
      <c r="F174" s="228" t="s">
        <v>536</v>
      </c>
      <c r="G174" s="226"/>
      <c r="H174" s="229">
        <v>2280</v>
      </c>
      <c r="I174" s="230"/>
      <c r="J174" s="226"/>
      <c r="K174" s="226"/>
      <c r="L174" s="231"/>
      <c r="M174" s="232"/>
      <c r="N174" s="233"/>
      <c r="O174" s="233"/>
      <c r="P174" s="233"/>
      <c r="Q174" s="233"/>
      <c r="R174" s="233"/>
      <c r="S174" s="233"/>
      <c r="T174" s="234"/>
      <c r="AT174" s="235" t="s">
        <v>246</v>
      </c>
      <c r="AU174" s="235" t="s">
        <v>86</v>
      </c>
      <c r="AV174" s="13" t="s">
        <v>86</v>
      </c>
      <c r="AW174" s="13" t="s">
        <v>33</v>
      </c>
      <c r="AX174" s="13" t="s">
        <v>77</v>
      </c>
      <c r="AY174" s="235" t="s">
        <v>217</v>
      </c>
    </row>
    <row r="175" spans="1:65" s="14" customFormat="1" ht="11.25">
      <c r="B175" s="246"/>
      <c r="C175" s="247"/>
      <c r="D175" s="221" t="s">
        <v>246</v>
      </c>
      <c r="E175" s="248" t="s">
        <v>1</v>
      </c>
      <c r="F175" s="249" t="s">
        <v>298</v>
      </c>
      <c r="G175" s="247"/>
      <c r="H175" s="250">
        <v>2280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AT175" s="256" t="s">
        <v>246</v>
      </c>
      <c r="AU175" s="256" t="s">
        <v>86</v>
      </c>
      <c r="AV175" s="14" t="s">
        <v>224</v>
      </c>
      <c r="AW175" s="14" t="s">
        <v>33</v>
      </c>
      <c r="AX175" s="14" t="s">
        <v>84</v>
      </c>
      <c r="AY175" s="256" t="s">
        <v>217</v>
      </c>
    </row>
    <row r="176" spans="1:65" s="2" customFormat="1" ht="21.75" customHeight="1">
      <c r="A176" s="34"/>
      <c r="B176" s="35"/>
      <c r="C176" s="208" t="s">
        <v>314</v>
      </c>
      <c r="D176" s="208" t="s">
        <v>219</v>
      </c>
      <c r="E176" s="209" t="s">
        <v>311</v>
      </c>
      <c r="F176" s="210" t="s">
        <v>312</v>
      </c>
      <c r="G176" s="211" t="s">
        <v>222</v>
      </c>
      <c r="H176" s="212">
        <v>76</v>
      </c>
      <c r="I176" s="213"/>
      <c r="J176" s="214">
        <f>ROUND(I176*H176,2)</f>
        <v>0</v>
      </c>
      <c r="K176" s="210" t="s">
        <v>223</v>
      </c>
      <c r="L176" s="39"/>
      <c r="M176" s="215" t="s">
        <v>1</v>
      </c>
      <c r="N176" s="216" t="s">
        <v>42</v>
      </c>
      <c r="O176" s="71"/>
      <c r="P176" s="217">
        <f>O176*H176</f>
        <v>0</v>
      </c>
      <c r="Q176" s="217">
        <v>0</v>
      </c>
      <c r="R176" s="217">
        <f>Q176*H176</f>
        <v>0</v>
      </c>
      <c r="S176" s="217">
        <v>0</v>
      </c>
      <c r="T176" s="21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19" t="s">
        <v>224</v>
      </c>
      <c r="AT176" s="219" t="s">
        <v>219</v>
      </c>
      <c r="AU176" s="219" t="s">
        <v>86</v>
      </c>
      <c r="AY176" s="17" t="s">
        <v>217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17" t="s">
        <v>84</v>
      </c>
      <c r="BK176" s="220">
        <f>ROUND(I176*H176,2)</f>
        <v>0</v>
      </c>
      <c r="BL176" s="17" t="s">
        <v>224</v>
      </c>
      <c r="BM176" s="219" t="s">
        <v>313</v>
      </c>
    </row>
    <row r="177" spans="1:65" s="2" customFormat="1" ht="21.75" customHeight="1">
      <c r="A177" s="34"/>
      <c r="B177" s="35"/>
      <c r="C177" s="208" t="s">
        <v>321</v>
      </c>
      <c r="D177" s="208" t="s">
        <v>219</v>
      </c>
      <c r="E177" s="209" t="s">
        <v>315</v>
      </c>
      <c r="F177" s="210" t="s">
        <v>316</v>
      </c>
      <c r="G177" s="211" t="s">
        <v>238</v>
      </c>
      <c r="H177" s="212">
        <v>61</v>
      </c>
      <c r="I177" s="213"/>
      <c r="J177" s="214">
        <f>ROUND(I177*H177,2)</f>
        <v>0</v>
      </c>
      <c r="K177" s="210" t="s">
        <v>223</v>
      </c>
      <c r="L177" s="39"/>
      <c r="M177" s="215" t="s">
        <v>1</v>
      </c>
      <c r="N177" s="216" t="s">
        <v>42</v>
      </c>
      <c r="O177" s="71"/>
      <c r="P177" s="217">
        <f>O177*H177</f>
        <v>0</v>
      </c>
      <c r="Q177" s="217">
        <v>0</v>
      </c>
      <c r="R177" s="217">
        <f>Q177*H177</f>
        <v>0</v>
      </c>
      <c r="S177" s="217">
        <v>0</v>
      </c>
      <c r="T177" s="21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19" t="s">
        <v>224</v>
      </c>
      <c r="AT177" s="219" t="s">
        <v>219</v>
      </c>
      <c r="AU177" s="219" t="s">
        <v>86</v>
      </c>
      <c r="AY177" s="17" t="s">
        <v>217</v>
      </c>
      <c r="BE177" s="220">
        <f>IF(N177="základní",J177,0)</f>
        <v>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17" t="s">
        <v>84</v>
      </c>
      <c r="BK177" s="220">
        <f>ROUND(I177*H177,2)</f>
        <v>0</v>
      </c>
      <c r="BL177" s="17" t="s">
        <v>224</v>
      </c>
      <c r="BM177" s="219" t="s">
        <v>317</v>
      </c>
    </row>
    <row r="178" spans="1:65" s="13" customFormat="1" ht="11.25">
      <c r="B178" s="225"/>
      <c r="C178" s="226"/>
      <c r="D178" s="221" t="s">
        <v>246</v>
      </c>
      <c r="E178" s="227" t="s">
        <v>1</v>
      </c>
      <c r="F178" s="228" t="s">
        <v>537</v>
      </c>
      <c r="G178" s="226"/>
      <c r="H178" s="229">
        <v>7</v>
      </c>
      <c r="I178" s="230"/>
      <c r="J178" s="226"/>
      <c r="K178" s="226"/>
      <c r="L178" s="231"/>
      <c r="M178" s="232"/>
      <c r="N178" s="233"/>
      <c r="O178" s="233"/>
      <c r="P178" s="233"/>
      <c r="Q178" s="233"/>
      <c r="R178" s="233"/>
      <c r="S178" s="233"/>
      <c r="T178" s="234"/>
      <c r="AT178" s="235" t="s">
        <v>246</v>
      </c>
      <c r="AU178" s="235" t="s">
        <v>86</v>
      </c>
      <c r="AV178" s="13" t="s">
        <v>86</v>
      </c>
      <c r="AW178" s="13" t="s">
        <v>33</v>
      </c>
      <c r="AX178" s="13" t="s">
        <v>77</v>
      </c>
      <c r="AY178" s="235" t="s">
        <v>217</v>
      </c>
    </row>
    <row r="179" spans="1:65" s="13" customFormat="1" ht="11.25">
      <c r="B179" s="225"/>
      <c r="C179" s="226"/>
      <c r="D179" s="221" t="s">
        <v>246</v>
      </c>
      <c r="E179" s="227" t="s">
        <v>1</v>
      </c>
      <c r="F179" s="228" t="s">
        <v>538</v>
      </c>
      <c r="G179" s="226"/>
      <c r="H179" s="229">
        <v>8</v>
      </c>
      <c r="I179" s="230"/>
      <c r="J179" s="226"/>
      <c r="K179" s="226"/>
      <c r="L179" s="231"/>
      <c r="M179" s="232"/>
      <c r="N179" s="233"/>
      <c r="O179" s="233"/>
      <c r="P179" s="233"/>
      <c r="Q179" s="233"/>
      <c r="R179" s="233"/>
      <c r="S179" s="233"/>
      <c r="T179" s="234"/>
      <c r="AT179" s="235" t="s">
        <v>246</v>
      </c>
      <c r="AU179" s="235" t="s">
        <v>86</v>
      </c>
      <c r="AV179" s="13" t="s">
        <v>86</v>
      </c>
      <c r="AW179" s="13" t="s">
        <v>33</v>
      </c>
      <c r="AX179" s="13" t="s">
        <v>77</v>
      </c>
      <c r="AY179" s="235" t="s">
        <v>217</v>
      </c>
    </row>
    <row r="180" spans="1:65" s="13" customFormat="1" ht="11.25">
      <c r="B180" s="225"/>
      <c r="C180" s="226"/>
      <c r="D180" s="221" t="s">
        <v>246</v>
      </c>
      <c r="E180" s="227" t="s">
        <v>1</v>
      </c>
      <c r="F180" s="228" t="s">
        <v>539</v>
      </c>
      <c r="G180" s="226"/>
      <c r="H180" s="229">
        <v>46</v>
      </c>
      <c r="I180" s="230"/>
      <c r="J180" s="226"/>
      <c r="K180" s="226"/>
      <c r="L180" s="231"/>
      <c r="M180" s="232"/>
      <c r="N180" s="233"/>
      <c r="O180" s="233"/>
      <c r="P180" s="233"/>
      <c r="Q180" s="233"/>
      <c r="R180" s="233"/>
      <c r="S180" s="233"/>
      <c r="T180" s="234"/>
      <c r="AT180" s="235" t="s">
        <v>246</v>
      </c>
      <c r="AU180" s="235" t="s">
        <v>86</v>
      </c>
      <c r="AV180" s="13" t="s">
        <v>86</v>
      </c>
      <c r="AW180" s="13" t="s">
        <v>33</v>
      </c>
      <c r="AX180" s="13" t="s">
        <v>77</v>
      </c>
      <c r="AY180" s="235" t="s">
        <v>217</v>
      </c>
    </row>
    <row r="181" spans="1:65" s="14" customFormat="1" ht="11.25">
      <c r="B181" s="246"/>
      <c r="C181" s="247"/>
      <c r="D181" s="221" t="s">
        <v>246</v>
      </c>
      <c r="E181" s="248" t="s">
        <v>1</v>
      </c>
      <c r="F181" s="249" t="s">
        <v>298</v>
      </c>
      <c r="G181" s="247"/>
      <c r="H181" s="250">
        <v>61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5"/>
      <c r="AT181" s="256" t="s">
        <v>246</v>
      </c>
      <c r="AU181" s="256" t="s">
        <v>86</v>
      </c>
      <c r="AV181" s="14" t="s">
        <v>224</v>
      </c>
      <c r="AW181" s="14" t="s">
        <v>33</v>
      </c>
      <c r="AX181" s="14" t="s">
        <v>84</v>
      </c>
      <c r="AY181" s="256" t="s">
        <v>217</v>
      </c>
    </row>
    <row r="182" spans="1:65" s="2" customFormat="1" ht="21.75" customHeight="1">
      <c r="A182" s="34"/>
      <c r="B182" s="35"/>
      <c r="C182" s="208" t="s">
        <v>326</v>
      </c>
      <c r="D182" s="208" t="s">
        <v>219</v>
      </c>
      <c r="E182" s="209" t="s">
        <v>322</v>
      </c>
      <c r="F182" s="210" t="s">
        <v>323</v>
      </c>
      <c r="G182" s="211" t="s">
        <v>238</v>
      </c>
      <c r="H182" s="212">
        <v>1830</v>
      </c>
      <c r="I182" s="213"/>
      <c r="J182" s="214">
        <f>ROUND(I182*H182,2)</f>
        <v>0</v>
      </c>
      <c r="K182" s="210" t="s">
        <v>223</v>
      </c>
      <c r="L182" s="39"/>
      <c r="M182" s="215" t="s">
        <v>1</v>
      </c>
      <c r="N182" s="216" t="s">
        <v>42</v>
      </c>
      <c r="O182" s="71"/>
      <c r="P182" s="217">
        <f>O182*H182</f>
        <v>0</v>
      </c>
      <c r="Q182" s="217">
        <v>0</v>
      </c>
      <c r="R182" s="217">
        <f>Q182*H182</f>
        <v>0</v>
      </c>
      <c r="S182" s="217">
        <v>0</v>
      </c>
      <c r="T182" s="21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19" t="s">
        <v>224</v>
      </c>
      <c r="AT182" s="219" t="s">
        <v>219</v>
      </c>
      <c r="AU182" s="219" t="s">
        <v>86</v>
      </c>
      <c r="AY182" s="17" t="s">
        <v>217</v>
      </c>
      <c r="BE182" s="220">
        <f>IF(N182="základní",J182,0)</f>
        <v>0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17" t="s">
        <v>84</v>
      </c>
      <c r="BK182" s="220">
        <f>ROUND(I182*H182,2)</f>
        <v>0</v>
      </c>
      <c r="BL182" s="17" t="s">
        <v>224</v>
      </c>
      <c r="BM182" s="219" t="s">
        <v>324</v>
      </c>
    </row>
    <row r="183" spans="1:65" s="13" customFormat="1" ht="11.25">
      <c r="B183" s="225"/>
      <c r="C183" s="226"/>
      <c r="D183" s="221" t="s">
        <v>246</v>
      </c>
      <c r="E183" s="227" t="s">
        <v>1</v>
      </c>
      <c r="F183" s="228" t="s">
        <v>540</v>
      </c>
      <c r="G183" s="226"/>
      <c r="H183" s="229">
        <v>1830</v>
      </c>
      <c r="I183" s="230"/>
      <c r="J183" s="226"/>
      <c r="K183" s="226"/>
      <c r="L183" s="231"/>
      <c r="M183" s="232"/>
      <c r="N183" s="233"/>
      <c r="O183" s="233"/>
      <c r="P183" s="233"/>
      <c r="Q183" s="233"/>
      <c r="R183" s="233"/>
      <c r="S183" s="233"/>
      <c r="T183" s="234"/>
      <c r="AT183" s="235" t="s">
        <v>246</v>
      </c>
      <c r="AU183" s="235" t="s">
        <v>86</v>
      </c>
      <c r="AV183" s="13" t="s">
        <v>86</v>
      </c>
      <c r="AW183" s="13" t="s">
        <v>33</v>
      </c>
      <c r="AX183" s="13" t="s">
        <v>77</v>
      </c>
      <c r="AY183" s="235" t="s">
        <v>217</v>
      </c>
    </row>
    <row r="184" spans="1:65" s="14" customFormat="1" ht="11.25">
      <c r="B184" s="246"/>
      <c r="C184" s="247"/>
      <c r="D184" s="221" t="s">
        <v>246</v>
      </c>
      <c r="E184" s="248" t="s">
        <v>1</v>
      </c>
      <c r="F184" s="249" t="s">
        <v>298</v>
      </c>
      <c r="G184" s="247"/>
      <c r="H184" s="250">
        <v>1830</v>
      </c>
      <c r="I184" s="251"/>
      <c r="J184" s="247"/>
      <c r="K184" s="247"/>
      <c r="L184" s="252"/>
      <c r="M184" s="253"/>
      <c r="N184" s="254"/>
      <c r="O184" s="254"/>
      <c r="P184" s="254"/>
      <c r="Q184" s="254"/>
      <c r="R184" s="254"/>
      <c r="S184" s="254"/>
      <c r="T184" s="255"/>
      <c r="AT184" s="256" t="s">
        <v>246</v>
      </c>
      <c r="AU184" s="256" t="s">
        <v>86</v>
      </c>
      <c r="AV184" s="14" t="s">
        <v>224</v>
      </c>
      <c r="AW184" s="14" t="s">
        <v>33</v>
      </c>
      <c r="AX184" s="14" t="s">
        <v>84</v>
      </c>
      <c r="AY184" s="256" t="s">
        <v>217</v>
      </c>
    </row>
    <row r="185" spans="1:65" s="2" customFormat="1" ht="21.75" customHeight="1">
      <c r="A185" s="34"/>
      <c r="B185" s="35"/>
      <c r="C185" s="208" t="s">
        <v>330</v>
      </c>
      <c r="D185" s="208" t="s">
        <v>219</v>
      </c>
      <c r="E185" s="209" t="s">
        <v>327</v>
      </c>
      <c r="F185" s="210" t="s">
        <v>328</v>
      </c>
      <c r="G185" s="211" t="s">
        <v>238</v>
      </c>
      <c r="H185" s="212">
        <v>61</v>
      </c>
      <c r="I185" s="213"/>
      <c r="J185" s="214">
        <f>ROUND(I185*H185,2)</f>
        <v>0</v>
      </c>
      <c r="K185" s="210" t="s">
        <v>223</v>
      </c>
      <c r="L185" s="39"/>
      <c r="M185" s="215" t="s">
        <v>1</v>
      </c>
      <c r="N185" s="216" t="s">
        <v>42</v>
      </c>
      <c r="O185" s="71"/>
      <c r="P185" s="217">
        <f>O185*H185</f>
        <v>0</v>
      </c>
      <c r="Q185" s="217">
        <v>0</v>
      </c>
      <c r="R185" s="217">
        <f>Q185*H185</f>
        <v>0</v>
      </c>
      <c r="S185" s="217">
        <v>0</v>
      </c>
      <c r="T185" s="21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19" t="s">
        <v>224</v>
      </c>
      <c r="AT185" s="219" t="s">
        <v>219</v>
      </c>
      <c r="AU185" s="219" t="s">
        <v>86</v>
      </c>
      <c r="AY185" s="17" t="s">
        <v>217</v>
      </c>
      <c r="BE185" s="220">
        <f>IF(N185="základní",J185,0)</f>
        <v>0</v>
      </c>
      <c r="BF185" s="220">
        <f>IF(N185="snížená",J185,0)</f>
        <v>0</v>
      </c>
      <c r="BG185" s="220">
        <f>IF(N185="zákl. přenesená",J185,0)</f>
        <v>0</v>
      </c>
      <c r="BH185" s="220">
        <f>IF(N185="sníž. přenesená",J185,0)</f>
        <v>0</v>
      </c>
      <c r="BI185" s="220">
        <f>IF(N185="nulová",J185,0)</f>
        <v>0</v>
      </c>
      <c r="BJ185" s="17" t="s">
        <v>84</v>
      </c>
      <c r="BK185" s="220">
        <f>ROUND(I185*H185,2)</f>
        <v>0</v>
      </c>
      <c r="BL185" s="17" t="s">
        <v>224</v>
      </c>
      <c r="BM185" s="219" t="s">
        <v>329</v>
      </c>
    </row>
    <row r="186" spans="1:65" s="2" customFormat="1" ht="21.75" customHeight="1">
      <c r="A186" s="34"/>
      <c r="B186" s="35"/>
      <c r="C186" s="208" t="s">
        <v>7</v>
      </c>
      <c r="D186" s="208" t="s">
        <v>219</v>
      </c>
      <c r="E186" s="209" t="s">
        <v>348</v>
      </c>
      <c r="F186" s="210" t="s">
        <v>349</v>
      </c>
      <c r="G186" s="211" t="s">
        <v>222</v>
      </c>
      <c r="H186" s="212">
        <v>230.86500000000001</v>
      </c>
      <c r="I186" s="213"/>
      <c r="J186" s="214">
        <f>ROUND(I186*H186,2)</f>
        <v>0</v>
      </c>
      <c r="K186" s="210" t="s">
        <v>223</v>
      </c>
      <c r="L186" s="39"/>
      <c r="M186" s="215" t="s">
        <v>1</v>
      </c>
      <c r="N186" s="216" t="s">
        <v>42</v>
      </c>
      <c r="O186" s="71"/>
      <c r="P186" s="217">
        <f>O186*H186</f>
        <v>0</v>
      </c>
      <c r="Q186" s="217">
        <v>4.8000000000000001E-2</v>
      </c>
      <c r="R186" s="217">
        <f>Q186*H186</f>
        <v>11.081520000000001</v>
      </c>
      <c r="S186" s="217">
        <v>4.8000000000000001E-2</v>
      </c>
      <c r="T186" s="218">
        <f>S186*H186</f>
        <v>11.081520000000001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19" t="s">
        <v>224</v>
      </c>
      <c r="AT186" s="219" t="s">
        <v>219</v>
      </c>
      <c r="AU186" s="219" t="s">
        <v>86</v>
      </c>
      <c r="AY186" s="17" t="s">
        <v>217</v>
      </c>
      <c r="BE186" s="220">
        <f>IF(N186="základní",J186,0)</f>
        <v>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17" t="s">
        <v>84</v>
      </c>
      <c r="BK186" s="220">
        <f>ROUND(I186*H186,2)</f>
        <v>0</v>
      </c>
      <c r="BL186" s="17" t="s">
        <v>224</v>
      </c>
      <c r="BM186" s="219" t="s">
        <v>541</v>
      </c>
    </row>
    <row r="187" spans="1:65" s="2" customFormat="1" ht="19.5">
      <c r="A187" s="34"/>
      <c r="B187" s="35"/>
      <c r="C187" s="36"/>
      <c r="D187" s="221" t="s">
        <v>234</v>
      </c>
      <c r="E187" s="36"/>
      <c r="F187" s="222" t="s">
        <v>351</v>
      </c>
      <c r="G187" s="36"/>
      <c r="H187" s="36"/>
      <c r="I187" s="122"/>
      <c r="J187" s="36"/>
      <c r="K187" s="36"/>
      <c r="L187" s="39"/>
      <c r="M187" s="223"/>
      <c r="N187" s="224"/>
      <c r="O187" s="71"/>
      <c r="P187" s="71"/>
      <c r="Q187" s="71"/>
      <c r="R187" s="71"/>
      <c r="S187" s="71"/>
      <c r="T187" s="72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234</v>
      </c>
      <c r="AU187" s="17" t="s">
        <v>86</v>
      </c>
    </row>
    <row r="188" spans="1:65" s="13" customFormat="1" ht="11.25">
      <c r="B188" s="225"/>
      <c r="C188" s="226"/>
      <c r="D188" s="221" t="s">
        <v>246</v>
      </c>
      <c r="E188" s="227" t="s">
        <v>1</v>
      </c>
      <c r="F188" s="228" t="s">
        <v>542</v>
      </c>
      <c r="G188" s="226"/>
      <c r="H188" s="229">
        <v>35.588000000000001</v>
      </c>
      <c r="I188" s="230"/>
      <c r="J188" s="226"/>
      <c r="K188" s="226"/>
      <c r="L188" s="231"/>
      <c r="M188" s="232"/>
      <c r="N188" s="233"/>
      <c r="O188" s="233"/>
      <c r="P188" s="233"/>
      <c r="Q188" s="233"/>
      <c r="R188" s="233"/>
      <c r="S188" s="233"/>
      <c r="T188" s="234"/>
      <c r="AT188" s="235" t="s">
        <v>246</v>
      </c>
      <c r="AU188" s="235" t="s">
        <v>86</v>
      </c>
      <c r="AV188" s="13" t="s">
        <v>86</v>
      </c>
      <c r="AW188" s="13" t="s">
        <v>33</v>
      </c>
      <c r="AX188" s="13" t="s">
        <v>77</v>
      </c>
      <c r="AY188" s="235" t="s">
        <v>217</v>
      </c>
    </row>
    <row r="189" spans="1:65" s="13" customFormat="1" ht="11.25">
      <c r="B189" s="225"/>
      <c r="C189" s="226"/>
      <c r="D189" s="221" t="s">
        <v>246</v>
      </c>
      <c r="E189" s="227" t="s">
        <v>1</v>
      </c>
      <c r="F189" s="228" t="s">
        <v>543</v>
      </c>
      <c r="G189" s="226"/>
      <c r="H189" s="229">
        <v>13.688000000000001</v>
      </c>
      <c r="I189" s="230"/>
      <c r="J189" s="226"/>
      <c r="K189" s="226"/>
      <c r="L189" s="231"/>
      <c r="M189" s="232"/>
      <c r="N189" s="233"/>
      <c r="O189" s="233"/>
      <c r="P189" s="233"/>
      <c r="Q189" s="233"/>
      <c r="R189" s="233"/>
      <c r="S189" s="233"/>
      <c r="T189" s="234"/>
      <c r="AT189" s="235" t="s">
        <v>246</v>
      </c>
      <c r="AU189" s="235" t="s">
        <v>86</v>
      </c>
      <c r="AV189" s="13" t="s">
        <v>86</v>
      </c>
      <c r="AW189" s="13" t="s">
        <v>33</v>
      </c>
      <c r="AX189" s="13" t="s">
        <v>77</v>
      </c>
      <c r="AY189" s="235" t="s">
        <v>217</v>
      </c>
    </row>
    <row r="190" spans="1:65" s="13" customFormat="1" ht="11.25">
      <c r="B190" s="225"/>
      <c r="C190" s="226"/>
      <c r="D190" s="221" t="s">
        <v>246</v>
      </c>
      <c r="E190" s="227" t="s">
        <v>1</v>
      </c>
      <c r="F190" s="228" t="s">
        <v>544</v>
      </c>
      <c r="G190" s="226"/>
      <c r="H190" s="229">
        <v>15.513</v>
      </c>
      <c r="I190" s="230"/>
      <c r="J190" s="226"/>
      <c r="K190" s="226"/>
      <c r="L190" s="231"/>
      <c r="M190" s="232"/>
      <c r="N190" s="233"/>
      <c r="O190" s="233"/>
      <c r="P190" s="233"/>
      <c r="Q190" s="233"/>
      <c r="R190" s="233"/>
      <c r="S190" s="233"/>
      <c r="T190" s="234"/>
      <c r="AT190" s="235" t="s">
        <v>246</v>
      </c>
      <c r="AU190" s="235" t="s">
        <v>86</v>
      </c>
      <c r="AV190" s="13" t="s">
        <v>86</v>
      </c>
      <c r="AW190" s="13" t="s">
        <v>33</v>
      </c>
      <c r="AX190" s="13" t="s">
        <v>77</v>
      </c>
      <c r="AY190" s="235" t="s">
        <v>217</v>
      </c>
    </row>
    <row r="191" spans="1:65" s="13" customFormat="1" ht="11.25">
      <c r="B191" s="225"/>
      <c r="C191" s="226"/>
      <c r="D191" s="221" t="s">
        <v>246</v>
      </c>
      <c r="E191" s="227" t="s">
        <v>1</v>
      </c>
      <c r="F191" s="228" t="s">
        <v>545</v>
      </c>
      <c r="G191" s="226"/>
      <c r="H191" s="229">
        <v>75.204999999999998</v>
      </c>
      <c r="I191" s="230"/>
      <c r="J191" s="226"/>
      <c r="K191" s="226"/>
      <c r="L191" s="231"/>
      <c r="M191" s="232"/>
      <c r="N191" s="233"/>
      <c r="O191" s="233"/>
      <c r="P191" s="233"/>
      <c r="Q191" s="233"/>
      <c r="R191" s="233"/>
      <c r="S191" s="233"/>
      <c r="T191" s="234"/>
      <c r="AT191" s="235" t="s">
        <v>246</v>
      </c>
      <c r="AU191" s="235" t="s">
        <v>86</v>
      </c>
      <c r="AV191" s="13" t="s">
        <v>86</v>
      </c>
      <c r="AW191" s="13" t="s">
        <v>33</v>
      </c>
      <c r="AX191" s="13" t="s">
        <v>77</v>
      </c>
      <c r="AY191" s="235" t="s">
        <v>217</v>
      </c>
    </row>
    <row r="192" spans="1:65" s="13" customFormat="1" ht="11.25">
      <c r="B192" s="225"/>
      <c r="C192" s="226"/>
      <c r="D192" s="221" t="s">
        <v>246</v>
      </c>
      <c r="E192" s="227" t="s">
        <v>1</v>
      </c>
      <c r="F192" s="228" t="s">
        <v>546</v>
      </c>
      <c r="G192" s="226"/>
      <c r="H192" s="229">
        <v>90.870999999999995</v>
      </c>
      <c r="I192" s="230"/>
      <c r="J192" s="226"/>
      <c r="K192" s="226"/>
      <c r="L192" s="231"/>
      <c r="M192" s="232"/>
      <c r="N192" s="233"/>
      <c r="O192" s="233"/>
      <c r="P192" s="233"/>
      <c r="Q192" s="233"/>
      <c r="R192" s="233"/>
      <c r="S192" s="233"/>
      <c r="T192" s="234"/>
      <c r="AT192" s="235" t="s">
        <v>246</v>
      </c>
      <c r="AU192" s="235" t="s">
        <v>86</v>
      </c>
      <c r="AV192" s="13" t="s">
        <v>86</v>
      </c>
      <c r="AW192" s="13" t="s">
        <v>33</v>
      </c>
      <c r="AX192" s="13" t="s">
        <v>77</v>
      </c>
      <c r="AY192" s="235" t="s">
        <v>217</v>
      </c>
    </row>
    <row r="193" spans="1:65" s="14" customFormat="1" ht="11.25">
      <c r="B193" s="246"/>
      <c r="C193" s="247"/>
      <c r="D193" s="221" t="s">
        <v>246</v>
      </c>
      <c r="E193" s="248" t="s">
        <v>1</v>
      </c>
      <c r="F193" s="249" t="s">
        <v>298</v>
      </c>
      <c r="G193" s="247"/>
      <c r="H193" s="250">
        <v>230.86500000000001</v>
      </c>
      <c r="I193" s="251"/>
      <c r="J193" s="247"/>
      <c r="K193" s="247"/>
      <c r="L193" s="252"/>
      <c r="M193" s="253"/>
      <c r="N193" s="254"/>
      <c r="O193" s="254"/>
      <c r="P193" s="254"/>
      <c r="Q193" s="254"/>
      <c r="R193" s="254"/>
      <c r="S193" s="254"/>
      <c r="T193" s="255"/>
      <c r="AT193" s="256" t="s">
        <v>246</v>
      </c>
      <c r="AU193" s="256" t="s">
        <v>86</v>
      </c>
      <c r="AV193" s="14" t="s">
        <v>224</v>
      </c>
      <c r="AW193" s="14" t="s">
        <v>33</v>
      </c>
      <c r="AX193" s="14" t="s">
        <v>84</v>
      </c>
      <c r="AY193" s="256" t="s">
        <v>217</v>
      </c>
    </row>
    <row r="194" spans="1:65" s="2" customFormat="1" ht="21.75" customHeight="1">
      <c r="A194" s="34"/>
      <c r="B194" s="35"/>
      <c r="C194" s="208" t="s">
        <v>343</v>
      </c>
      <c r="D194" s="208" t="s">
        <v>219</v>
      </c>
      <c r="E194" s="209" t="s">
        <v>374</v>
      </c>
      <c r="F194" s="210" t="s">
        <v>375</v>
      </c>
      <c r="G194" s="211" t="s">
        <v>222</v>
      </c>
      <c r="H194" s="212">
        <v>120.816</v>
      </c>
      <c r="I194" s="213"/>
      <c r="J194" s="214">
        <f>ROUND(I194*H194,2)</f>
        <v>0</v>
      </c>
      <c r="K194" s="210" t="s">
        <v>223</v>
      </c>
      <c r="L194" s="39"/>
      <c r="M194" s="215" t="s">
        <v>1</v>
      </c>
      <c r="N194" s="216" t="s">
        <v>42</v>
      </c>
      <c r="O194" s="71"/>
      <c r="P194" s="217">
        <f>O194*H194</f>
        <v>0</v>
      </c>
      <c r="Q194" s="217">
        <v>0</v>
      </c>
      <c r="R194" s="217">
        <f>Q194*H194</f>
        <v>0</v>
      </c>
      <c r="S194" s="217">
        <v>7.7899999999999997E-2</v>
      </c>
      <c r="T194" s="218">
        <f>S194*H194</f>
        <v>9.4115663999999999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19" t="s">
        <v>224</v>
      </c>
      <c r="AT194" s="219" t="s">
        <v>219</v>
      </c>
      <c r="AU194" s="219" t="s">
        <v>86</v>
      </c>
      <c r="AY194" s="17" t="s">
        <v>217</v>
      </c>
      <c r="BE194" s="220">
        <f>IF(N194="základní",J194,0)</f>
        <v>0</v>
      </c>
      <c r="BF194" s="220">
        <f>IF(N194="snížená",J194,0)</f>
        <v>0</v>
      </c>
      <c r="BG194" s="220">
        <f>IF(N194="zákl. přenesená",J194,0)</f>
        <v>0</v>
      </c>
      <c r="BH194" s="220">
        <f>IF(N194="sníž. přenesená",J194,0)</f>
        <v>0</v>
      </c>
      <c r="BI194" s="220">
        <f>IF(N194="nulová",J194,0)</f>
        <v>0</v>
      </c>
      <c r="BJ194" s="17" t="s">
        <v>84</v>
      </c>
      <c r="BK194" s="220">
        <f>ROUND(I194*H194,2)</f>
        <v>0</v>
      </c>
      <c r="BL194" s="17" t="s">
        <v>224</v>
      </c>
      <c r="BM194" s="219" t="s">
        <v>547</v>
      </c>
    </row>
    <row r="195" spans="1:65" s="13" customFormat="1" ht="11.25">
      <c r="B195" s="225"/>
      <c r="C195" s="226"/>
      <c r="D195" s="221" t="s">
        <v>246</v>
      </c>
      <c r="E195" s="227" t="s">
        <v>1</v>
      </c>
      <c r="F195" s="228" t="s">
        <v>548</v>
      </c>
      <c r="G195" s="226"/>
      <c r="H195" s="229">
        <v>120.816</v>
      </c>
      <c r="I195" s="230"/>
      <c r="J195" s="226"/>
      <c r="K195" s="226"/>
      <c r="L195" s="231"/>
      <c r="M195" s="232"/>
      <c r="N195" s="233"/>
      <c r="O195" s="233"/>
      <c r="P195" s="233"/>
      <c r="Q195" s="233"/>
      <c r="R195" s="233"/>
      <c r="S195" s="233"/>
      <c r="T195" s="234"/>
      <c r="AT195" s="235" t="s">
        <v>246</v>
      </c>
      <c r="AU195" s="235" t="s">
        <v>86</v>
      </c>
      <c r="AV195" s="13" t="s">
        <v>86</v>
      </c>
      <c r="AW195" s="13" t="s">
        <v>33</v>
      </c>
      <c r="AX195" s="13" t="s">
        <v>84</v>
      </c>
      <c r="AY195" s="235" t="s">
        <v>217</v>
      </c>
    </row>
    <row r="196" spans="1:65" s="2" customFormat="1" ht="21.75" customHeight="1">
      <c r="A196" s="34"/>
      <c r="B196" s="35"/>
      <c r="C196" s="208" t="s">
        <v>347</v>
      </c>
      <c r="D196" s="208" t="s">
        <v>219</v>
      </c>
      <c r="E196" s="209" t="s">
        <v>364</v>
      </c>
      <c r="F196" s="210" t="s">
        <v>365</v>
      </c>
      <c r="G196" s="211" t="s">
        <v>222</v>
      </c>
      <c r="H196" s="212">
        <v>120.816</v>
      </c>
      <c r="I196" s="213"/>
      <c r="J196" s="214">
        <f>ROUND(I196*H196,2)</f>
        <v>0</v>
      </c>
      <c r="K196" s="210" t="s">
        <v>223</v>
      </c>
      <c r="L196" s="39"/>
      <c r="M196" s="215" t="s">
        <v>1</v>
      </c>
      <c r="N196" s="216" t="s">
        <v>42</v>
      </c>
      <c r="O196" s="71"/>
      <c r="P196" s="217">
        <f>O196*H196</f>
        <v>0</v>
      </c>
      <c r="Q196" s="217">
        <v>7.8163999999999997E-2</v>
      </c>
      <c r="R196" s="217">
        <f>Q196*H196</f>
        <v>9.4434618239999999</v>
      </c>
      <c r="S196" s="217">
        <v>0</v>
      </c>
      <c r="T196" s="21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19" t="s">
        <v>224</v>
      </c>
      <c r="AT196" s="219" t="s">
        <v>219</v>
      </c>
      <c r="AU196" s="219" t="s">
        <v>86</v>
      </c>
      <c r="AY196" s="17" t="s">
        <v>217</v>
      </c>
      <c r="BE196" s="220">
        <f>IF(N196="základní",J196,0)</f>
        <v>0</v>
      </c>
      <c r="BF196" s="220">
        <f>IF(N196="snížená",J196,0)</f>
        <v>0</v>
      </c>
      <c r="BG196" s="220">
        <f>IF(N196="zákl. přenesená",J196,0)</f>
        <v>0</v>
      </c>
      <c r="BH196" s="220">
        <f>IF(N196="sníž. přenesená",J196,0)</f>
        <v>0</v>
      </c>
      <c r="BI196" s="220">
        <f>IF(N196="nulová",J196,0)</f>
        <v>0</v>
      </c>
      <c r="BJ196" s="17" t="s">
        <v>84</v>
      </c>
      <c r="BK196" s="220">
        <f>ROUND(I196*H196,2)</f>
        <v>0</v>
      </c>
      <c r="BL196" s="17" t="s">
        <v>224</v>
      </c>
      <c r="BM196" s="219" t="s">
        <v>549</v>
      </c>
    </row>
    <row r="197" spans="1:65" s="2" customFormat="1" ht="29.25">
      <c r="A197" s="34"/>
      <c r="B197" s="35"/>
      <c r="C197" s="36"/>
      <c r="D197" s="221" t="s">
        <v>234</v>
      </c>
      <c r="E197" s="36"/>
      <c r="F197" s="222" t="s">
        <v>550</v>
      </c>
      <c r="G197" s="36"/>
      <c r="H197" s="36"/>
      <c r="I197" s="122"/>
      <c r="J197" s="36"/>
      <c r="K197" s="36"/>
      <c r="L197" s="39"/>
      <c r="M197" s="223"/>
      <c r="N197" s="224"/>
      <c r="O197" s="71"/>
      <c r="P197" s="71"/>
      <c r="Q197" s="71"/>
      <c r="R197" s="71"/>
      <c r="S197" s="71"/>
      <c r="T197" s="72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234</v>
      </c>
      <c r="AU197" s="17" t="s">
        <v>86</v>
      </c>
    </row>
    <row r="198" spans="1:65" s="13" customFormat="1" ht="11.25">
      <c r="B198" s="225"/>
      <c r="C198" s="226"/>
      <c r="D198" s="221" t="s">
        <v>246</v>
      </c>
      <c r="E198" s="227" t="s">
        <v>1</v>
      </c>
      <c r="F198" s="228" t="s">
        <v>551</v>
      </c>
      <c r="G198" s="226"/>
      <c r="H198" s="229">
        <v>56.94</v>
      </c>
      <c r="I198" s="230"/>
      <c r="J198" s="226"/>
      <c r="K198" s="226"/>
      <c r="L198" s="231"/>
      <c r="M198" s="232"/>
      <c r="N198" s="233"/>
      <c r="O198" s="233"/>
      <c r="P198" s="233"/>
      <c r="Q198" s="233"/>
      <c r="R198" s="233"/>
      <c r="S198" s="233"/>
      <c r="T198" s="234"/>
      <c r="AT198" s="235" t="s">
        <v>246</v>
      </c>
      <c r="AU198" s="235" t="s">
        <v>86</v>
      </c>
      <c r="AV198" s="13" t="s">
        <v>86</v>
      </c>
      <c r="AW198" s="13" t="s">
        <v>33</v>
      </c>
      <c r="AX198" s="13" t="s">
        <v>77</v>
      </c>
      <c r="AY198" s="235" t="s">
        <v>217</v>
      </c>
    </row>
    <row r="199" spans="1:65" s="13" customFormat="1" ht="11.25">
      <c r="B199" s="225"/>
      <c r="C199" s="226"/>
      <c r="D199" s="221" t="s">
        <v>246</v>
      </c>
      <c r="E199" s="227" t="s">
        <v>1</v>
      </c>
      <c r="F199" s="228" t="s">
        <v>552</v>
      </c>
      <c r="G199" s="226"/>
      <c r="H199" s="229">
        <v>10.95</v>
      </c>
      <c r="I199" s="230"/>
      <c r="J199" s="226"/>
      <c r="K199" s="226"/>
      <c r="L199" s="231"/>
      <c r="M199" s="232"/>
      <c r="N199" s="233"/>
      <c r="O199" s="233"/>
      <c r="P199" s="233"/>
      <c r="Q199" s="233"/>
      <c r="R199" s="233"/>
      <c r="S199" s="233"/>
      <c r="T199" s="234"/>
      <c r="AT199" s="235" t="s">
        <v>246</v>
      </c>
      <c r="AU199" s="235" t="s">
        <v>86</v>
      </c>
      <c r="AV199" s="13" t="s">
        <v>86</v>
      </c>
      <c r="AW199" s="13" t="s">
        <v>33</v>
      </c>
      <c r="AX199" s="13" t="s">
        <v>77</v>
      </c>
      <c r="AY199" s="235" t="s">
        <v>217</v>
      </c>
    </row>
    <row r="200" spans="1:65" s="13" customFormat="1" ht="11.25">
      <c r="B200" s="225"/>
      <c r="C200" s="226"/>
      <c r="D200" s="221" t="s">
        <v>246</v>
      </c>
      <c r="E200" s="227" t="s">
        <v>1</v>
      </c>
      <c r="F200" s="228" t="s">
        <v>553</v>
      </c>
      <c r="G200" s="226"/>
      <c r="H200" s="229">
        <v>3.1030000000000002</v>
      </c>
      <c r="I200" s="230"/>
      <c r="J200" s="226"/>
      <c r="K200" s="226"/>
      <c r="L200" s="231"/>
      <c r="M200" s="232"/>
      <c r="N200" s="233"/>
      <c r="O200" s="233"/>
      <c r="P200" s="233"/>
      <c r="Q200" s="233"/>
      <c r="R200" s="233"/>
      <c r="S200" s="233"/>
      <c r="T200" s="234"/>
      <c r="AT200" s="235" t="s">
        <v>246</v>
      </c>
      <c r="AU200" s="235" t="s">
        <v>86</v>
      </c>
      <c r="AV200" s="13" t="s">
        <v>86</v>
      </c>
      <c r="AW200" s="13" t="s">
        <v>33</v>
      </c>
      <c r="AX200" s="13" t="s">
        <v>77</v>
      </c>
      <c r="AY200" s="235" t="s">
        <v>217</v>
      </c>
    </row>
    <row r="201" spans="1:65" s="13" customFormat="1" ht="11.25">
      <c r="B201" s="225"/>
      <c r="C201" s="226"/>
      <c r="D201" s="221" t="s">
        <v>246</v>
      </c>
      <c r="E201" s="227" t="s">
        <v>1</v>
      </c>
      <c r="F201" s="228" t="s">
        <v>554</v>
      </c>
      <c r="G201" s="226"/>
      <c r="H201" s="229">
        <v>22.562000000000001</v>
      </c>
      <c r="I201" s="230"/>
      <c r="J201" s="226"/>
      <c r="K201" s="226"/>
      <c r="L201" s="231"/>
      <c r="M201" s="232"/>
      <c r="N201" s="233"/>
      <c r="O201" s="233"/>
      <c r="P201" s="233"/>
      <c r="Q201" s="233"/>
      <c r="R201" s="233"/>
      <c r="S201" s="233"/>
      <c r="T201" s="234"/>
      <c r="AT201" s="235" t="s">
        <v>246</v>
      </c>
      <c r="AU201" s="235" t="s">
        <v>86</v>
      </c>
      <c r="AV201" s="13" t="s">
        <v>86</v>
      </c>
      <c r="AW201" s="13" t="s">
        <v>33</v>
      </c>
      <c r="AX201" s="13" t="s">
        <v>77</v>
      </c>
      <c r="AY201" s="235" t="s">
        <v>217</v>
      </c>
    </row>
    <row r="202" spans="1:65" s="13" customFormat="1" ht="11.25">
      <c r="B202" s="225"/>
      <c r="C202" s="226"/>
      <c r="D202" s="221" t="s">
        <v>246</v>
      </c>
      <c r="E202" s="227" t="s">
        <v>1</v>
      </c>
      <c r="F202" s="228" t="s">
        <v>555</v>
      </c>
      <c r="G202" s="226"/>
      <c r="H202" s="229">
        <v>27.260999999999999</v>
      </c>
      <c r="I202" s="230"/>
      <c r="J202" s="226"/>
      <c r="K202" s="226"/>
      <c r="L202" s="231"/>
      <c r="M202" s="232"/>
      <c r="N202" s="233"/>
      <c r="O202" s="233"/>
      <c r="P202" s="233"/>
      <c r="Q202" s="233"/>
      <c r="R202" s="233"/>
      <c r="S202" s="233"/>
      <c r="T202" s="234"/>
      <c r="AT202" s="235" t="s">
        <v>246</v>
      </c>
      <c r="AU202" s="235" t="s">
        <v>86</v>
      </c>
      <c r="AV202" s="13" t="s">
        <v>86</v>
      </c>
      <c r="AW202" s="13" t="s">
        <v>33</v>
      </c>
      <c r="AX202" s="13" t="s">
        <v>77</v>
      </c>
      <c r="AY202" s="235" t="s">
        <v>217</v>
      </c>
    </row>
    <row r="203" spans="1:65" s="14" customFormat="1" ht="11.25">
      <c r="B203" s="246"/>
      <c r="C203" s="247"/>
      <c r="D203" s="221" t="s">
        <v>246</v>
      </c>
      <c r="E203" s="248" t="s">
        <v>1</v>
      </c>
      <c r="F203" s="249" t="s">
        <v>298</v>
      </c>
      <c r="G203" s="247"/>
      <c r="H203" s="250">
        <v>120.81599999999999</v>
      </c>
      <c r="I203" s="251"/>
      <c r="J203" s="247"/>
      <c r="K203" s="247"/>
      <c r="L203" s="252"/>
      <c r="M203" s="253"/>
      <c r="N203" s="254"/>
      <c r="O203" s="254"/>
      <c r="P203" s="254"/>
      <c r="Q203" s="254"/>
      <c r="R203" s="254"/>
      <c r="S203" s="254"/>
      <c r="T203" s="255"/>
      <c r="AT203" s="256" t="s">
        <v>246</v>
      </c>
      <c r="AU203" s="256" t="s">
        <v>86</v>
      </c>
      <c r="AV203" s="14" t="s">
        <v>224</v>
      </c>
      <c r="AW203" s="14" t="s">
        <v>33</v>
      </c>
      <c r="AX203" s="14" t="s">
        <v>84</v>
      </c>
      <c r="AY203" s="256" t="s">
        <v>217</v>
      </c>
    </row>
    <row r="204" spans="1:65" s="2" customFormat="1" ht="21.75" customHeight="1">
      <c r="A204" s="34"/>
      <c r="B204" s="35"/>
      <c r="C204" s="208" t="s">
        <v>357</v>
      </c>
      <c r="D204" s="208" t="s">
        <v>219</v>
      </c>
      <c r="E204" s="209" t="s">
        <v>391</v>
      </c>
      <c r="F204" s="210" t="s">
        <v>392</v>
      </c>
      <c r="G204" s="211" t="s">
        <v>290</v>
      </c>
      <c r="H204" s="212">
        <v>5.8440000000000003</v>
      </c>
      <c r="I204" s="213"/>
      <c r="J204" s="214">
        <f>ROUND(I204*H204,2)</f>
        <v>0</v>
      </c>
      <c r="K204" s="210" t="s">
        <v>223</v>
      </c>
      <c r="L204" s="39"/>
      <c r="M204" s="215" t="s">
        <v>1</v>
      </c>
      <c r="N204" s="216" t="s">
        <v>42</v>
      </c>
      <c r="O204" s="71"/>
      <c r="P204" s="217">
        <f>O204*H204</f>
        <v>0</v>
      </c>
      <c r="Q204" s="217">
        <v>0.50375000000000003</v>
      </c>
      <c r="R204" s="217">
        <f>Q204*H204</f>
        <v>2.9439150000000005</v>
      </c>
      <c r="S204" s="217">
        <v>2.5</v>
      </c>
      <c r="T204" s="218">
        <f>S204*H204</f>
        <v>14.610000000000001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19" t="s">
        <v>224</v>
      </c>
      <c r="AT204" s="219" t="s">
        <v>219</v>
      </c>
      <c r="AU204" s="219" t="s">
        <v>86</v>
      </c>
      <c r="AY204" s="17" t="s">
        <v>217</v>
      </c>
      <c r="BE204" s="220">
        <f>IF(N204="základní",J204,0)</f>
        <v>0</v>
      </c>
      <c r="BF204" s="220">
        <f>IF(N204="snížená",J204,0)</f>
        <v>0</v>
      </c>
      <c r="BG204" s="220">
        <f>IF(N204="zákl. přenesená",J204,0)</f>
        <v>0</v>
      </c>
      <c r="BH204" s="220">
        <f>IF(N204="sníž. přenesená",J204,0)</f>
        <v>0</v>
      </c>
      <c r="BI204" s="220">
        <f>IF(N204="nulová",J204,0)</f>
        <v>0</v>
      </c>
      <c r="BJ204" s="17" t="s">
        <v>84</v>
      </c>
      <c r="BK204" s="220">
        <f>ROUND(I204*H204,2)</f>
        <v>0</v>
      </c>
      <c r="BL204" s="17" t="s">
        <v>224</v>
      </c>
      <c r="BM204" s="219" t="s">
        <v>393</v>
      </c>
    </row>
    <row r="205" spans="1:65" s="2" customFormat="1" ht="19.5">
      <c r="A205" s="34"/>
      <c r="B205" s="35"/>
      <c r="C205" s="36"/>
      <c r="D205" s="221" t="s">
        <v>234</v>
      </c>
      <c r="E205" s="36"/>
      <c r="F205" s="222" t="s">
        <v>556</v>
      </c>
      <c r="G205" s="36"/>
      <c r="H205" s="36"/>
      <c r="I205" s="122"/>
      <c r="J205" s="36"/>
      <c r="K205" s="36"/>
      <c r="L205" s="39"/>
      <c r="M205" s="223"/>
      <c r="N205" s="224"/>
      <c r="O205" s="71"/>
      <c r="P205" s="71"/>
      <c r="Q205" s="71"/>
      <c r="R205" s="71"/>
      <c r="S205" s="71"/>
      <c r="T205" s="72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234</v>
      </c>
      <c r="AU205" s="17" t="s">
        <v>86</v>
      </c>
    </row>
    <row r="206" spans="1:65" s="13" customFormat="1" ht="11.25">
      <c r="B206" s="225"/>
      <c r="C206" s="226"/>
      <c r="D206" s="221" t="s">
        <v>246</v>
      </c>
      <c r="E206" s="227" t="s">
        <v>1</v>
      </c>
      <c r="F206" s="228" t="s">
        <v>557</v>
      </c>
      <c r="G206" s="226"/>
      <c r="H206" s="229">
        <v>5.8440000000000003</v>
      </c>
      <c r="I206" s="230"/>
      <c r="J206" s="226"/>
      <c r="K206" s="226"/>
      <c r="L206" s="231"/>
      <c r="M206" s="232"/>
      <c r="N206" s="233"/>
      <c r="O206" s="233"/>
      <c r="P206" s="233"/>
      <c r="Q206" s="233"/>
      <c r="R206" s="233"/>
      <c r="S206" s="233"/>
      <c r="T206" s="234"/>
      <c r="AT206" s="235" t="s">
        <v>246</v>
      </c>
      <c r="AU206" s="235" t="s">
        <v>86</v>
      </c>
      <c r="AV206" s="13" t="s">
        <v>86</v>
      </c>
      <c r="AW206" s="13" t="s">
        <v>33</v>
      </c>
      <c r="AX206" s="13" t="s">
        <v>77</v>
      </c>
      <c r="AY206" s="235" t="s">
        <v>217</v>
      </c>
    </row>
    <row r="207" spans="1:65" s="14" customFormat="1" ht="11.25">
      <c r="B207" s="246"/>
      <c r="C207" s="247"/>
      <c r="D207" s="221" t="s">
        <v>246</v>
      </c>
      <c r="E207" s="248" t="s">
        <v>1</v>
      </c>
      <c r="F207" s="249" t="s">
        <v>298</v>
      </c>
      <c r="G207" s="247"/>
      <c r="H207" s="250">
        <v>5.8440000000000003</v>
      </c>
      <c r="I207" s="251"/>
      <c r="J207" s="247"/>
      <c r="K207" s="247"/>
      <c r="L207" s="252"/>
      <c r="M207" s="253"/>
      <c r="N207" s="254"/>
      <c r="O207" s="254"/>
      <c r="P207" s="254"/>
      <c r="Q207" s="254"/>
      <c r="R207" s="254"/>
      <c r="S207" s="254"/>
      <c r="T207" s="255"/>
      <c r="AT207" s="256" t="s">
        <v>246</v>
      </c>
      <c r="AU207" s="256" t="s">
        <v>86</v>
      </c>
      <c r="AV207" s="14" t="s">
        <v>224</v>
      </c>
      <c r="AW207" s="14" t="s">
        <v>33</v>
      </c>
      <c r="AX207" s="14" t="s">
        <v>84</v>
      </c>
      <c r="AY207" s="256" t="s">
        <v>217</v>
      </c>
    </row>
    <row r="208" spans="1:65" s="2" customFormat="1" ht="16.5" customHeight="1">
      <c r="A208" s="34"/>
      <c r="B208" s="35"/>
      <c r="C208" s="208" t="s">
        <v>363</v>
      </c>
      <c r="D208" s="208" t="s">
        <v>219</v>
      </c>
      <c r="E208" s="209" t="s">
        <v>397</v>
      </c>
      <c r="F208" s="210" t="s">
        <v>398</v>
      </c>
      <c r="G208" s="211" t="s">
        <v>290</v>
      </c>
      <c r="H208" s="212">
        <v>5.8440000000000003</v>
      </c>
      <c r="I208" s="213"/>
      <c r="J208" s="214">
        <f>ROUND(I208*H208,2)</f>
        <v>0</v>
      </c>
      <c r="K208" s="210" t="s">
        <v>223</v>
      </c>
      <c r="L208" s="39"/>
      <c r="M208" s="215" t="s">
        <v>1</v>
      </c>
      <c r="N208" s="216" t="s">
        <v>42</v>
      </c>
      <c r="O208" s="71"/>
      <c r="P208" s="217">
        <f>O208*H208</f>
        <v>0</v>
      </c>
      <c r="Q208" s="217">
        <v>0</v>
      </c>
      <c r="R208" s="217">
        <f>Q208*H208</f>
        <v>0</v>
      </c>
      <c r="S208" s="217">
        <v>0</v>
      </c>
      <c r="T208" s="218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19" t="s">
        <v>224</v>
      </c>
      <c r="AT208" s="219" t="s">
        <v>219</v>
      </c>
      <c r="AU208" s="219" t="s">
        <v>86</v>
      </c>
      <c r="AY208" s="17" t="s">
        <v>217</v>
      </c>
      <c r="BE208" s="220">
        <f>IF(N208="základní",J208,0)</f>
        <v>0</v>
      </c>
      <c r="BF208" s="220">
        <f>IF(N208="snížená",J208,0)</f>
        <v>0</v>
      </c>
      <c r="BG208" s="220">
        <f>IF(N208="zákl. přenesená",J208,0)</f>
        <v>0</v>
      </c>
      <c r="BH208" s="220">
        <f>IF(N208="sníž. přenesená",J208,0)</f>
        <v>0</v>
      </c>
      <c r="BI208" s="220">
        <f>IF(N208="nulová",J208,0)</f>
        <v>0</v>
      </c>
      <c r="BJ208" s="17" t="s">
        <v>84</v>
      </c>
      <c r="BK208" s="220">
        <f>ROUND(I208*H208,2)</f>
        <v>0</v>
      </c>
      <c r="BL208" s="17" t="s">
        <v>224</v>
      </c>
      <c r="BM208" s="219" t="s">
        <v>558</v>
      </c>
    </row>
    <row r="209" spans="1:65" s="2" customFormat="1" ht="16.5" customHeight="1">
      <c r="A209" s="34"/>
      <c r="B209" s="35"/>
      <c r="C209" s="236" t="s">
        <v>373</v>
      </c>
      <c r="D209" s="236" t="s">
        <v>271</v>
      </c>
      <c r="E209" s="237" t="s">
        <v>401</v>
      </c>
      <c r="F209" s="238" t="s">
        <v>402</v>
      </c>
      <c r="G209" s="239" t="s">
        <v>274</v>
      </c>
      <c r="H209" s="240">
        <v>3.9449999999999998</v>
      </c>
      <c r="I209" s="241"/>
      <c r="J209" s="242">
        <f>ROUND(I209*H209,2)</f>
        <v>0</v>
      </c>
      <c r="K209" s="238" t="s">
        <v>223</v>
      </c>
      <c r="L209" s="243"/>
      <c r="M209" s="244" t="s">
        <v>1</v>
      </c>
      <c r="N209" s="245" t="s">
        <v>42</v>
      </c>
      <c r="O209" s="71"/>
      <c r="P209" s="217">
        <f>O209*H209</f>
        <v>0</v>
      </c>
      <c r="Q209" s="217">
        <v>1</v>
      </c>
      <c r="R209" s="217">
        <f>Q209*H209</f>
        <v>3.9449999999999998</v>
      </c>
      <c r="S209" s="217">
        <v>0</v>
      </c>
      <c r="T209" s="218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19" t="s">
        <v>262</v>
      </c>
      <c r="AT209" s="219" t="s">
        <v>271</v>
      </c>
      <c r="AU209" s="219" t="s">
        <v>86</v>
      </c>
      <c r="AY209" s="17" t="s">
        <v>217</v>
      </c>
      <c r="BE209" s="220">
        <f>IF(N209="základní",J209,0)</f>
        <v>0</v>
      </c>
      <c r="BF209" s="220">
        <f>IF(N209="snížená",J209,0)</f>
        <v>0</v>
      </c>
      <c r="BG209" s="220">
        <f>IF(N209="zákl. přenesená",J209,0)</f>
        <v>0</v>
      </c>
      <c r="BH209" s="220">
        <f>IF(N209="sníž. přenesená",J209,0)</f>
        <v>0</v>
      </c>
      <c r="BI209" s="220">
        <f>IF(N209="nulová",J209,0)</f>
        <v>0</v>
      </c>
      <c r="BJ209" s="17" t="s">
        <v>84</v>
      </c>
      <c r="BK209" s="220">
        <f>ROUND(I209*H209,2)</f>
        <v>0</v>
      </c>
      <c r="BL209" s="17" t="s">
        <v>224</v>
      </c>
      <c r="BM209" s="219" t="s">
        <v>559</v>
      </c>
    </row>
    <row r="210" spans="1:65" s="2" customFormat="1" ht="19.5">
      <c r="A210" s="34"/>
      <c r="B210" s="35"/>
      <c r="C210" s="36"/>
      <c r="D210" s="221" t="s">
        <v>234</v>
      </c>
      <c r="E210" s="36"/>
      <c r="F210" s="222" t="s">
        <v>404</v>
      </c>
      <c r="G210" s="36"/>
      <c r="H210" s="36"/>
      <c r="I210" s="122"/>
      <c r="J210" s="36"/>
      <c r="K210" s="36"/>
      <c r="L210" s="39"/>
      <c r="M210" s="223"/>
      <c r="N210" s="224"/>
      <c r="O210" s="71"/>
      <c r="P210" s="71"/>
      <c r="Q210" s="71"/>
      <c r="R210" s="71"/>
      <c r="S210" s="71"/>
      <c r="T210" s="72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234</v>
      </c>
      <c r="AU210" s="17" t="s">
        <v>86</v>
      </c>
    </row>
    <row r="211" spans="1:65" s="13" customFormat="1" ht="11.25">
      <c r="B211" s="225"/>
      <c r="C211" s="226"/>
      <c r="D211" s="221" t="s">
        <v>246</v>
      </c>
      <c r="E211" s="227" t="s">
        <v>1</v>
      </c>
      <c r="F211" s="228" t="s">
        <v>560</v>
      </c>
      <c r="G211" s="226"/>
      <c r="H211" s="229">
        <v>3.9449999999999998</v>
      </c>
      <c r="I211" s="230"/>
      <c r="J211" s="226"/>
      <c r="K211" s="226"/>
      <c r="L211" s="231"/>
      <c r="M211" s="232"/>
      <c r="N211" s="233"/>
      <c r="O211" s="233"/>
      <c r="P211" s="233"/>
      <c r="Q211" s="233"/>
      <c r="R211" s="233"/>
      <c r="S211" s="233"/>
      <c r="T211" s="234"/>
      <c r="AT211" s="235" t="s">
        <v>246</v>
      </c>
      <c r="AU211" s="235" t="s">
        <v>86</v>
      </c>
      <c r="AV211" s="13" t="s">
        <v>86</v>
      </c>
      <c r="AW211" s="13" t="s">
        <v>33</v>
      </c>
      <c r="AX211" s="13" t="s">
        <v>77</v>
      </c>
      <c r="AY211" s="235" t="s">
        <v>217</v>
      </c>
    </row>
    <row r="212" spans="1:65" s="14" customFormat="1" ht="11.25">
      <c r="B212" s="246"/>
      <c r="C212" s="247"/>
      <c r="D212" s="221" t="s">
        <v>246</v>
      </c>
      <c r="E212" s="248" t="s">
        <v>1</v>
      </c>
      <c r="F212" s="249" t="s">
        <v>298</v>
      </c>
      <c r="G212" s="247"/>
      <c r="H212" s="250">
        <v>3.9449999999999998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AT212" s="256" t="s">
        <v>246</v>
      </c>
      <c r="AU212" s="256" t="s">
        <v>86</v>
      </c>
      <c r="AV212" s="14" t="s">
        <v>224</v>
      </c>
      <c r="AW212" s="14" t="s">
        <v>33</v>
      </c>
      <c r="AX212" s="14" t="s">
        <v>84</v>
      </c>
      <c r="AY212" s="256" t="s">
        <v>217</v>
      </c>
    </row>
    <row r="213" spans="1:65" s="2" customFormat="1" ht="21.75" customHeight="1">
      <c r="A213" s="34"/>
      <c r="B213" s="35"/>
      <c r="C213" s="208" t="s">
        <v>381</v>
      </c>
      <c r="D213" s="208" t="s">
        <v>219</v>
      </c>
      <c r="E213" s="209" t="s">
        <v>418</v>
      </c>
      <c r="F213" s="210" t="s">
        <v>419</v>
      </c>
      <c r="G213" s="211" t="s">
        <v>238</v>
      </c>
      <c r="H213" s="212">
        <v>18</v>
      </c>
      <c r="I213" s="213"/>
      <c r="J213" s="214">
        <f>ROUND(I213*H213,2)</f>
        <v>0</v>
      </c>
      <c r="K213" s="210" t="s">
        <v>223</v>
      </c>
      <c r="L213" s="39"/>
      <c r="M213" s="215" t="s">
        <v>1</v>
      </c>
      <c r="N213" s="216" t="s">
        <v>42</v>
      </c>
      <c r="O213" s="71"/>
      <c r="P213" s="217">
        <f>O213*H213</f>
        <v>0</v>
      </c>
      <c r="Q213" s="217">
        <v>6.4579999999999998E-4</v>
      </c>
      <c r="R213" s="217">
        <f>Q213*H213</f>
        <v>1.16244E-2</v>
      </c>
      <c r="S213" s="217">
        <v>1E-3</v>
      </c>
      <c r="T213" s="218">
        <f>S213*H213</f>
        <v>1.8000000000000002E-2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19" t="s">
        <v>224</v>
      </c>
      <c r="AT213" s="219" t="s">
        <v>219</v>
      </c>
      <c r="AU213" s="219" t="s">
        <v>86</v>
      </c>
      <c r="AY213" s="17" t="s">
        <v>217</v>
      </c>
      <c r="BE213" s="220">
        <f>IF(N213="základní",J213,0)</f>
        <v>0</v>
      </c>
      <c r="BF213" s="220">
        <f>IF(N213="snížená",J213,0)</f>
        <v>0</v>
      </c>
      <c r="BG213" s="220">
        <f>IF(N213="zákl. přenesená",J213,0)</f>
        <v>0</v>
      </c>
      <c r="BH213" s="220">
        <f>IF(N213="sníž. přenesená",J213,0)</f>
        <v>0</v>
      </c>
      <c r="BI213" s="220">
        <f>IF(N213="nulová",J213,0)</f>
        <v>0</v>
      </c>
      <c r="BJ213" s="17" t="s">
        <v>84</v>
      </c>
      <c r="BK213" s="220">
        <f>ROUND(I213*H213,2)</f>
        <v>0</v>
      </c>
      <c r="BL213" s="17" t="s">
        <v>224</v>
      </c>
      <c r="BM213" s="219" t="s">
        <v>561</v>
      </c>
    </row>
    <row r="214" spans="1:65" s="2" customFormat="1" ht="39">
      <c r="A214" s="34"/>
      <c r="B214" s="35"/>
      <c r="C214" s="36"/>
      <c r="D214" s="221" t="s">
        <v>234</v>
      </c>
      <c r="E214" s="36"/>
      <c r="F214" s="222" t="s">
        <v>421</v>
      </c>
      <c r="G214" s="36"/>
      <c r="H214" s="36"/>
      <c r="I214" s="122"/>
      <c r="J214" s="36"/>
      <c r="K214" s="36"/>
      <c r="L214" s="39"/>
      <c r="M214" s="223"/>
      <c r="N214" s="224"/>
      <c r="O214" s="71"/>
      <c r="P214" s="71"/>
      <c r="Q214" s="71"/>
      <c r="R214" s="71"/>
      <c r="S214" s="71"/>
      <c r="T214" s="72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234</v>
      </c>
      <c r="AU214" s="17" t="s">
        <v>86</v>
      </c>
    </row>
    <row r="215" spans="1:65" s="13" customFormat="1" ht="11.25">
      <c r="B215" s="225"/>
      <c r="C215" s="226"/>
      <c r="D215" s="221" t="s">
        <v>246</v>
      </c>
      <c r="E215" s="227" t="s">
        <v>1</v>
      </c>
      <c r="F215" s="228" t="s">
        <v>422</v>
      </c>
      <c r="G215" s="226"/>
      <c r="H215" s="229">
        <v>18</v>
      </c>
      <c r="I215" s="230"/>
      <c r="J215" s="226"/>
      <c r="K215" s="226"/>
      <c r="L215" s="231"/>
      <c r="M215" s="232"/>
      <c r="N215" s="233"/>
      <c r="O215" s="233"/>
      <c r="P215" s="233"/>
      <c r="Q215" s="233"/>
      <c r="R215" s="233"/>
      <c r="S215" s="233"/>
      <c r="T215" s="234"/>
      <c r="AT215" s="235" t="s">
        <v>246</v>
      </c>
      <c r="AU215" s="235" t="s">
        <v>86</v>
      </c>
      <c r="AV215" s="13" t="s">
        <v>86</v>
      </c>
      <c r="AW215" s="13" t="s">
        <v>33</v>
      </c>
      <c r="AX215" s="13" t="s">
        <v>77</v>
      </c>
      <c r="AY215" s="235" t="s">
        <v>217</v>
      </c>
    </row>
    <row r="216" spans="1:65" s="14" customFormat="1" ht="11.25">
      <c r="B216" s="246"/>
      <c r="C216" s="247"/>
      <c r="D216" s="221" t="s">
        <v>246</v>
      </c>
      <c r="E216" s="248" t="s">
        <v>1</v>
      </c>
      <c r="F216" s="249" t="s">
        <v>298</v>
      </c>
      <c r="G216" s="247"/>
      <c r="H216" s="250">
        <v>18</v>
      </c>
      <c r="I216" s="251"/>
      <c r="J216" s="247"/>
      <c r="K216" s="247"/>
      <c r="L216" s="252"/>
      <c r="M216" s="253"/>
      <c r="N216" s="254"/>
      <c r="O216" s="254"/>
      <c r="P216" s="254"/>
      <c r="Q216" s="254"/>
      <c r="R216" s="254"/>
      <c r="S216" s="254"/>
      <c r="T216" s="255"/>
      <c r="AT216" s="256" t="s">
        <v>246</v>
      </c>
      <c r="AU216" s="256" t="s">
        <v>86</v>
      </c>
      <c r="AV216" s="14" t="s">
        <v>224</v>
      </c>
      <c r="AW216" s="14" t="s">
        <v>33</v>
      </c>
      <c r="AX216" s="14" t="s">
        <v>84</v>
      </c>
      <c r="AY216" s="256" t="s">
        <v>217</v>
      </c>
    </row>
    <row r="217" spans="1:65" s="12" customFormat="1" ht="20.85" customHeight="1">
      <c r="B217" s="192"/>
      <c r="C217" s="193"/>
      <c r="D217" s="194" t="s">
        <v>76</v>
      </c>
      <c r="E217" s="206" t="s">
        <v>423</v>
      </c>
      <c r="F217" s="206" t="s">
        <v>424</v>
      </c>
      <c r="G217" s="193"/>
      <c r="H217" s="193"/>
      <c r="I217" s="196"/>
      <c r="J217" s="207">
        <f>BK217</f>
        <v>0</v>
      </c>
      <c r="K217" s="193"/>
      <c r="L217" s="198"/>
      <c r="M217" s="199"/>
      <c r="N217" s="200"/>
      <c r="O217" s="200"/>
      <c r="P217" s="201">
        <f>SUM(P218:P227)</f>
        <v>0</v>
      </c>
      <c r="Q217" s="200"/>
      <c r="R217" s="201">
        <f>SUM(R218:R227)</f>
        <v>0</v>
      </c>
      <c r="S217" s="200"/>
      <c r="T217" s="202">
        <f>SUM(T218:T227)</f>
        <v>0</v>
      </c>
      <c r="AR217" s="203" t="s">
        <v>84</v>
      </c>
      <c r="AT217" s="204" t="s">
        <v>76</v>
      </c>
      <c r="AU217" s="204" t="s">
        <v>86</v>
      </c>
      <c r="AY217" s="203" t="s">
        <v>217</v>
      </c>
      <c r="BK217" s="205">
        <f>SUM(BK218:BK227)</f>
        <v>0</v>
      </c>
    </row>
    <row r="218" spans="1:65" s="2" customFormat="1" ht="21.75" customHeight="1">
      <c r="A218" s="34"/>
      <c r="B218" s="35"/>
      <c r="C218" s="208" t="s">
        <v>386</v>
      </c>
      <c r="D218" s="208" t="s">
        <v>219</v>
      </c>
      <c r="E218" s="209" t="s">
        <v>426</v>
      </c>
      <c r="F218" s="210" t="s">
        <v>427</v>
      </c>
      <c r="G218" s="211" t="s">
        <v>274</v>
      </c>
      <c r="H218" s="212">
        <v>18.882000000000001</v>
      </c>
      <c r="I218" s="213"/>
      <c r="J218" s="214">
        <f>ROUND(I218*H218,2)</f>
        <v>0</v>
      </c>
      <c r="K218" s="210" t="s">
        <v>223</v>
      </c>
      <c r="L218" s="39"/>
      <c r="M218" s="215" t="s">
        <v>1</v>
      </c>
      <c r="N218" s="216" t="s">
        <v>42</v>
      </c>
      <c r="O218" s="71"/>
      <c r="P218" s="217">
        <f>O218*H218</f>
        <v>0</v>
      </c>
      <c r="Q218" s="217">
        <v>0</v>
      </c>
      <c r="R218" s="217">
        <f>Q218*H218</f>
        <v>0</v>
      </c>
      <c r="S218" s="217">
        <v>0</v>
      </c>
      <c r="T218" s="218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19" t="s">
        <v>224</v>
      </c>
      <c r="AT218" s="219" t="s">
        <v>219</v>
      </c>
      <c r="AU218" s="219" t="s">
        <v>229</v>
      </c>
      <c r="AY218" s="17" t="s">
        <v>217</v>
      </c>
      <c r="BE218" s="220">
        <f>IF(N218="základní",J218,0)</f>
        <v>0</v>
      </c>
      <c r="BF218" s="220">
        <f>IF(N218="snížená",J218,0)</f>
        <v>0</v>
      </c>
      <c r="BG218" s="220">
        <f>IF(N218="zákl. přenesená",J218,0)</f>
        <v>0</v>
      </c>
      <c r="BH218" s="220">
        <f>IF(N218="sníž. přenesená",J218,0)</f>
        <v>0</v>
      </c>
      <c r="BI218" s="220">
        <f>IF(N218="nulová",J218,0)</f>
        <v>0</v>
      </c>
      <c r="BJ218" s="17" t="s">
        <v>84</v>
      </c>
      <c r="BK218" s="220">
        <f>ROUND(I218*H218,2)</f>
        <v>0</v>
      </c>
      <c r="BL218" s="17" t="s">
        <v>224</v>
      </c>
      <c r="BM218" s="219" t="s">
        <v>428</v>
      </c>
    </row>
    <row r="219" spans="1:65" s="13" customFormat="1" ht="11.25">
      <c r="B219" s="225"/>
      <c r="C219" s="226"/>
      <c r="D219" s="221" t="s">
        <v>246</v>
      </c>
      <c r="E219" s="227" t="s">
        <v>1</v>
      </c>
      <c r="F219" s="228" t="s">
        <v>562</v>
      </c>
      <c r="G219" s="226"/>
      <c r="H219" s="229">
        <v>18.882000000000001</v>
      </c>
      <c r="I219" s="230"/>
      <c r="J219" s="226"/>
      <c r="K219" s="226"/>
      <c r="L219" s="231"/>
      <c r="M219" s="232"/>
      <c r="N219" s="233"/>
      <c r="O219" s="233"/>
      <c r="P219" s="233"/>
      <c r="Q219" s="233"/>
      <c r="R219" s="233"/>
      <c r="S219" s="233"/>
      <c r="T219" s="234"/>
      <c r="AT219" s="235" t="s">
        <v>246</v>
      </c>
      <c r="AU219" s="235" t="s">
        <v>229</v>
      </c>
      <c r="AV219" s="13" t="s">
        <v>86</v>
      </c>
      <c r="AW219" s="13" t="s">
        <v>33</v>
      </c>
      <c r="AX219" s="13" t="s">
        <v>84</v>
      </c>
      <c r="AY219" s="235" t="s">
        <v>217</v>
      </c>
    </row>
    <row r="220" spans="1:65" s="2" customFormat="1" ht="16.5" customHeight="1">
      <c r="A220" s="34"/>
      <c r="B220" s="35"/>
      <c r="C220" s="208" t="s">
        <v>390</v>
      </c>
      <c r="D220" s="208" t="s">
        <v>219</v>
      </c>
      <c r="E220" s="209" t="s">
        <v>431</v>
      </c>
      <c r="F220" s="210" t="s">
        <v>432</v>
      </c>
      <c r="G220" s="211" t="s">
        <v>274</v>
      </c>
      <c r="H220" s="212">
        <v>377.64</v>
      </c>
      <c r="I220" s="213"/>
      <c r="J220" s="214">
        <f>ROUND(I220*H220,2)</f>
        <v>0</v>
      </c>
      <c r="K220" s="210" t="s">
        <v>223</v>
      </c>
      <c r="L220" s="39"/>
      <c r="M220" s="215" t="s">
        <v>1</v>
      </c>
      <c r="N220" s="216" t="s">
        <v>42</v>
      </c>
      <c r="O220" s="71"/>
      <c r="P220" s="217">
        <f>O220*H220</f>
        <v>0</v>
      </c>
      <c r="Q220" s="217">
        <v>0</v>
      </c>
      <c r="R220" s="217">
        <f>Q220*H220</f>
        <v>0</v>
      </c>
      <c r="S220" s="217">
        <v>0</v>
      </c>
      <c r="T220" s="218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19" t="s">
        <v>224</v>
      </c>
      <c r="AT220" s="219" t="s">
        <v>219</v>
      </c>
      <c r="AU220" s="219" t="s">
        <v>229</v>
      </c>
      <c r="AY220" s="17" t="s">
        <v>217</v>
      </c>
      <c r="BE220" s="220">
        <f>IF(N220="základní",J220,0)</f>
        <v>0</v>
      </c>
      <c r="BF220" s="220">
        <f>IF(N220="snížená",J220,0)</f>
        <v>0</v>
      </c>
      <c r="BG220" s="220">
        <f>IF(N220="zákl. přenesená",J220,0)</f>
        <v>0</v>
      </c>
      <c r="BH220" s="220">
        <f>IF(N220="sníž. přenesená",J220,0)</f>
        <v>0</v>
      </c>
      <c r="BI220" s="220">
        <f>IF(N220="nulová",J220,0)</f>
        <v>0</v>
      </c>
      <c r="BJ220" s="17" t="s">
        <v>84</v>
      </c>
      <c r="BK220" s="220">
        <f>ROUND(I220*H220,2)</f>
        <v>0</v>
      </c>
      <c r="BL220" s="17" t="s">
        <v>224</v>
      </c>
      <c r="BM220" s="219" t="s">
        <v>433</v>
      </c>
    </row>
    <row r="221" spans="1:65" s="13" customFormat="1" ht="11.25">
      <c r="B221" s="225"/>
      <c r="C221" s="226"/>
      <c r="D221" s="221" t="s">
        <v>246</v>
      </c>
      <c r="E221" s="227" t="s">
        <v>1</v>
      </c>
      <c r="F221" s="228" t="s">
        <v>563</v>
      </c>
      <c r="G221" s="226"/>
      <c r="H221" s="229">
        <v>377.64</v>
      </c>
      <c r="I221" s="230"/>
      <c r="J221" s="226"/>
      <c r="K221" s="226"/>
      <c r="L221" s="231"/>
      <c r="M221" s="232"/>
      <c r="N221" s="233"/>
      <c r="O221" s="233"/>
      <c r="P221" s="233"/>
      <c r="Q221" s="233"/>
      <c r="R221" s="233"/>
      <c r="S221" s="233"/>
      <c r="T221" s="234"/>
      <c r="AT221" s="235" t="s">
        <v>246</v>
      </c>
      <c r="AU221" s="235" t="s">
        <v>229</v>
      </c>
      <c r="AV221" s="13" t="s">
        <v>86</v>
      </c>
      <c r="AW221" s="13" t="s">
        <v>33</v>
      </c>
      <c r="AX221" s="13" t="s">
        <v>77</v>
      </c>
      <c r="AY221" s="235" t="s">
        <v>217</v>
      </c>
    </row>
    <row r="222" spans="1:65" s="14" customFormat="1" ht="11.25">
      <c r="B222" s="246"/>
      <c r="C222" s="247"/>
      <c r="D222" s="221" t="s">
        <v>246</v>
      </c>
      <c r="E222" s="248" t="s">
        <v>1</v>
      </c>
      <c r="F222" s="249" t="s">
        <v>298</v>
      </c>
      <c r="G222" s="247"/>
      <c r="H222" s="250">
        <v>377.64</v>
      </c>
      <c r="I222" s="251"/>
      <c r="J222" s="247"/>
      <c r="K222" s="247"/>
      <c r="L222" s="252"/>
      <c r="M222" s="253"/>
      <c r="N222" s="254"/>
      <c r="O222" s="254"/>
      <c r="P222" s="254"/>
      <c r="Q222" s="254"/>
      <c r="R222" s="254"/>
      <c r="S222" s="254"/>
      <c r="T222" s="255"/>
      <c r="AT222" s="256" t="s">
        <v>246</v>
      </c>
      <c r="AU222" s="256" t="s">
        <v>229</v>
      </c>
      <c r="AV222" s="14" t="s">
        <v>224</v>
      </c>
      <c r="AW222" s="14" t="s">
        <v>33</v>
      </c>
      <c r="AX222" s="14" t="s">
        <v>84</v>
      </c>
      <c r="AY222" s="256" t="s">
        <v>217</v>
      </c>
    </row>
    <row r="223" spans="1:65" s="2" customFormat="1" ht="21.75" customHeight="1">
      <c r="A223" s="34"/>
      <c r="B223" s="35"/>
      <c r="C223" s="208" t="s">
        <v>396</v>
      </c>
      <c r="D223" s="208" t="s">
        <v>219</v>
      </c>
      <c r="E223" s="209" t="s">
        <v>436</v>
      </c>
      <c r="F223" s="210" t="s">
        <v>437</v>
      </c>
      <c r="G223" s="211" t="s">
        <v>274</v>
      </c>
      <c r="H223" s="212">
        <v>18.882000000000001</v>
      </c>
      <c r="I223" s="213"/>
      <c r="J223" s="214">
        <f>ROUND(I223*H223,2)</f>
        <v>0</v>
      </c>
      <c r="K223" s="210" t="s">
        <v>223</v>
      </c>
      <c r="L223" s="39"/>
      <c r="M223" s="215" t="s">
        <v>1</v>
      </c>
      <c r="N223" s="216" t="s">
        <v>42</v>
      </c>
      <c r="O223" s="71"/>
      <c r="P223" s="217">
        <f>O223*H223</f>
        <v>0</v>
      </c>
      <c r="Q223" s="217">
        <v>0</v>
      </c>
      <c r="R223" s="217">
        <f>Q223*H223</f>
        <v>0</v>
      </c>
      <c r="S223" s="217">
        <v>0</v>
      </c>
      <c r="T223" s="218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19" t="s">
        <v>224</v>
      </c>
      <c r="AT223" s="219" t="s">
        <v>219</v>
      </c>
      <c r="AU223" s="219" t="s">
        <v>229</v>
      </c>
      <c r="AY223" s="17" t="s">
        <v>217</v>
      </c>
      <c r="BE223" s="220">
        <f>IF(N223="základní",J223,0)</f>
        <v>0</v>
      </c>
      <c r="BF223" s="220">
        <f>IF(N223="snížená",J223,0)</f>
        <v>0</v>
      </c>
      <c r="BG223" s="220">
        <f>IF(N223="zákl. přenesená",J223,0)</f>
        <v>0</v>
      </c>
      <c r="BH223" s="220">
        <f>IF(N223="sníž. přenesená",J223,0)</f>
        <v>0</v>
      </c>
      <c r="BI223" s="220">
        <f>IF(N223="nulová",J223,0)</f>
        <v>0</v>
      </c>
      <c r="BJ223" s="17" t="s">
        <v>84</v>
      </c>
      <c r="BK223" s="220">
        <f>ROUND(I223*H223,2)</f>
        <v>0</v>
      </c>
      <c r="BL223" s="17" t="s">
        <v>224</v>
      </c>
      <c r="BM223" s="219" t="s">
        <v>438</v>
      </c>
    </row>
    <row r="224" spans="1:65" s="2" customFormat="1" ht="21.75" customHeight="1">
      <c r="A224" s="34"/>
      <c r="B224" s="35"/>
      <c r="C224" s="208" t="s">
        <v>400</v>
      </c>
      <c r="D224" s="208" t="s">
        <v>219</v>
      </c>
      <c r="E224" s="209" t="s">
        <v>440</v>
      </c>
      <c r="F224" s="210" t="s">
        <v>441</v>
      </c>
      <c r="G224" s="211" t="s">
        <v>274</v>
      </c>
      <c r="H224" s="212">
        <v>18.882000000000001</v>
      </c>
      <c r="I224" s="213"/>
      <c r="J224" s="214">
        <f>ROUND(I224*H224,2)</f>
        <v>0</v>
      </c>
      <c r="K224" s="210" t="s">
        <v>223</v>
      </c>
      <c r="L224" s="39"/>
      <c r="M224" s="215" t="s">
        <v>1</v>
      </c>
      <c r="N224" s="216" t="s">
        <v>42</v>
      </c>
      <c r="O224" s="71"/>
      <c r="P224" s="217">
        <f>O224*H224</f>
        <v>0</v>
      </c>
      <c r="Q224" s="217">
        <v>0</v>
      </c>
      <c r="R224" s="217">
        <f>Q224*H224</f>
        <v>0</v>
      </c>
      <c r="S224" s="217">
        <v>0</v>
      </c>
      <c r="T224" s="218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19" t="s">
        <v>224</v>
      </c>
      <c r="AT224" s="219" t="s">
        <v>219</v>
      </c>
      <c r="AU224" s="219" t="s">
        <v>229</v>
      </c>
      <c r="AY224" s="17" t="s">
        <v>217</v>
      </c>
      <c r="BE224" s="220">
        <f>IF(N224="základní",J224,0)</f>
        <v>0</v>
      </c>
      <c r="BF224" s="220">
        <f>IF(N224="snížená",J224,0)</f>
        <v>0</v>
      </c>
      <c r="BG224" s="220">
        <f>IF(N224="zákl. přenesená",J224,0)</f>
        <v>0</v>
      </c>
      <c r="BH224" s="220">
        <f>IF(N224="sníž. přenesená",J224,0)</f>
        <v>0</v>
      </c>
      <c r="BI224" s="220">
        <f>IF(N224="nulová",J224,0)</f>
        <v>0</v>
      </c>
      <c r="BJ224" s="17" t="s">
        <v>84</v>
      </c>
      <c r="BK224" s="220">
        <f>ROUND(I224*H224,2)</f>
        <v>0</v>
      </c>
      <c r="BL224" s="17" t="s">
        <v>224</v>
      </c>
      <c r="BM224" s="219" t="s">
        <v>564</v>
      </c>
    </row>
    <row r="225" spans="1:65" s="2" customFormat="1" ht="16.5" customHeight="1">
      <c r="A225" s="34"/>
      <c r="B225" s="35"/>
      <c r="C225" s="208" t="s">
        <v>406</v>
      </c>
      <c r="D225" s="208" t="s">
        <v>219</v>
      </c>
      <c r="E225" s="209" t="s">
        <v>444</v>
      </c>
      <c r="F225" s="210" t="s">
        <v>445</v>
      </c>
      <c r="G225" s="211" t="s">
        <v>274</v>
      </c>
      <c r="H225" s="212">
        <v>18.882000000000001</v>
      </c>
      <c r="I225" s="213"/>
      <c r="J225" s="214">
        <f>ROUND(I225*H225,2)</f>
        <v>0</v>
      </c>
      <c r="K225" s="210" t="s">
        <v>223</v>
      </c>
      <c r="L225" s="39"/>
      <c r="M225" s="215" t="s">
        <v>1</v>
      </c>
      <c r="N225" s="216" t="s">
        <v>42</v>
      </c>
      <c r="O225" s="71"/>
      <c r="P225" s="217">
        <f>O225*H225</f>
        <v>0</v>
      </c>
      <c r="Q225" s="217">
        <v>0</v>
      </c>
      <c r="R225" s="217">
        <f>Q225*H225</f>
        <v>0</v>
      </c>
      <c r="S225" s="217">
        <v>0</v>
      </c>
      <c r="T225" s="218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19" t="s">
        <v>224</v>
      </c>
      <c r="AT225" s="219" t="s">
        <v>219</v>
      </c>
      <c r="AU225" s="219" t="s">
        <v>229</v>
      </c>
      <c r="AY225" s="17" t="s">
        <v>217</v>
      </c>
      <c r="BE225" s="220">
        <f>IF(N225="základní",J225,0)</f>
        <v>0</v>
      </c>
      <c r="BF225" s="220">
        <f>IF(N225="snížená",J225,0)</f>
        <v>0</v>
      </c>
      <c r="BG225" s="220">
        <f>IF(N225="zákl. přenesená",J225,0)</f>
        <v>0</v>
      </c>
      <c r="BH225" s="220">
        <f>IF(N225="sníž. přenesená",J225,0)</f>
        <v>0</v>
      </c>
      <c r="BI225" s="220">
        <f>IF(N225="nulová",J225,0)</f>
        <v>0</v>
      </c>
      <c r="BJ225" s="17" t="s">
        <v>84</v>
      </c>
      <c r="BK225" s="220">
        <f>ROUND(I225*H225,2)</f>
        <v>0</v>
      </c>
      <c r="BL225" s="17" t="s">
        <v>224</v>
      </c>
      <c r="BM225" s="219" t="s">
        <v>446</v>
      </c>
    </row>
    <row r="226" spans="1:65" s="2" customFormat="1" ht="21.75" customHeight="1">
      <c r="A226" s="34"/>
      <c r="B226" s="35"/>
      <c r="C226" s="208" t="s">
        <v>411</v>
      </c>
      <c r="D226" s="208" t="s">
        <v>219</v>
      </c>
      <c r="E226" s="209" t="s">
        <v>448</v>
      </c>
      <c r="F226" s="210" t="s">
        <v>449</v>
      </c>
      <c r="G226" s="211" t="s">
        <v>274</v>
      </c>
      <c r="H226" s="212">
        <v>29.268000000000001</v>
      </c>
      <c r="I226" s="213"/>
      <c r="J226" s="214">
        <f>ROUND(I226*H226,2)</f>
        <v>0</v>
      </c>
      <c r="K226" s="210" t="s">
        <v>223</v>
      </c>
      <c r="L226" s="39"/>
      <c r="M226" s="215" t="s">
        <v>1</v>
      </c>
      <c r="N226" s="216" t="s">
        <v>42</v>
      </c>
      <c r="O226" s="71"/>
      <c r="P226" s="217">
        <f>O226*H226</f>
        <v>0</v>
      </c>
      <c r="Q226" s="217">
        <v>0</v>
      </c>
      <c r="R226" s="217">
        <f>Q226*H226</f>
        <v>0</v>
      </c>
      <c r="S226" s="217">
        <v>0</v>
      </c>
      <c r="T226" s="218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19" t="s">
        <v>224</v>
      </c>
      <c r="AT226" s="219" t="s">
        <v>219</v>
      </c>
      <c r="AU226" s="219" t="s">
        <v>229</v>
      </c>
      <c r="AY226" s="17" t="s">
        <v>217</v>
      </c>
      <c r="BE226" s="220">
        <f>IF(N226="základní",J226,0)</f>
        <v>0</v>
      </c>
      <c r="BF226" s="220">
        <f>IF(N226="snížená",J226,0)</f>
        <v>0</v>
      </c>
      <c r="BG226" s="220">
        <f>IF(N226="zákl. přenesená",J226,0)</f>
        <v>0</v>
      </c>
      <c r="BH226" s="220">
        <f>IF(N226="sníž. přenesená",J226,0)</f>
        <v>0</v>
      </c>
      <c r="BI226" s="220">
        <f>IF(N226="nulová",J226,0)</f>
        <v>0</v>
      </c>
      <c r="BJ226" s="17" t="s">
        <v>84</v>
      </c>
      <c r="BK226" s="220">
        <f>ROUND(I226*H226,2)</f>
        <v>0</v>
      </c>
      <c r="BL226" s="17" t="s">
        <v>224</v>
      </c>
      <c r="BM226" s="219" t="s">
        <v>450</v>
      </c>
    </row>
    <row r="227" spans="1:65" s="2" customFormat="1" ht="21.75" customHeight="1">
      <c r="A227" s="34"/>
      <c r="B227" s="35"/>
      <c r="C227" s="208" t="s">
        <v>417</v>
      </c>
      <c r="D227" s="208" t="s">
        <v>219</v>
      </c>
      <c r="E227" s="209" t="s">
        <v>452</v>
      </c>
      <c r="F227" s="210" t="s">
        <v>453</v>
      </c>
      <c r="G227" s="211" t="s">
        <v>274</v>
      </c>
      <c r="H227" s="212">
        <v>29.268000000000001</v>
      </c>
      <c r="I227" s="213"/>
      <c r="J227" s="214">
        <f>ROUND(I227*H227,2)</f>
        <v>0</v>
      </c>
      <c r="K227" s="210" t="s">
        <v>223</v>
      </c>
      <c r="L227" s="39"/>
      <c r="M227" s="260" t="s">
        <v>1</v>
      </c>
      <c r="N227" s="261" t="s">
        <v>42</v>
      </c>
      <c r="O227" s="262"/>
      <c r="P227" s="263">
        <f>O227*H227</f>
        <v>0</v>
      </c>
      <c r="Q227" s="263">
        <v>0</v>
      </c>
      <c r="R227" s="263">
        <f>Q227*H227</f>
        <v>0</v>
      </c>
      <c r="S227" s="263">
        <v>0</v>
      </c>
      <c r="T227" s="264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19" t="s">
        <v>224</v>
      </c>
      <c r="AT227" s="219" t="s">
        <v>219</v>
      </c>
      <c r="AU227" s="219" t="s">
        <v>229</v>
      </c>
      <c r="AY227" s="17" t="s">
        <v>217</v>
      </c>
      <c r="BE227" s="220">
        <f>IF(N227="základní",J227,0)</f>
        <v>0</v>
      </c>
      <c r="BF227" s="220">
        <f>IF(N227="snížená",J227,0)</f>
        <v>0</v>
      </c>
      <c r="BG227" s="220">
        <f>IF(N227="zákl. přenesená",J227,0)</f>
        <v>0</v>
      </c>
      <c r="BH227" s="220">
        <f>IF(N227="sníž. přenesená",J227,0)</f>
        <v>0</v>
      </c>
      <c r="BI227" s="220">
        <f>IF(N227="nulová",J227,0)</f>
        <v>0</v>
      </c>
      <c r="BJ227" s="17" t="s">
        <v>84</v>
      </c>
      <c r="BK227" s="220">
        <f>ROUND(I227*H227,2)</f>
        <v>0</v>
      </c>
      <c r="BL227" s="17" t="s">
        <v>224</v>
      </c>
      <c r="BM227" s="219" t="s">
        <v>454</v>
      </c>
    </row>
    <row r="228" spans="1:65" s="2" customFormat="1" ht="6.95" customHeight="1">
      <c r="A228" s="34"/>
      <c r="B228" s="54"/>
      <c r="C228" s="55"/>
      <c r="D228" s="55"/>
      <c r="E228" s="55"/>
      <c r="F228" s="55"/>
      <c r="G228" s="55"/>
      <c r="H228" s="55"/>
      <c r="I228" s="158"/>
      <c r="J228" s="55"/>
      <c r="K228" s="55"/>
      <c r="L228" s="39"/>
      <c r="M228" s="34"/>
      <c r="O228" s="34"/>
      <c r="P228" s="34"/>
      <c r="Q228" s="34"/>
      <c r="R228" s="34"/>
      <c r="S228" s="34"/>
      <c r="T228" s="34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</row>
  </sheetData>
  <sheetProtection algorithmName="SHA-512" hashValue="RkTguyPSxTAlJg+x/FLUZ6FxvBEO9WurZMGCTWaZCXiojbF5R9/e+ABWov2uhqbbh8Lx1egH+JuelBrJah1NsQ==" saltValue="YFjHfGveuHnR/i1QYCi/9SRFRCss1Y99pMDj+/6MLwoSozjw7ny45+M/VwRs1T6rYw29KT5qBOO58Xl2AczK7w==" spinCount="100000" sheet="1" objects="1" scenarios="1" formatColumns="0" formatRows="0" autoFilter="0"/>
  <autoFilter ref="C125:K227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0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7" t="s">
        <v>103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86</v>
      </c>
    </row>
    <row r="4" spans="1:46" s="1" customFormat="1" ht="24.95" customHeight="1">
      <c r="B4" s="20"/>
      <c r="D4" s="119" t="s">
        <v>184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9" t="str">
        <f>'Rekapitulace stavby'!K6</f>
        <v>Oprava mostních objektů na trati Liberec - Černousy</v>
      </c>
      <c r="F7" s="330"/>
      <c r="G7" s="330"/>
      <c r="H7" s="330"/>
      <c r="I7" s="115"/>
      <c r="L7" s="20"/>
    </row>
    <row r="8" spans="1:46" s="1" customFormat="1" ht="12" customHeight="1">
      <c r="B8" s="20"/>
      <c r="D8" s="121" t="s">
        <v>185</v>
      </c>
      <c r="I8" s="115"/>
      <c r="L8" s="20"/>
    </row>
    <row r="9" spans="1:46" s="2" customFormat="1" ht="16.5" customHeight="1">
      <c r="A9" s="34"/>
      <c r="B9" s="39"/>
      <c r="C9" s="34"/>
      <c r="D9" s="34"/>
      <c r="E9" s="329" t="s">
        <v>499</v>
      </c>
      <c r="F9" s="331"/>
      <c r="G9" s="331"/>
      <c r="H9" s="331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187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32" t="s">
        <v>565</v>
      </c>
      <c r="F11" s="331"/>
      <c r="G11" s="331"/>
      <c r="H11" s="331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</v>
      </c>
      <c r="G13" s="34"/>
      <c r="H13" s="34"/>
      <c r="I13" s="123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20</v>
      </c>
      <c r="E14" s="34"/>
      <c r="F14" s="110" t="s">
        <v>501</v>
      </c>
      <c r="G14" s="34"/>
      <c r="H14" s="34"/>
      <c r="I14" s="123" t="s">
        <v>22</v>
      </c>
      <c r="J14" s="124" t="str">
        <f>'Rekapitulace stavby'!AN8</f>
        <v>25. 5. 2020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24</v>
      </c>
      <c r="E16" s="34"/>
      <c r="F16" s="34"/>
      <c r="G16" s="34"/>
      <c r="H16" s="34"/>
      <c r="I16" s="123" t="s">
        <v>25</v>
      </c>
      <c r="J16" s="110" t="s">
        <v>26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27</v>
      </c>
      <c r="F17" s="34"/>
      <c r="G17" s="34"/>
      <c r="H17" s="34"/>
      <c r="I17" s="123" t="s">
        <v>28</v>
      </c>
      <c r="J17" s="110" t="s">
        <v>29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30</v>
      </c>
      <c r="E19" s="34"/>
      <c r="F19" s="34"/>
      <c r="G19" s="34"/>
      <c r="H19" s="34"/>
      <c r="I19" s="123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33" t="str">
        <f>'Rekapitulace stavby'!E14</f>
        <v>Vyplň údaj</v>
      </c>
      <c r="F20" s="334"/>
      <c r="G20" s="334"/>
      <c r="H20" s="334"/>
      <c r="I20" s="123" t="s">
        <v>28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32</v>
      </c>
      <c r="E22" s="34"/>
      <c r="F22" s="34"/>
      <c r="G22" s="34"/>
      <c r="H22" s="34"/>
      <c r="I22" s="123" t="s">
        <v>25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23" t="s">
        <v>28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34</v>
      </c>
      <c r="E25" s="34"/>
      <c r="F25" s="34"/>
      <c r="G25" s="34"/>
      <c r="H25" s="34"/>
      <c r="I25" s="123" t="s">
        <v>25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23" t="s">
        <v>28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35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35" t="s">
        <v>1</v>
      </c>
      <c r="F29" s="335"/>
      <c r="G29" s="335"/>
      <c r="H29" s="335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37</v>
      </c>
      <c r="E32" s="34"/>
      <c r="F32" s="34"/>
      <c r="G32" s="34"/>
      <c r="H32" s="34"/>
      <c r="I32" s="122"/>
      <c r="J32" s="132">
        <f>ROUND(J124,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33" t="s">
        <v>39</v>
      </c>
      <c r="G34" s="34"/>
      <c r="H34" s="34"/>
      <c r="I34" s="134" t="s">
        <v>38</v>
      </c>
      <c r="J34" s="133" t="s">
        <v>40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5" t="s">
        <v>41</v>
      </c>
      <c r="E35" s="121" t="s">
        <v>42</v>
      </c>
      <c r="F35" s="136">
        <f>ROUND((SUM(BE124:BE139)),  2)</f>
        <v>0</v>
      </c>
      <c r="G35" s="34"/>
      <c r="H35" s="34"/>
      <c r="I35" s="137">
        <v>0.21</v>
      </c>
      <c r="J35" s="136">
        <f>ROUND(((SUM(BE124:BE139))*I35),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1" t="s">
        <v>43</v>
      </c>
      <c r="F36" s="136">
        <f>ROUND((SUM(BF124:BF139)),  2)</f>
        <v>0</v>
      </c>
      <c r="G36" s="34"/>
      <c r="H36" s="34"/>
      <c r="I36" s="137">
        <v>0.15</v>
      </c>
      <c r="J36" s="136">
        <f>ROUND(((SUM(BF124:BF139))*I36),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44</v>
      </c>
      <c r="F37" s="136">
        <f>ROUND((SUM(BG124:BG139)),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45</v>
      </c>
      <c r="F38" s="136">
        <f>ROUND((SUM(BH124:BH139)),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46</v>
      </c>
      <c r="F39" s="136">
        <f>ROUND((SUM(BI124:BI139)),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47</v>
      </c>
      <c r="E41" s="140"/>
      <c r="F41" s="140"/>
      <c r="G41" s="141" t="s">
        <v>48</v>
      </c>
      <c r="H41" s="142" t="s">
        <v>49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I43" s="115"/>
      <c r="L43" s="20"/>
    </row>
    <row r="44" spans="1:31" s="1" customFormat="1" ht="14.45" customHeight="1">
      <c r="B44" s="20"/>
      <c r="I44" s="115"/>
      <c r="L44" s="20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50</v>
      </c>
      <c r="E50" s="147"/>
      <c r="F50" s="147"/>
      <c r="G50" s="146" t="s">
        <v>51</v>
      </c>
      <c r="H50" s="147"/>
      <c r="I50" s="148"/>
      <c r="J50" s="147"/>
      <c r="K50" s="147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9" t="s">
        <v>52</v>
      </c>
      <c r="E61" s="150"/>
      <c r="F61" s="151" t="s">
        <v>53</v>
      </c>
      <c r="G61" s="149" t="s">
        <v>52</v>
      </c>
      <c r="H61" s="150"/>
      <c r="I61" s="152"/>
      <c r="J61" s="153" t="s">
        <v>53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6" t="s">
        <v>54</v>
      </c>
      <c r="E65" s="154"/>
      <c r="F65" s="154"/>
      <c r="G65" s="146" t="s">
        <v>55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9" t="s">
        <v>52</v>
      </c>
      <c r="E76" s="150"/>
      <c r="F76" s="151" t="s">
        <v>53</v>
      </c>
      <c r="G76" s="149" t="s">
        <v>52</v>
      </c>
      <c r="H76" s="150"/>
      <c r="I76" s="152"/>
      <c r="J76" s="153" t="s">
        <v>53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190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36" t="str">
        <f>E7</f>
        <v>Oprava mostních objektů na trati Liberec - Černousy</v>
      </c>
      <c r="F85" s="337"/>
      <c r="G85" s="337"/>
      <c r="H85" s="337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185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36" t="s">
        <v>499</v>
      </c>
      <c r="F87" s="338"/>
      <c r="G87" s="338"/>
      <c r="H87" s="338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187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309" t="str">
        <f>E11</f>
        <v>2020/02/02.2/LIB - SO 02 - VRN1</v>
      </c>
      <c r="F89" s="338"/>
      <c r="G89" s="338"/>
      <c r="H89" s="338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>Stráž nad Nisou</v>
      </c>
      <c r="G91" s="36"/>
      <c r="H91" s="36"/>
      <c r="I91" s="123" t="s">
        <v>22</v>
      </c>
      <c r="J91" s="66" t="str">
        <f>IF(J14="","",J14)</f>
        <v>25. 5. 2020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24</v>
      </c>
      <c r="D93" s="36"/>
      <c r="E93" s="36"/>
      <c r="F93" s="27" t="str">
        <f>E17</f>
        <v>Správa železnic, státní organizace OŘ HK</v>
      </c>
      <c r="G93" s="36"/>
      <c r="H93" s="36"/>
      <c r="I93" s="123" t="s">
        <v>32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30</v>
      </c>
      <c r="D94" s="36"/>
      <c r="E94" s="36"/>
      <c r="F94" s="27" t="str">
        <f>IF(E20="","",E20)</f>
        <v>Vyplň údaj</v>
      </c>
      <c r="G94" s="36"/>
      <c r="H94" s="36"/>
      <c r="I94" s="123" t="s">
        <v>34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62" t="s">
        <v>191</v>
      </c>
      <c r="D96" s="163"/>
      <c r="E96" s="163"/>
      <c r="F96" s="163"/>
      <c r="G96" s="163"/>
      <c r="H96" s="163"/>
      <c r="I96" s="164"/>
      <c r="J96" s="165" t="s">
        <v>192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66" t="s">
        <v>193</v>
      </c>
      <c r="D98" s="36"/>
      <c r="E98" s="36"/>
      <c r="F98" s="36"/>
      <c r="G98" s="36"/>
      <c r="H98" s="36"/>
      <c r="I98" s="122"/>
      <c r="J98" s="84">
        <f>J124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194</v>
      </c>
    </row>
    <row r="99" spans="1:47" s="9" customFormat="1" ht="24.95" customHeight="1">
      <c r="B99" s="167"/>
      <c r="C99" s="168"/>
      <c r="D99" s="169" t="s">
        <v>465</v>
      </c>
      <c r="E99" s="170"/>
      <c r="F99" s="170"/>
      <c r="G99" s="170"/>
      <c r="H99" s="170"/>
      <c r="I99" s="171"/>
      <c r="J99" s="172">
        <f>J125</f>
        <v>0</v>
      </c>
      <c r="K99" s="168"/>
      <c r="L99" s="173"/>
    </row>
    <row r="100" spans="1:47" s="10" customFormat="1" ht="19.899999999999999" customHeight="1">
      <c r="B100" s="174"/>
      <c r="C100" s="104"/>
      <c r="D100" s="175" t="s">
        <v>466</v>
      </c>
      <c r="E100" s="176"/>
      <c r="F100" s="176"/>
      <c r="G100" s="176"/>
      <c r="H100" s="176"/>
      <c r="I100" s="177"/>
      <c r="J100" s="178">
        <f>J126</f>
        <v>0</v>
      </c>
      <c r="K100" s="104"/>
      <c r="L100" s="179"/>
    </row>
    <row r="101" spans="1:47" s="10" customFormat="1" ht="19.899999999999999" customHeight="1">
      <c r="B101" s="174"/>
      <c r="C101" s="104"/>
      <c r="D101" s="175" t="s">
        <v>467</v>
      </c>
      <c r="E101" s="176"/>
      <c r="F101" s="176"/>
      <c r="G101" s="176"/>
      <c r="H101" s="176"/>
      <c r="I101" s="177"/>
      <c r="J101" s="178">
        <f>J133</f>
        <v>0</v>
      </c>
      <c r="K101" s="104"/>
      <c r="L101" s="179"/>
    </row>
    <row r="102" spans="1:47" s="10" customFormat="1" ht="19.899999999999999" customHeight="1">
      <c r="B102" s="174"/>
      <c r="C102" s="104"/>
      <c r="D102" s="175" t="s">
        <v>566</v>
      </c>
      <c r="E102" s="176"/>
      <c r="F102" s="176"/>
      <c r="G102" s="176"/>
      <c r="H102" s="176"/>
      <c r="I102" s="177"/>
      <c r="J102" s="178">
        <f>J137</f>
        <v>0</v>
      </c>
      <c r="K102" s="104"/>
      <c r="L102" s="179"/>
    </row>
    <row r="103" spans="1:47" s="2" customFormat="1" ht="21.75" customHeight="1">
      <c r="A103" s="34"/>
      <c r="B103" s="35"/>
      <c r="C103" s="36"/>
      <c r="D103" s="36"/>
      <c r="E103" s="36"/>
      <c r="F103" s="36"/>
      <c r="G103" s="36"/>
      <c r="H103" s="36"/>
      <c r="I103" s="122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47" s="2" customFormat="1" ht="6.95" customHeight="1">
      <c r="A104" s="34"/>
      <c r="B104" s="54"/>
      <c r="C104" s="55"/>
      <c r="D104" s="55"/>
      <c r="E104" s="55"/>
      <c r="F104" s="55"/>
      <c r="G104" s="55"/>
      <c r="H104" s="55"/>
      <c r="I104" s="158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47" s="2" customFormat="1" ht="6.95" customHeight="1">
      <c r="A108" s="34"/>
      <c r="B108" s="56"/>
      <c r="C108" s="57"/>
      <c r="D108" s="57"/>
      <c r="E108" s="57"/>
      <c r="F108" s="57"/>
      <c r="G108" s="57"/>
      <c r="H108" s="57"/>
      <c r="I108" s="161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24.95" customHeight="1">
      <c r="A109" s="34"/>
      <c r="B109" s="35"/>
      <c r="C109" s="23" t="s">
        <v>202</v>
      </c>
      <c r="D109" s="36"/>
      <c r="E109" s="36"/>
      <c r="F109" s="36"/>
      <c r="G109" s="36"/>
      <c r="H109" s="36"/>
      <c r="I109" s="122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122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2" customHeight="1">
      <c r="A111" s="34"/>
      <c r="B111" s="35"/>
      <c r="C111" s="29" t="s">
        <v>16</v>
      </c>
      <c r="D111" s="36"/>
      <c r="E111" s="36"/>
      <c r="F111" s="36"/>
      <c r="G111" s="36"/>
      <c r="H111" s="36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6.5" customHeight="1">
      <c r="A112" s="34"/>
      <c r="B112" s="35"/>
      <c r="C112" s="36"/>
      <c r="D112" s="36"/>
      <c r="E112" s="336" t="str">
        <f>E7</f>
        <v>Oprava mostních objektů na trati Liberec - Černousy</v>
      </c>
      <c r="F112" s="337"/>
      <c r="G112" s="337"/>
      <c r="H112" s="337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1" customFormat="1" ht="12" customHeight="1">
      <c r="B113" s="21"/>
      <c r="C113" s="29" t="s">
        <v>185</v>
      </c>
      <c r="D113" s="22"/>
      <c r="E113" s="22"/>
      <c r="F113" s="22"/>
      <c r="G113" s="22"/>
      <c r="H113" s="22"/>
      <c r="I113" s="115"/>
      <c r="J113" s="22"/>
      <c r="K113" s="22"/>
      <c r="L113" s="20"/>
    </row>
    <row r="114" spans="1:65" s="2" customFormat="1" ht="16.5" customHeight="1">
      <c r="A114" s="34"/>
      <c r="B114" s="35"/>
      <c r="C114" s="36"/>
      <c r="D114" s="36"/>
      <c r="E114" s="336" t="s">
        <v>499</v>
      </c>
      <c r="F114" s="338"/>
      <c r="G114" s="338"/>
      <c r="H114" s="338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187</v>
      </c>
      <c r="D115" s="36"/>
      <c r="E115" s="36"/>
      <c r="F115" s="36"/>
      <c r="G115" s="36"/>
      <c r="H115" s="36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6.5" customHeight="1">
      <c r="A116" s="34"/>
      <c r="B116" s="35"/>
      <c r="C116" s="36"/>
      <c r="D116" s="36"/>
      <c r="E116" s="309" t="str">
        <f>E11</f>
        <v>2020/02/02.2/LIB - SO 02 - VRN1</v>
      </c>
      <c r="F116" s="338"/>
      <c r="G116" s="338"/>
      <c r="H116" s="338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2" customHeight="1">
      <c r="A118" s="34"/>
      <c r="B118" s="35"/>
      <c r="C118" s="29" t="s">
        <v>20</v>
      </c>
      <c r="D118" s="36"/>
      <c r="E118" s="36"/>
      <c r="F118" s="27" t="str">
        <f>F14</f>
        <v>Stráž nad Nisou</v>
      </c>
      <c r="G118" s="36"/>
      <c r="H118" s="36"/>
      <c r="I118" s="123" t="s">
        <v>22</v>
      </c>
      <c r="J118" s="66" t="str">
        <f>IF(J14="","",J14)</f>
        <v>25. 5. 2020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122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24</v>
      </c>
      <c r="D120" s="36"/>
      <c r="E120" s="36"/>
      <c r="F120" s="27" t="str">
        <f>E17</f>
        <v>Správa železnic, státní organizace OŘ HK</v>
      </c>
      <c r="G120" s="36"/>
      <c r="H120" s="36"/>
      <c r="I120" s="123" t="s">
        <v>32</v>
      </c>
      <c r="J120" s="32" t="str">
        <f>E23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>
      <c r="A121" s="34"/>
      <c r="B121" s="35"/>
      <c r="C121" s="29" t="s">
        <v>30</v>
      </c>
      <c r="D121" s="36"/>
      <c r="E121" s="36"/>
      <c r="F121" s="27" t="str">
        <f>IF(E20="","",E20)</f>
        <v>Vyplň údaj</v>
      </c>
      <c r="G121" s="36"/>
      <c r="H121" s="36"/>
      <c r="I121" s="123" t="s">
        <v>34</v>
      </c>
      <c r="J121" s="32" t="str">
        <f>E26</f>
        <v xml:space="preserve"> 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0.35" customHeight="1">
      <c r="A122" s="34"/>
      <c r="B122" s="35"/>
      <c r="C122" s="36"/>
      <c r="D122" s="36"/>
      <c r="E122" s="36"/>
      <c r="F122" s="36"/>
      <c r="G122" s="36"/>
      <c r="H122" s="36"/>
      <c r="I122" s="122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11" customFormat="1" ht="29.25" customHeight="1">
      <c r="A123" s="180"/>
      <c r="B123" s="181"/>
      <c r="C123" s="182" t="s">
        <v>203</v>
      </c>
      <c r="D123" s="183" t="s">
        <v>62</v>
      </c>
      <c r="E123" s="183" t="s">
        <v>58</v>
      </c>
      <c r="F123" s="183" t="s">
        <v>59</v>
      </c>
      <c r="G123" s="183" t="s">
        <v>204</v>
      </c>
      <c r="H123" s="183" t="s">
        <v>205</v>
      </c>
      <c r="I123" s="184" t="s">
        <v>206</v>
      </c>
      <c r="J123" s="183" t="s">
        <v>192</v>
      </c>
      <c r="K123" s="185" t="s">
        <v>207</v>
      </c>
      <c r="L123" s="186"/>
      <c r="M123" s="75" t="s">
        <v>1</v>
      </c>
      <c r="N123" s="76" t="s">
        <v>41</v>
      </c>
      <c r="O123" s="76" t="s">
        <v>208</v>
      </c>
      <c r="P123" s="76" t="s">
        <v>209</v>
      </c>
      <c r="Q123" s="76" t="s">
        <v>210</v>
      </c>
      <c r="R123" s="76" t="s">
        <v>211</v>
      </c>
      <c r="S123" s="76" t="s">
        <v>212</v>
      </c>
      <c r="T123" s="77" t="s">
        <v>213</v>
      </c>
      <c r="U123" s="180"/>
      <c r="V123" s="180"/>
      <c r="W123" s="180"/>
      <c r="X123" s="180"/>
      <c r="Y123" s="180"/>
      <c r="Z123" s="180"/>
      <c r="AA123" s="180"/>
      <c r="AB123" s="180"/>
      <c r="AC123" s="180"/>
      <c r="AD123" s="180"/>
      <c r="AE123" s="180"/>
    </row>
    <row r="124" spans="1:65" s="2" customFormat="1" ht="22.9" customHeight="1">
      <c r="A124" s="34"/>
      <c r="B124" s="35"/>
      <c r="C124" s="82" t="s">
        <v>214</v>
      </c>
      <c r="D124" s="36"/>
      <c r="E124" s="36"/>
      <c r="F124" s="36"/>
      <c r="G124" s="36"/>
      <c r="H124" s="36"/>
      <c r="I124" s="122"/>
      <c r="J124" s="187">
        <f>BK124</f>
        <v>0</v>
      </c>
      <c r="K124" s="36"/>
      <c r="L124" s="39"/>
      <c r="M124" s="78"/>
      <c r="N124" s="188"/>
      <c r="O124" s="79"/>
      <c r="P124" s="189">
        <f>P125</f>
        <v>0</v>
      </c>
      <c r="Q124" s="79"/>
      <c r="R124" s="189">
        <f>R125</f>
        <v>0</v>
      </c>
      <c r="S124" s="79"/>
      <c r="T124" s="190">
        <f>T125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76</v>
      </c>
      <c r="AU124" s="17" t="s">
        <v>194</v>
      </c>
      <c r="BK124" s="191">
        <f>BK125</f>
        <v>0</v>
      </c>
    </row>
    <row r="125" spans="1:65" s="12" customFormat="1" ht="25.9" customHeight="1">
      <c r="B125" s="192"/>
      <c r="C125" s="193"/>
      <c r="D125" s="194" t="s">
        <v>76</v>
      </c>
      <c r="E125" s="195" t="s">
        <v>468</v>
      </c>
      <c r="F125" s="195" t="s">
        <v>469</v>
      </c>
      <c r="G125" s="193"/>
      <c r="H125" s="193"/>
      <c r="I125" s="196"/>
      <c r="J125" s="197">
        <f>BK125</f>
        <v>0</v>
      </c>
      <c r="K125" s="193"/>
      <c r="L125" s="198"/>
      <c r="M125" s="199"/>
      <c r="N125" s="200"/>
      <c r="O125" s="200"/>
      <c r="P125" s="201">
        <f>P126+P133+P137</f>
        <v>0</v>
      </c>
      <c r="Q125" s="200"/>
      <c r="R125" s="201">
        <f>R126+R133+R137</f>
        <v>0</v>
      </c>
      <c r="S125" s="200"/>
      <c r="T125" s="202">
        <f>T126+T133+T137</f>
        <v>0</v>
      </c>
      <c r="AR125" s="203" t="s">
        <v>241</v>
      </c>
      <c r="AT125" s="204" t="s">
        <v>76</v>
      </c>
      <c r="AU125" s="204" t="s">
        <v>77</v>
      </c>
      <c r="AY125" s="203" t="s">
        <v>217</v>
      </c>
      <c r="BK125" s="205">
        <f>BK126+BK133+BK137</f>
        <v>0</v>
      </c>
    </row>
    <row r="126" spans="1:65" s="12" customFormat="1" ht="22.9" customHeight="1">
      <c r="B126" s="192"/>
      <c r="C126" s="193"/>
      <c r="D126" s="194" t="s">
        <v>76</v>
      </c>
      <c r="E126" s="206" t="s">
        <v>470</v>
      </c>
      <c r="F126" s="206" t="s">
        <v>471</v>
      </c>
      <c r="G126" s="193"/>
      <c r="H126" s="193"/>
      <c r="I126" s="196"/>
      <c r="J126" s="207">
        <f>BK126</f>
        <v>0</v>
      </c>
      <c r="K126" s="193"/>
      <c r="L126" s="198"/>
      <c r="M126" s="199"/>
      <c r="N126" s="200"/>
      <c r="O126" s="200"/>
      <c r="P126" s="201">
        <f>SUM(P127:P132)</f>
        <v>0</v>
      </c>
      <c r="Q126" s="200"/>
      <c r="R126" s="201">
        <f>SUM(R127:R132)</f>
        <v>0</v>
      </c>
      <c r="S126" s="200"/>
      <c r="T126" s="202">
        <f>SUM(T127:T132)</f>
        <v>0</v>
      </c>
      <c r="AR126" s="203" t="s">
        <v>241</v>
      </c>
      <c r="AT126" s="204" t="s">
        <v>76</v>
      </c>
      <c r="AU126" s="204" t="s">
        <v>84</v>
      </c>
      <c r="AY126" s="203" t="s">
        <v>217</v>
      </c>
      <c r="BK126" s="205">
        <f>SUM(BK127:BK132)</f>
        <v>0</v>
      </c>
    </row>
    <row r="127" spans="1:65" s="2" customFormat="1" ht="16.5" customHeight="1">
      <c r="A127" s="34"/>
      <c r="B127" s="35"/>
      <c r="C127" s="208" t="s">
        <v>84</v>
      </c>
      <c r="D127" s="208" t="s">
        <v>219</v>
      </c>
      <c r="E127" s="209" t="s">
        <v>472</v>
      </c>
      <c r="F127" s="210" t="s">
        <v>471</v>
      </c>
      <c r="G127" s="211" t="s">
        <v>473</v>
      </c>
      <c r="H127" s="212">
        <v>1</v>
      </c>
      <c r="I127" s="213"/>
      <c r="J127" s="214">
        <f t="shared" ref="J127:J132" si="0">ROUND(I127*H127,2)</f>
        <v>0</v>
      </c>
      <c r="K127" s="210" t="s">
        <v>223</v>
      </c>
      <c r="L127" s="39"/>
      <c r="M127" s="215" t="s">
        <v>1</v>
      </c>
      <c r="N127" s="216" t="s">
        <v>42</v>
      </c>
      <c r="O127" s="71"/>
      <c r="P127" s="217">
        <f t="shared" ref="P127:P132" si="1">O127*H127</f>
        <v>0</v>
      </c>
      <c r="Q127" s="217">
        <v>0</v>
      </c>
      <c r="R127" s="217">
        <f t="shared" ref="R127:R132" si="2">Q127*H127</f>
        <v>0</v>
      </c>
      <c r="S127" s="217">
        <v>0</v>
      </c>
      <c r="T127" s="218">
        <f t="shared" ref="T127:T132" si="3"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9" t="s">
        <v>474</v>
      </c>
      <c r="AT127" s="219" t="s">
        <v>219</v>
      </c>
      <c r="AU127" s="219" t="s">
        <v>86</v>
      </c>
      <c r="AY127" s="17" t="s">
        <v>217</v>
      </c>
      <c r="BE127" s="220">
        <f t="shared" ref="BE127:BE132" si="4">IF(N127="základní",J127,0)</f>
        <v>0</v>
      </c>
      <c r="BF127" s="220">
        <f t="shared" ref="BF127:BF132" si="5">IF(N127="snížená",J127,0)</f>
        <v>0</v>
      </c>
      <c r="BG127" s="220">
        <f t="shared" ref="BG127:BG132" si="6">IF(N127="zákl. přenesená",J127,0)</f>
        <v>0</v>
      </c>
      <c r="BH127" s="220">
        <f t="shared" ref="BH127:BH132" si="7">IF(N127="sníž. přenesená",J127,0)</f>
        <v>0</v>
      </c>
      <c r="BI127" s="220">
        <f t="shared" ref="BI127:BI132" si="8">IF(N127="nulová",J127,0)</f>
        <v>0</v>
      </c>
      <c r="BJ127" s="17" t="s">
        <v>84</v>
      </c>
      <c r="BK127" s="220">
        <f t="shared" ref="BK127:BK132" si="9">ROUND(I127*H127,2)</f>
        <v>0</v>
      </c>
      <c r="BL127" s="17" t="s">
        <v>474</v>
      </c>
      <c r="BM127" s="219" t="s">
        <v>567</v>
      </c>
    </row>
    <row r="128" spans="1:65" s="2" customFormat="1" ht="16.5" customHeight="1">
      <c r="A128" s="34"/>
      <c r="B128" s="35"/>
      <c r="C128" s="208" t="s">
        <v>86</v>
      </c>
      <c r="D128" s="208" t="s">
        <v>219</v>
      </c>
      <c r="E128" s="209" t="s">
        <v>476</v>
      </c>
      <c r="F128" s="210" t="s">
        <v>477</v>
      </c>
      <c r="G128" s="211" t="s">
        <v>473</v>
      </c>
      <c r="H128" s="212">
        <v>1</v>
      </c>
      <c r="I128" s="213"/>
      <c r="J128" s="214">
        <f t="shared" si="0"/>
        <v>0</v>
      </c>
      <c r="K128" s="210" t="s">
        <v>223</v>
      </c>
      <c r="L128" s="39"/>
      <c r="M128" s="215" t="s">
        <v>1</v>
      </c>
      <c r="N128" s="216" t="s">
        <v>42</v>
      </c>
      <c r="O128" s="71"/>
      <c r="P128" s="217">
        <f t="shared" si="1"/>
        <v>0</v>
      </c>
      <c r="Q128" s="217">
        <v>0</v>
      </c>
      <c r="R128" s="217">
        <f t="shared" si="2"/>
        <v>0</v>
      </c>
      <c r="S128" s="217">
        <v>0</v>
      </c>
      <c r="T128" s="218">
        <f t="shared" si="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9" t="s">
        <v>474</v>
      </c>
      <c r="AT128" s="219" t="s">
        <v>219</v>
      </c>
      <c r="AU128" s="219" t="s">
        <v>86</v>
      </c>
      <c r="AY128" s="17" t="s">
        <v>217</v>
      </c>
      <c r="BE128" s="220">
        <f t="shared" si="4"/>
        <v>0</v>
      </c>
      <c r="BF128" s="220">
        <f t="shared" si="5"/>
        <v>0</v>
      </c>
      <c r="BG128" s="220">
        <f t="shared" si="6"/>
        <v>0</v>
      </c>
      <c r="BH128" s="220">
        <f t="shared" si="7"/>
        <v>0</v>
      </c>
      <c r="BI128" s="220">
        <f t="shared" si="8"/>
        <v>0</v>
      </c>
      <c r="BJ128" s="17" t="s">
        <v>84</v>
      </c>
      <c r="BK128" s="220">
        <f t="shared" si="9"/>
        <v>0</v>
      </c>
      <c r="BL128" s="17" t="s">
        <v>474</v>
      </c>
      <c r="BM128" s="219" t="s">
        <v>478</v>
      </c>
    </row>
    <row r="129" spans="1:65" s="2" customFormat="1" ht="16.5" customHeight="1">
      <c r="A129" s="34"/>
      <c r="B129" s="35"/>
      <c r="C129" s="208" t="s">
        <v>229</v>
      </c>
      <c r="D129" s="208" t="s">
        <v>219</v>
      </c>
      <c r="E129" s="209" t="s">
        <v>479</v>
      </c>
      <c r="F129" s="210" t="s">
        <v>480</v>
      </c>
      <c r="G129" s="211" t="s">
        <v>473</v>
      </c>
      <c r="H129" s="212">
        <v>1</v>
      </c>
      <c r="I129" s="213"/>
      <c r="J129" s="214">
        <f t="shared" si="0"/>
        <v>0</v>
      </c>
      <c r="K129" s="210" t="s">
        <v>223</v>
      </c>
      <c r="L129" s="39"/>
      <c r="M129" s="215" t="s">
        <v>1</v>
      </c>
      <c r="N129" s="216" t="s">
        <v>42</v>
      </c>
      <c r="O129" s="71"/>
      <c r="P129" s="217">
        <f t="shared" si="1"/>
        <v>0</v>
      </c>
      <c r="Q129" s="217">
        <v>0</v>
      </c>
      <c r="R129" s="217">
        <f t="shared" si="2"/>
        <v>0</v>
      </c>
      <c r="S129" s="217">
        <v>0</v>
      </c>
      <c r="T129" s="218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9" t="s">
        <v>474</v>
      </c>
      <c r="AT129" s="219" t="s">
        <v>219</v>
      </c>
      <c r="AU129" s="219" t="s">
        <v>86</v>
      </c>
      <c r="AY129" s="17" t="s">
        <v>217</v>
      </c>
      <c r="BE129" s="220">
        <f t="shared" si="4"/>
        <v>0</v>
      </c>
      <c r="BF129" s="220">
        <f t="shared" si="5"/>
        <v>0</v>
      </c>
      <c r="BG129" s="220">
        <f t="shared" si="6"/>
        <v>0</v>
      </c>
      <c r="BH129" s="220">
        <f t="shared" si="7"/>
        <v>0</v>
      </c>
      <c r="BI129" s="220">
        <f t="shared" si="8"/>
        <v>0</v>
      </c>
      <c r="BJ129" s="17" t="s">
        <v>84</v>
      </c>
      <c r="BK129" s="220">
        <f t="shared" si="9"/>
        <v>0</v>
      </c>
      <c r="BL129" s="17" t="s">
        <v>474</v>
      </c>
      <c r="BM129" s="219" t="s">
        <v>568</v>
      </c>
    </row>
    <row r="130" spans="1:65" s="2" customFormat="1" ht="16.5" customHeight="1">
      <c r="A130" s="34"/>
      <c r="B130" s="35"/>
      <c r="C130" s="208" t="s">
        <v>224</v>
      </c>
      <c r="D130" s="208" t="s">
        <v>219</v>
      </c>
      <c r="E130" s="209" t="s">
        <v>482</v>
      </c>
      <c r="F130" s="210" t="s">
        <v>483</v>
      </c>
      <c r="G130" s="211" t="s">
        <v>473</v>
      </c>
      <c r="H130" s="212">
        <v>1</v>
      </c>
      <c r="I130" s="213"/>
      <c r="J130" s="214">
        <f t="shared" si="0"/>
        <v>0</v>
      </c>
      <c r="K130" s="210" t="s">
        <v>223</v>
      </c>
      <c r="L130" s="39"/>
      <c r="M130" s="215" t="s">
        <v>1</v>
      </c>
      <c r="N130" s="216" t="s">
        <v>42</v>
      </c>
      <c r="O130" s="71"/>
      <c r="P130" s="217">
        <f t="shared" si="1"/>
        <v>0</v>
      </c>
      <c r="Q130" s="217">
        <v>0</v>
      </c>
      <c r="R130" s="217">
        <f t="shared" si="2"/>
        <v>0</v>
      </c>
      <c r="S130" s="217">
        <v>0</v>
      </c>
      <c r="T130" s="218">
        <f t="shared" si="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9" t="s">
        <v>474</v>
      </c>
      <c r="AT130" s="219" t="s">
        <v>219</v>
      </c>
      <c r="AU130" s="219" t="s">
        <v>86</v>
      </c>
      <c r="AY130" s="17" t="s">
        <v>217</v>
      </c>
      <c r="BE130" s="220">
        <f t="shared" si="4"/>
        <v>0</v>
      </c>
      <c r="BF130" s="220">
        <f t="shared" si="5"/>
        <v>0</v>
      </c>
      <c r="BG130" s="220">
        <f t="shared" si="6"/>
        <v>0</v>
      </c>
      <c r="BH130" s="220">
        <f t="shared" si="7"/>
        <v>0</v>
      </c>
      <c r="BI130" s="220">
        <f t="shared" si="8"/>
        <v>0</v>
      </c>
      <c r="BJ130" s="17" t="s">
        <v>84</v>
      </c>
      <c r="BK130" s="220">
        <f t="shared" si="9"/>
        <v>0</v>
      </c>
      <c r="BL130" s="17" t="s">
        <v>474</v>
      </c>
      <c r="BM130" s="219" t="s">
        <v>484</v>
      </c>
    </row>
    <row r="131" spans="1:65" s="2" customFormat="1" ht="16.5" customHeight="1">
      <c r="A131" s="34"/>
      <c r="B131" s="35"/>
      <c r="C131" s="208" t="s">
        <v>241</v>
      </c>
      <c r="D131" s="208" t="s">
        <v>219</v>
      </c>
      <c r="E131" s="209" t="s">
        <v>485</v>
      </c>
      <c r="F131" s="210" t="s">
        <v>486</v>
      </c>
      <c r="G131" s="211" t="s">
        <v>473</v>
      </c>
      <c r="H131" s="212">
        <v>1</v>
      </c>
      <c r="I131" s="213"/>
      <c r="J131" s="214">
        <f t="shared" si="0"/>
        <v>0</v>
      </c>
      <c r="K131" s="210" t="s">
        <v>223</v>
      </c>
      <c r="L131" s="39"/>
      <c r="M131" s="215" t="s">
        <v>1</v>
      </c>
      <c r="N131" s="216" t="s">
        <v>42</v>
      </c>
      <c r="O131" s="71"/>
      <c r="P131" s="217">
        <f t="shared" si="1"/>
        <v>0</v>
      </c>
      <c r="Q131" s="217">
        <v>0</v>
      </c>
      <c r="R131" s="217">
        <f t="shared" si="2"/>
        <v>0</v>
      </c>
      <c r="S131" s="217">
        <v>0</v>
      </c>
      <c r="T131" s="218">
        <f t="shared" si="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9" t="s">
        <v>474</v>
      </c>
      <c r="AT131" s="219" t="s">
        <v>219</v>
      </c>
      <c r="AU131" s="219" t="s">
        <v>86</v>
      </c>
      <c r="AY131" s="17" t="s">
        <v>217</v>
      </c>
      <c r="BE131" s="220">
        <f t="shared" si="4"/>
        <v>0</v>
      </c>
      <c r="BF131" s="220">
        <f t="shared" si="5"/>
        <v>0</v>
      </c>
      <c r="BG131" s="220">
        <f t="shared" si="6"/>
        <v>0</v>
      </c>
      <c r="BH131" s="220">
        <f t="shared" si="7"/>
        <v>0</v>
      </c>
      <c r="BI131" s="220">
        <f t="shared" si="8"/>
        <v>0</v>
      </c>
      <c r="BJ131" s="17" t="s">
        <v>84</v>
      </c>
      <c r="BK131" s="220">
        <f t="shared" si="9"/>
        <v>0</v>
      </c>
      <c r="BL131" s="17" t="s">
        <v>474</v>
      </c>
      <c r="BM131" s="219" t="s">
        <v>487</v>
      </c>
    </row>
    <row r="132" spans="1:65" s="2" customFormat="1" ht="16.5" customHeight="1">
      <c r="A132" s="34"/>
      <c r="B132" s="35"/>
      <c r="C132" s="208" t="s">
        <v>248</v>
      </c>
      <c r="D132" s="208" t="s">
        <v>219</v>
      </c>
      <c r="E132" s="209" t="s">
        <v>488</v>
      </c>
      <c r="F132" s="210" t="s">
        <v>489</v>
      </c>
      <c r="G132" s="211" t="s">
        <v>473</v>
      </c>
      <c r="H132" s="212">
        <v>1</v>
      </c>
      <c r="I132" s="213"/>
      <c r="J132" s="214">
        <f t="shared" si="0"/>
        <v>0</v>
      </c>
      <c r="K132" s="210" t="s">
        <v>223</v>
      </c>
      <c r="L132" s="39"/>
      <c r="M132" s="215" t="s">
        <v>1</v>
      </c>
      <c r="N132" s="216" t="s">
        <v>42</v>
      </c>
      <c r="O132" s="71"/>
      <c r="P132" s="217">
        <f t="shared" si="1"/>
        <v>0</v>
      </c>
      <c r="Q132" s="217">
        <v>0</v>
      </c>
      <c r="R132" s="217">
        <f t="shared" si="2"/>
        <v>0</v>
      </c>
      <c r="S132" s="217">
        <v>0</v>
      </c>
      <c r="T132" s="218">
        <f t="shared" si="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9" t="s">
        <v>474</v>
      </c>
      <c r="AT132" s="219" t="s">
        <v>219</v>
      </c>
      <c r="AU132" s="219" t="s">
        <v>86</v>
      </c>
      <c r="AY132" s="17" t="s">
        <v>217</v>
      </c>
      <c r="BE132" s="220">
        <f t="shared" si="4"/>
        <v>0</v>
      </c>
      <c r="BF132" s="220">
        <f t="shared" si="5"/>
        <v>0</v>
      </c>
      <c r="BG132" s="220">
        <f t="shared" si="6"/>
        <v>0</v>
      </c>
      <c r="BH132" s="220">
        <f t="shared" si="7"/>
        <v>0</v>
      </c>
      <c r="BI132" s="220">
        <f t="shared" si="8"/>
        <v>0</v>
      </c>
      <c r="BJ132" s="17" t="s">
        <v>84</v>
      </c>
      <c r="BK132" s="220">
        <f t="shared" si="9"/>
        <v>0</v>
      </c>
      <c r="BL132" s="17" t="s">
        <v>474</v>
      </c>
      <c r="BM132" s="219" t="s">
        <v>490</v>
      </c>
    </row>
    <row r="133" spans="1:65" s="12" customFormat="1" ht="22.9" customHeight="1">
      <c r="B133" s="192"/>
      <c r="C133" s="193"/>
      <c r="D133" s="194" t="s">
        <v>76</v>
      </c>
      <c r="E133" s="206" t="s">
        <v>491</v>
      </c>
      <c r="F133" s="206" t="s">
        <v>492</v>
      </c>
      <c r="G133" s="193"/>
      <c r="H133" s="193"/>
      <c r="I133" s="196"/>
      <c r="J133" s="207">
        <f>BK133</f>
        <v>0</v>
      </c>
      <c r="K133" s="193"/>
      <c r="L133" s="198"/>
      <c r="M133" s="199"/>
      <c r="N133" s="200"/>
      <c r="O133" s="200"/>
      <c r="P133" s="201">
        <f>SUM(P134:P136)</f>
        <v>0</v>
      </c>
      <c r="Q133" s="200"/>
      <c r="R133" s="201">
        <f>SUM(R134:R136)</f>
        <v>0</v>
      </c>
      <c r="S133" s="200"/>
      <c r="T133" s="202">
        <f>SUM(T134:T136)</f>
        <v>0</v>
      </c>
      <c r="AR133" s="203" t="s">
        <v>241</v>
      </c>
      <c r="AT133" s="204" t="s">
        <v>76</v>
      </c>
      <c r="AU133" s="204" t="s">
        <v>84</v>
      </c>
      <c r="AY133" s="203" t="s">
        <v>217</v>
      </c>
      <c r="BK133" s="205">
        <f>SUM(BK134:BK136)</f>
        <v>0</v>
      </c>
    </row>
    <row r="134" spans="1:65" s="2" customFormat="1" ht="16.5" customHeight="1">
      <c r="A134" s="34"/>
      <c r="B134" s="35"/>
      <c r="C134" s="208" t="s">
        <v>254</v>
      </c>
      <c r="D134" s="208" t="s">
        <v>219</v>
      </c>
      <c r="E134" s="209" t="s">
        <v>569</v>
      </c>
      <c r="F134" s="210" t="s">
        <v>570</v>
      </c>
      <c r="G134" s="211" t="s">
        <v>571</v>
      </c>
      <c r="H134" s="212">
        <v>16</v>
      </c>
      <c r="I134" s="213"/>
      <c r="J134" s="214">
        <f>ROUND(I134*H134,2)</f>
        <v>0</v>
      </c>
      <c r="K134" s="210" t="s">
        <v>223</v>
      </c>
      <c r="L134" s="39"/>
      <c r="M134" s="215" t="s">
        <v>1</v>
      </c>
      <c r="N134" s="216" t="s">
        <v>42</v>
      </c>
      <c r="O134" s="71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9" t="s">
        <v>474</v>
      </c>
      <c r="AT134" s="219" t="s">
        <v>219</v>
      </c>
      <c r="AU134" s="219" t="s">
        <v>86</v>
      </c>
      <c r="AY134" s="17" t="s">
        <v>217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7" t="s">
        <v>84</v>
      </c>
      <c r="BK134" s="220">
        <f>ROUND(I134*H134,2)</f>
        <v>0</v>
      </c>
      <c r="BL134" s="17" t="s">
        <v>474</v>
      </c>
      <c r="BM134" s="219" t="s">
        <v>572</v>
      </c>
    </row>
    <row r="135" spans="1:65" s="2" customFormat="1" ht="19.5">
      <c r="A135" s="34"/>
      <c r="B135" s="35"/>
      <c r="C135" s="36"/>
      <c r="D135" s="221" t="s">
        <v>234</v>
      </c>
      <c r="E135" s="36"/>
      <c r="F135" s="222" t="s">
        <v>573</v>
      </c>
      <c r="G135" s="36"/>
      <c r="H135" s="36"/>
      <c r="I135" s="122"/>
      <c r="J135" s="36"/>
      <c r="K135" s="36"/>
      <c r="L135" s="39"/>
      <c r="M135" s="223"/>
      <c r="N135" s="224"/>
      <c r="O135" s="71"/>
      <c r="P135" s="71"/>
      <c r="Q135" s="71"/>
      <c r="R135" s="71"/>
      <c r="S135" s="71"/>
      <c r="T135" s="72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234</v>
      </c>
      <c r="AU135" s="17" t="s">
        <v>86</v>
      </c>
    </row>
    <row r="136" spans="1:65" s="2" customFormat="1" ht="16.5" customHeight="1">
      <c r="A136" s="34"/>
      <c r="B136" s="35"/>
      <c r="C136" s="208" t="s">
        <v>262</v>
      </c>
      <c r="D136" s="208" t="s">
        <v>219</v>
      </c>
      <c r="E136" s="209" t="s">
        <v>496</v>
      </c>
      <c r="F136" s="210" t="s">
        <v>497</v>
      </c>
      <c r="G136" s="211" t="s">
        <v>473</v>
      </c>
      <c r="H136" s="212">
        <v>1</v>
      </c>
      <c r="I136" s="213"/>
      <c r="J136" s="214">
        <f>ROUND(I136*H136,2)</f>
        <v>0</v>
      </c>
      <c r="K136" s="210" t="s">
        <v>223</v>
      </c>
      <c r="L136" s="39"/>
      <c r="M136" s="215" t="s">
        <v>1</v>
      </c>
      <c r="N136" s="216" t="s">
        <v>42</v>
      </c>
      <c r="O136" s="71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9" t="s">
        <v>474</v>
      </c>
      <c r="AT136" s="219" t="s">
        <v>219</v>
      </c>
      <c r="AU136" s="219" t="s">
        <v>86</v>
      </c>
      <c r="AY136" s="17" t="s">
        <v>217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7" t="s">
        <v>84</v>
      </c>
      <c r="BK136" s="220">
        <f>ROUND(I136*H136,2)</f>
        <v>0</v>
      </c>
      <c r="BL136" s="17" t="s">
        <v>474</v>
      </c>
      <c r="BM136" s="219" t="s">
        <v>498</v>
      </c>
    </row>
    <row r="137" spans="1:65" s="12" customFormat="1" ht="22.9" customHeight="1">
      <c r="B137" s="192"/>
      <c r="C137" s="193"/>
      <c r="D137" s="194" t="s">
        <v>76</v>
      </c>
      <c r="E137" s="206" t="s">
        <v>574</v>
      </c>
      <c r="F137" s="206" t="s">
        <v>575</v>
      </c>
      <c r="G137" s="193"/>
      <c r="H137" s="193"/>
      <c r="I137" s="196"/>
      <c r="J137" s="207">
        <f>BK137</f>
        <v>0</v>
      </c>
      <c r="K137" s="193"/>
      <c r="L137" s="198"/>
      <c r="M137" s="199"/>
      <c r="N137" s="200"/>
      <c r="O137" s="200"/>
      <c r="P137" s="201">
        <f>SUM(P138:P139)</f>
        <v>0</v>
      </c>
      <c r="Q137" s="200"/>
      <c r="R137" s="201">
        <f>SUM(R138:R139)</f>
        <v>0</v>
      </c>
      <c r="S137" s="200"/>
      <c r="T137" s="202">
        <f>SUM(T138:T139)</f>
        <v>0</v>
      </c>
      <c r="AR137" s="203" t="s">
        <v>241</v>
      </c>
      <c r="AT137" s="204" t="s">
        <v>76</v>
      </c>
      <c r="AU137" s="204" t="s">
        <v>84</v>
      </c>
      <c r="AY137" s="203" t="s">
        <v>217</v>
      </c>
      <c r="BK137" s="205">
        <f>SUM(BK138:BK139)</f>
        <v>0</v>
      </c>
    </row>
    <row r="138" spans="1:65" s="2" customFormat="1" ht="16.5" customHeight="1">
      <c r="A138" s="34"/>
      <c r="B138" s="35"/>
      <c r="C138" s="208" t="s">
        <v>260</v>
      </c>
      <c r="D138" s="208" t="s">
        <v>219</v>
      </c>
      <c r="E138" s="209" t="s">
        <v>576</v>
      </c>
      <c r="F138" s="210" t="s">
        <v>577</v>
      </c>
      <c r="G138" s="211" t="s">
        <v>473</v>
      </c>
      <c r="H138" s="212">
        <v>1</v>
      </c>
      <c r="I138" s="213"/>
      <c r="J138" s="214">
        <f>ROUND(I138*H138,2)</f>
        <v>0</v>
      </c>
      <c r="K138" s="210" t="s">
        <v>223</v>
      </c>
      <c r="L138" s="39"/>
      <c r="M138" s="215" t="s">
        <v>1</v>
      </c>
      <c r="N138" s="216" t="s">
        <v>42</v>
      </c>
      <c r="O138" s="71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9" t="s">
        <v>474</v>
      </c>
      <c r="AT138" s="219" t="s">
        <v>219</v>
      </c>
      <c r="AU138" s="219" t="s">
        <v>86</v>
      </c>
      <c r="AY138" s="17" t="s">
        <v>217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17" t="s">
        <v>84</v>
      </c>
      <c r="BK138" s="220">
        <f>ROUND(I138*H138,2)</f>
        <v>0</v>
      </c>
      <c r="BL138" s="17" t="s">
        <v>474</v>
      </c>
      <c r="BM138" s="219" t="s">
        <v>578</v>
      </c>
    </row>
    <row r="139" spans="1:65" s="2" customFormat="1" ht="19.5">
      <c r="A139" s="34"/>
      <c r="B139" s="35"/>
      <c r="C139" s="36"/>
      <c r="D139" s="221" t="s">
        <v>234</v>
      </c>
      <c r="E139" s="36"/>
      <c r="F139" s="222" t="s">
        <v>579</v>
      </c>
      <c r="G139" s="36"/>
      <c r="H139" s="36"/>
      <c r="I139" s="122"/>
      <c r="J139" s="36"/>
      <c r="K139" s="36"/>
      <c r="L139" s="39"/>
      <c r="M139" s="265"/>
      <c r="N139" s="266"/>
      <c r="O139" s="262"/>
      <c r="P139" s="262"/>
      <c r="Q139" s="262"/>
      <c r="R139" s="262"/>
      <c r="S139" s="262"/>
      <c r="T139" s="267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234</v>
      </c>
      <c r="AU139" s="17" t="s">
        <v>86</v>
      </c>
    </row>
    <row r="140" spans="1:65" s="2" customFormat="1" ht="6.95" customHeight="1">
      <c r="A140" s="34"/>
      <c r="B140" s="54"/>
      <c r="C140" s="55"/>
      <c r="D140" s="55"/>
      <c r="E140" s="55"/>
      <c r="F140" s="55"/>
      <c r="G140" s="55"/>
      <c r="H140" s="55"/>
      <c r="I140" s="158"/>
      <c r="J140" s="55"/>
      <c r="K140" s="55"/>
      <c r="L140" s="39"/>
      <c r="M140" s="34"/>
      <c r="O140" s="34"/>
      <c r="P140" s="34"/>
      <c r="Q140" s="34"/>
      <c r="R140" s="34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</row>
  </sheetData>
  <sheetProtection algorithmName="SHA-512" hashValue="cBrEX8WetKHY7G5VfHmzb2GGcD3ziz8iPiH6qVxVUAiDfUUQTz42HTQaGnelJx6glxy/UeINjzzIMiCeb3FTNg==" saltValue="c78J6j0i0p9WmXcubGEqUELjEfgy/lZaQVbrd5LtEC9uBtIIEIYtBtKH/ccSb4/BsKDvxdtb6/rwysT9uiVcBw==" spinCount="100000" sheet="1" objects="1" scenarios="1" formatColumns="0" formatRows="0" autoFilter="0"/>
  <autoFilter ref="C123:K139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84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7" t="s">
        <v>109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86</v>
      </c>
    </row>
    <row r="4" spans="1:46" s="1" customFormat="1" ht="24.95" customHeight="1">
      <c r="B4" s="20"/>
      <c r="D4" s="119" t="s">
        <v>184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9" t="str">
        <f>'Rekapitulace stavby'!K6</f>
        <v>Oprava mostních objektů na trati Liberec - Černousy</v>
      </c>
      <c r="F7" s="330"/>
      <c r="G7" s="330"/>
      <c r="H7" s="330"/>
      <c r="I7" s="115"/>
      <c r="L7" s="20"/>
    </row>
    <row r="8" spans="1:46" s="1" customFormat="1" ht="12" customHeight="1">
      <c r="B8" s="20"/>
      <c r="D8" s="121" t="s">
        <v>185</v>
      </c>
      <c r="I8" s="115"/>
      <c r="L8" s="20"/>
    </row>
    <row r="9" spans="1:46" s="2" customFormat="1" ht="16.5" customHeight="1">
      <c r="A9" s="34"/>
      <c r="B9" s="39"/>
      <c r="C9" s="34"/>
      <c r="D9" s="34"/>
      <c r="E9" s="329" t="s">
        <v>580</v>
      </c>
      <c r="F9" s="331"/>
      <c r="G9" s="331"/>
      <c r="H9" s="331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187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32" t="s">
        <v>581</v>
      </c>
      <c r="F11" s="331"/>
      <c r="G11" s="331"/>
      <c r="H11" s="331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</v>
      </c>
      <c r="G13" s="34"/>
      <c r="H13" s="34"/>
      <c r="I13" s="123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20</v>
      </c>
      <c r="E14" s="34"/>
      <c r="F14" s="110" t="s">
        <v>501</v>
      </c>
      <c r="G14" s="34"/>
      <c r="H14" s="34"/>
      <c r="I14" s="123" t="s">
        <v>22</v>
      </c>
      <c r="J14" s="124" t="str">
        <f>'Rekapitulace stavby'!AN8</f>
        <v>25. 5. 2020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24</v>
      </c>
      <c r="E16" s="34"/>
      <c r="F16" s="34"/>
      <c r="G16" s="34"/>
      <c r="H16" s="34"/>
      <c r="I16" s="123" t="s">
        <v>25</v>
      </c>
      <c r="J16" s="110" t="s">
        <v>26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27</v>
      </c>
      <c r="F17" s="34"/>
      <c r="G17" s="34"/>
      <c r="H17" s="34"/>
      <c r="I17" s="123" t="s">
        <v>28</v>
      </c>
      <c r="J17" s="110" t="s">
        <v>29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30</v>
      </c>
      <c r="E19" s="34"/>
      <c r="F19" s="34"/>
      <c r="G19" s="34"/>
      <c r="H19" s="34"/>
      <c r="I19" s="123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33" t="str">
        <f>'Rekapitulace stavby'!E14</f>
        <v>Vyplň údaj</v>
      </c>
      <c r="F20" s="334"/>
      <c r="G20" s="334"/>
      <c r="H20" s="334"/>
      <c r="I20" s="123" t="s">
        <v>28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32</v>
      </c>
      <c r="E22" s="34"/>
      <c r="F22" s="34"/>
      <c r="G22" s="34"/>
      <c r="H22" s="34"/>
      <c r="I22" s="123" t="s">
        <v>25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23" t="s">
        <v>28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34</v>
      </c>
      <c r="E25" s="34"/>
      <c r="F25" s="34"/>
      <c r="G25" s="34"/>
      <c r="H25" s="34"/>
      <c r="I25" s="123" t="s">
        <v>25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23" t="s">
        <v>28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35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35" t="s">
        <v>1</v>
      </c>
      <c r="F29" s="335"/>
      <c r="G29" s="335"/>
      <c r="H29" s="335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37</v>
      </c>
      <c r="E32" s="34"/>
      <c r="F32" s="34"/>
      <c r="G32" s="34"/>
      <c r="H32" s="34"/>
      <c r="I32" s="122"/>
      <c r="J32" s="132">
        <f>ROUND(J131,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33" t="s">
        <v>39</v>
      </c>
      <c r="G34" s="34"/>
      <c r="H34" s="34"/>
      <c r="I34" s="134" t="s">
        <v>38</v>
      </c>
      <c r="J34" s="133" t="s">
        <v>40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5" t="s">
        <v>41</v>
      </c>
      <c r="E35" s="121" t="s">
        <v>42</v>
      </c>
      <c r="F35" s="136">
        <f>ROUND((SUM(BE131:BE283)),  2)</f>
        <v>0</v>
      </c>
      <c r="G35" s="34"/>
      <c r="H35" s="34"/>
      <c r="I35" s="137">
        <v>0.21</v>
      </c>
      <c r="J35" s="136">
        <f>ROUND(((SUM(BE131:BE283))*I35),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1" t="s">
        <v>43</v>
      </c>
      <c r="F36" s="136">
        <f>ROUND((SUM(BF131:BF283)),  2)</f>
        <v>0</v>
      </c>
      <c r="G36" s="34"/>
      <c r="H36" s="34"/>
      <c r="I36" s="137">
        <v>0.15</v>
      </c>
      <c r="J36" s="136">
        <f>ROUND(((SUM(BF131:BF283))*I36),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44</v>
      </c>
      <c r="F37" s="136">
        <f>ROUND((SUM(BG131:BG283)),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45</v>
      </c>
      <c r="F38" s="136">
        <f>ROUND((SUM(BH131:BH283)),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46</v>
      </c>
      <c r="F39" s="136">
        <f>ROUND((SUM(BI131:BI283)),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47</v>
      </c>
      <c r="E41" s="140"/>
      <c r="F41" s="140"/>
      <c r="G41" s="141" t="s">
        <v>48</v>
      </c>
      <c r="H41" s="142" t="s">
        <v>49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I43" s="115"/>
      <c r="L43" s="20"/>
    </row>
    <row r="44" spans="1:31" s="1" customFormat="1" ht="14.45" customHeight="1">
      <c r="B44" s="20"/>
      <c r="I44" s="115"/>
      <c r="L44" s="20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50</v>
      </c>
      <c r="E50" s="147"/>
      <c r="F50" s="147"/>
      <c r="G50" s="146" t="s">
        <v>51</v>
      </c>
      <c r="H50" s="147"/>
      <c r="I50" s="148"/>
      <c r="J50" s="147"/>
      <c r="K50" s="147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9" t="s">
        <v>52</v>
      </c>
      <c r="E61" s="150"/>
      <c r="F61" s="151" t="s">
        <v>53</v>
      </c>
      <c r="G61" s="149" t="s">
        <v>52</v>
      </c>
      <c r="H61" s="150"/>
      <c r="I61" s="152"/>
      <c r="J61" s="153" t="s">
        <v>53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6" t="s">
        <v>54</v>
      </c>
      <c r="E65" s="154"/>
      <c r="F65" s="154"/>
      <c r="G65" s="146" t="s">
        <v>55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9" t="s">
        <v>52</v>
      </c>
      <c r="E76" s="150"/>
      <c r="F76" s="151" t="s">
        <v>53</v>
      </c>
      <c r="G76" s="149" t="s">
        <v>52</v>
      </c>
      <c r="H76" s="150"/>
      <c r="I76" s="152"/>
      <c r="J76" s="153" t="s">
        <v>53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190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36" t="str">
        <f>E7</f>
        <v>Oprava mostních objektů na trati Liberec - Černousy</v>
      </c>
      <c r="F85" s="337"/>
      <c r="G85" s="337"/>
      <c r="H85" s="337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185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36" t="s">
        <v>580</v>
      </c>
      <c r="F87" s="338"/>
      <c r="G87" s="338"/>
      <c r="H87" s="338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187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309" t="str">
        <f>E11</f>
        <v>2020/02/03.1/LIB - SO 03 -  P 165,510 stavební část</v>
      </c>
      <c r="F89" s="338"/>
      <c r="G89" s="338"/>
      <c r="H89" s="338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>Stráž nad Nisou</v>
      </c>
      <c r="G91" s="36"/>
      <c r="H91" s="36"/>
      <c r="I91" s="123" t="s">
        <v>22</v>
      </c>
      <c r="J91" s="66" t="str">
        <f>IF(J14="","",J14)</f>
        <v>25. 5. 2020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24</v>
      </c>
      <c r="D93" s="36"/>
      <c r="E93" s="36"/>
      <c r="F93" s="27" t="str">
        <f>E17</f>
        <v>Správa železnic, státní organizace OŘ HK</v>
      </c>
      <c r="G93" s="36"/>
      <c r="H93" s="36"/>
      <c r="I93" s="123" t="s">
        <v>32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30</v>
      </c>
      <c r="D94" s="36"/>
      <c r="E94" s="36"/>
      <c r="F94" s="27" t="str">
        <f>IF(E20="","",E20)</f>
        <v>Vyplň údaj</v>
      </c>
      <c r="G94" s="36"/>
      <c r="H94" s="36"/>
      <c r="I94" s="123" t="s">
        <v>34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62" t="s">
        <v>191</v>
      </c>
      <c r="D96" s="163"/>
      <c r="E96" s="163"/>
      <c r="F96" s="163"/>
      <c r="G96" s="163"/>
      <c r="H96" s="163"/>
      <c r="I96" s="164"/>
      <c r="J96" s="165" t="s">
        <v>192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66" t="s">
        <v>193</v>
      </c>
      <c r="D98" s="36"/>
      <c r="E98" s="36"/>
      <c r="F98" s="36"/>
      <c r="G98" s="36"/>
      <c r="H98" s="36"/>
      <c r="I98" s="122"/>
      <c r="J98" s="84">
        <f>J131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194</v>
      </c>
    </row>
    <row r="99" spans="1:47" s="9" customFormat="1" ht="24.95" customHeight="1">
      <c r="B99" s="167"/>
      <c r="C99" s="168"/>
      <c r="D99" s="169" t="s">
        <v>195</v>
      </c>
      <c r="E99" s="170"/>
      <c r="F99" s="170"/>
      <c r="G99" s="170"/>
      <c r="H99" s="170"/>
      <c r="I99" s="171"/>
      <c r="J99" s="172">
        <f>J132</f>
        <v>0</v>
      </c>
      <c r="K99" s="168"/>
      <c r="L99" s="173"/>
    </row>
    <row r="100" spans="1:47" s="10" customFormat="1" ht="19.899999999999999" customHeight="1">
      <c r="B100" s="174"/>
      <c r="C100" s="104"/>
      <c r="D100" s="175" t="s">
        <v>196</v>
      </c>
      <c r="E100" s="176"/>
      <c r="F100" s="176"/>
      <c r="G100" s="176"/>
      <c r="H100" s="176"/>
      <c r="I100" s="177"/>
      <c r="J100" s="178">
        <f>J133</f>
        <v>0</v>
      </c>
      <c r="K100" s="104"/>
      <c r="L100" s="179"/>
    </row>
    <row r="101" spans="1:47" s="10" customFormat="1" ht="19.899999999999999" customHeight="1">
      <c r="B101" s="174"/>
      <c r="C101" s="104"/>
      <c r="D101" s="175" t="s">
        <v>582</v>
      </c>
      <c r="E101" s="176"/>
      <c r="F101" s="176"/>
      <c r="G101" s="176"/>
      <c r="H101" s="176"/>
      <c r="I101" s="177"/>
      <c r="J101" s="178">
        <f>J152</f>
        <v>0</v>
      </c>
      <c r="K101" s="104"/>
      <c r="L101" s="179"/>
    </row>
    <row r="102" spans="1:47" s="10" customFormat="1" ht="19.899999999999999" customHeight="1">
      <c r="B102" s="174"/>
      <c r="C102" s="104"/>
      <c r="D102" s="175" t="s">
        <v>583</v>
      </c>
      <c r="E102" s="176"/>
      <c r="F102" s="176"/>
      <c r="G102" s="176"/>
      <c r="H102" s="176"/>
      <c r="I102" s="177"/>
      <c r="J102" s="178">
        <f>J156</f>
        <v>0</v>
      </c>
      <c r="K102" s="104"/>
      <c r="L102" s="179"/>
    </row>
    <row r="103" spans="1:47" s="10" customFormat="1" ht="19.899999999999999" customHeight="1">
      <c r="B103" s="174"/>
      <c r="C103" s="104"/>
      <c r="D103" s="175" t="s">
        <v>197</v>
      </c>
      <c r="E103" s="176"/>
      <c r="F103" s="176"/>
      <c r="G103" s="176"/>
      <c r="H103" s="176"/>
      <c r="I103" s="177"/>
      <c r="J103" s="178">
        <f>J163</f>
        <v>0</v>
      </c>
      <c r="K103" s="104"/>
      <c r="L103" s="179"/>
    </row>
    <row r="104" spans="1:47" s="10" customFormat="1" ht="19.899999999999999" customHeight="1">
      <c r="B104" s="174"/>
      <c r="C104" s="104"/>
      <c r="D104" s="175" t="s">
        <v>198</v>
      </c>
      <c r="E104" s="176"/>
      <c r="F104" s="176"/>
      <c r="G104" s="176"/>
      <c r="H104" s="176"/>
      <c r="I104" s="177"/>
      <c r="J104" s="178">
        <f>J180</f>
        <v>0</v>
      </c>
      <c r="K104" s="104"/>
      <c r="L104" s="179"/>
    </row>
    <row r="105" spans="1:47" s="10" customFormat="1" ht="19.899999999999999" customHeight="1">
      <c r="B105" s="174"/>
      <c r="C105" s="104"/>
      <c r="D105" s="175" t="s">
        <v>199</v>
      </c>
      <c r="E105" s="176"/>
      <c r="F105" s="176"/>
      <c r="G105" s="176"/>
      <c r="H105" s="176"/>
      <c r="I105" s="177"/>
      <c r="J105" s="178">
        <f>J184</f>
        <v>0</v>
      </c>
      <c r="K105" s="104"/>
      <c r="L105" s="179"/>
    </row>
    <row r="106" spans="1:47" s="10" customFormat="1" ht="14.85" customHeight="1">
      <c r="B106" s="174"/>
      <c r="C106" s="104"/>
      <c r="D106" s="175" t="s">
        <v>200</v>
      </c>
      <c r="E106" s="176"/>
      <c r="F106" s="176"/>
      <c r="G106" s="176"/>
      <c r="H106" s="176"/>
      <c r="I106" s="177"/>
      <c r="J106" s="178">
        <f>J262</f>
        <v>0</v>
      </c>
      <c r="K106" s="104"/>
      <c r="L106" s="179"/>
    </row>
    <row r="107" spans="1:47" s="10" customFormat="1" ht="19.899999999999999" customHeight="1">
      <c r="B107" s="174"/>
      <c r="C107" s="104"/>
      <c r="D107" s="175" t="s">
        <v>201</v>
      </c>
      <c r="E107" s="176"/>
      <c r="F107" s="176"/>
      <c r="G107" s="176"/>
      <c r="H107" s="176"/>
      <c r="I107" s="177"/>
      <c r="J107" s="178">
        <f>J273</f>
        <v>0</v>
      </c>
      <c r="K107" s="104"/>
      <c r="L107" s="179"/>
    </row>
    <row r="108" spans="1:47" s="9" customFormat="1" ht="24.95" customHeight="1">
      <c r="B108" s="167"/>
      <c r="C108" s="168"/>
      <c r="D108" s="169" t="s">
        <v>584</v>
      </c>
      <c r="E108" s="170"/>
      <c r="F108" s="170"/>
      <c r="G108" s="170"/>
      <c r="H108" s="170"/>
      <c r="I108" s="171"/>
      <c r="J108" s="172">
        <f>J274</f>
        <v>0</v>
      </c>
      <c r="K108" s="168"/>
      <c r="L108" s="173"/>
    </row>
    <row r="109" spans="1:47" s="10" customFormat="1" ht="19.899999999999999" customHeight="1">
      <c r="B109" s="174"/>
      <c r="C109" s="104"/>
      <c r="D109" s="175" t="s">
        <v>585</v>
      </c>
      <c r="E109" s="176"/>
      <c r="F109" s="176"/>
      <c r="G109" s="176"/>
      <c r="H109" s="176"/>
      <c r="I109" s="177"/>
      <c r="J109" s="178">
        <f>J275</f>
        <v>0</v>
      </c>
      <c r="K109" s="104"/>
      <c r="L109" s="179"/>
    </row>
    <row r="110" spans="1:47" s="2" customFormat="1" ht="21.75" customHeight="1">
      <c r="A110" s="34"/>
      <c r="B110" s="35"/>
      <c r="C110" s="36"/>
      <c r="D110" s="36"/>
      <c r="E110" s="36"/>
      <c r="F110" s="36"/>
      <c r="G110" s="36"/>
      <c r="H110" s="36"/>
      <c r="I110" s="122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6.95" customHeight="1">
      <c r="A111" s="34"/>
      <c r="B111" s="54"/>
      <c r="C111" s="55"/>
      <c r="D111" s="55"/>
      <c r="E111" s="55"/>
      <c r="F111" s="55"/>
      <c r="G111" s="55"/>
      <c r="H111" s="55"/>
      <c r="I111" s="158"/>
      <c r="J111" s="55"/>
      <c r="K111" s="55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5" spans="1:31" s="2" customFormat="1" ht="6.95" customHeight="1">
      <c r="A115" s="34"/>
      <c r="B115" s="56"/>
      <c r="C115" s="57"/>
      <c r="D115" s="57"/>
      <c r="E115" s="57"/>
      <c r="F115" s="57"/>
      <c r="G115" s="57"/>
      <c r="H115" s="57"/>
      <c r="I115" s="161"/>
      <c r="J115" s="57"/>
      <c r="K115" s="57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31" s="2" customFormat="1" ht="24.95" customHeight="1">
      <c r="A116" s="34"/>
      <c r="B116" s="35"/>
      <c r="C116" s="23" t="s">
        <v>202</v>
      </c>
      <c r="D116" s="36"/>
      <c r="E116" s="36"/>
      <c r="F116" s="36"/>
      <c r="G116" s="36"/>
      <c r="H116" s="36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31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12" customHeight="1">
      <c r="A118" s="34"/>
      <c r="B118" s="35"/>
      <c r="C118" s="29" t="s">
        <v>16</v>
      </c>
      <c r="D118" s="36"/>
      <c r="E118" s="36"/>
      <c r="F118" s="36"/>
      <c r="G118" s="36"/>
      <c r="H118" s="36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16.5" customHeight="1">
      <c r="A119" s="34"/>
      <c r="B119" s="35"/>
      <c r="C119" s="36"/>
      <c r="D119" s="36"/>
      <c r="E119" s="336" t="str">
        <f>E7</f>
        <v>Oprava mostních objektů na trati Liberec - Černousy</v>
      </c>
      <c r="F119" s="337"/>
      <c r="G119" s="337"/>
      <c r="H119" s="337"/>
      <c r="I119" s="122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1" customFormat="1" ht="12" customHeight="1">
      <c r="B120" s="21"/>
      <c r="C120" s="29" t="s">
        <v>185</v>
      </c>
      <c r="D120" s="22"/>
      <c r="E120" s="22"/>
      <c r="F120" s="22"/>
      <c r="G120" s="22"/>
      <c r="H120" s="22"/>
      <c r="I120" s="115"/>
      <c r="J120" s="22"/>
      <c r="K120" s="22"/>
      <c r="L120" s="20"/>
    </row>
    <row r="121" spans="1:31" s="2" customFormat="1" ht="16.5" customHeight="1">
      <c r="A121" s="34"/>
      <c r="B121" s="35"/>
      <c r="C121" s="36"/>
      <c r="D121" s="36"/>
      <c r="E121" s="336" t="s">
        <v>580</v>
      </c>
      <c r="F121" s="338"/>
      <c r="G121" s="338"/>
      <c r="H121" s="338"/>
      <c r="I121" s="122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2" customHeight="1">
      <c r="A122" s="34"/>
      <c r="B122" s="35"/>
      <c r="C122" s="29" t="s">
        <v>187</v>
      </c>
      <c r="D122" s="36"/>
      <c r="E122" s="36"/>
      <c r="F122" s="36"/>
      <c r="G122" s="36"/>
      <c r="H122" s="36"/>
      <c r="I122" s="122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6.5" customHeight="1">
      <c r="A123" s="34"/>
      <c r="B123" s="35"/>
      <c r="C123" s="36"/>
      <c r="D123" s="36"/>
      <c r="E123" s="309" t="str">
        <f>E11</f>
        <v>2020/02/03.1/LIB - SO 03 -  P 165,510 stavební část</v>
      </c>
      <c r="F123" s="338"/>
      <c r="G123" s="338"/>
      <c r="H123" s="338"/>
      <c r="I123" s="122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6.95" customHeight="1">
      <c r="A124" s="34"/>
      <c r="B124" s="35"/>
      <c r="C124" s="36"/>
      <c r="D124" s="36"/>
      <c r="E124" s="36"/>
      <c r="F124" s="36"/>
      <c r="G124" s="36"/>
      <c r="H124" s="36"/>
      <c r="I124" s="122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2" customHeight="1">
      <c r="A125" s="34"/>
      <c r="B125" s="35"/>
      <c r="C125" s="29" t="s">
        <v>20</v>
      </c>
      <c r="D125" s="36"/>
      <c r="E125" s="36"/>
      <c r="F125" s="27" t="str">
        <f>F14</f>
        <v>Stráž nad Nisou</v>
      </c>
      <c r="G125" s="36"/>
      <c r="H125" s="36"/>
      <c r="I125" s="123" t="s">
        <v>22</v>
      </c>
      <c r="J125" s="66" t="str">
        <f>IF(J14="","",J14)</f>
        <v>25. 5. 2020</v>
      </c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6.95" customHeight="1">
      <c r="A126" s="34"/>
      <c r="B126" s="35"/>
      <c r="C126" s="36"/>
      <c r="D126" s="36"/>
      <c r="E126" s="36"/>
      <c r="F126" s="36"/>
      <c r="G126" s="36"/>
      <c r="H126" s="36"/>
      <c r="I126" s="122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5.2" customHeight="1">
      <c r="A127" s="34"/>
      <c r="B127" s="35"/>
      <c r="C127" s="29" t="s">
        <v>24</v>
      </c>
      <c r="D127" s="36"/>
      <c r="E127" s="36"/>
      <c r="F127" s="27" t="str">
        <f>E17</f>
        <v>Správa železnic, státní organizace OŘ HK</v>
      </c>
      <c r="G127" s="36"/>
      <c r="H127" s="36"/>
      <c r="I127" s="123" t="s">
        <v>32</v>
      </c>
      <c r="J127" s="32" t="str">
        <f>E23</f>
        <v xml:space="preserve"> </v>
      </c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5.2" customHeight="1">
      <c r="A128" s="34"/>
      <c r="B128" s="35"/>
      <c r="C128" s="29" t="s">
        <v>30</v>
      </c>
      <c r="D128" s="36"/>
      <c r="E128" s="36"/>
      <c r="F128" s="27" t="str">
        <f>IF(E20="","",E20)</f>
        <v>Vyplň údaj</v>
      </c>
      <c r="G128" s="36"/>
      <c r="H128" s="36"/>
      <c r="I128" s="123" t="s">
        <v>34</v>
      </c>
      <c r="J128" s="32" t="str">
        <f>E26</f>
        <v xml:space="preserve"> </v>
      </c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0.35" customHeight="1">
      <c r="A129" s="34"/>
      <c r="B129" s="35"/>
      <c r="C129" s="36"/>
      <c r="D129" s="36"/>
      <c r="E129" s="36"/>
      <c r="F129" s="36"/>
      <c r="G129" s="36"/>
      <c r="H129" s="36"/>
      <c r="I129" s="122"/>
      <c r="J129" s="36"/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11" customFormat="1" ht="29.25" customHeight="1">
      <c r="A130" s="180"/>
      <c r="B130" s="181"/>
      <c r="C130" s="182" t="s">
        <v>203</v>
      </c>
      <c r="D130" s="183" t="s">
        <v>62</v>
      </c>
      <c r="E130" s="183" t="s">
        <v>58</v>
      </c>
      <c r="F130" s="183" t="s">
        <v>59</v>
      </c>
      <c r="G130" s="183" t="s">
        <v>204</v>
      </c>
      <c r="H130" s="183" t="s">
        <v>205</v>
      </c>
      <c r="I130" s="184" t="s">
        <v>206</v>
      </c>
      <c r="J130" s="183" t="s">
        <v>192</v>
      </c>
      <c r="K130" s="185" t="s">
        <v>207</v>
      </c>
      <c r="L130" s="186"/>
      <c r="M130" s="75" t="s">
        <v>1</v>
      </c>
      <c r="N130" s="76" t="s">
        <v>41</v>
      </c>
      <c r="O130" s="76" t="s">
        <v>208</v>
      </c>
      <c r="P130" s="76" t="s">
        <v>209</v>
      </c>
      <c r="Q130" s="76" t="s">
        <v>210</v>
      </c>
      <c r="R130" s="76" t="s">
        <v>211</v>
      </c>
      <c r="S130" s="76" t="s">
        <v>212</v>
      </c>
      <c r="T130" s="77" t="s">
        <v>213</v>
      </c>
      <c r="U130" s="180"/>
      <c r="V130" s="180"/>
      <c r="W130" s="180"/>
      <c r="X130" s="180"/>
      <c r="Y130" s="180"/>
      <c r="Z130" s="180"/>
      <c r="AA130" s="180"/>
      <c r="AB130" s="180"/>
      <c r="AC130" s="180"/>
      <c r="AD130" s="180"/>
      <c r="AE130" s="180"/>
    </row>
    <row r="131" spans="1:65" s="2" customFormat="1" ht="22.9" customHeight="1">
      <c r="A131" s="34"/>
      <c r="B131" s="35"/>
      <c r="C131" s="82" t="s">
        <v>214</v>
      </c>
      <c r="D131" s="36"/>
      <c r="E131" s="36"/>
      <c r="F131" s="36"/>
      <c r="G131" s="36"/>
      <c r="H131" s="36"/>
      <c r="I131" s="122"/>
      <c r="J131" s="187">
        <f>BK131</f>
        <v>0</v>
      </c>
      <c r="K131" s="36"/>
      <c r="L131" s="39"/>
      <c r="M131" s="78"/>
      <c r="N131" s="188"/>
      <c r="O131" s="79"/>
      <c r="P131" s="189">
        <f>P132+P274</f>
        <v>0</v>
      </c>
      <c r="Q131" s="79"/>
      <c r="R131" s="189">
        <f>R132+R274</f>
        <v>65.467930778149992</v>
      </c>
      <c r="S131" s="79"/>
      <c r="T131" s="190">
        <f>T132+T274</f>
        <v>49.881703999999999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76</v>
      </c>
      <c r="AU131" s="17" t="s">
        <v>194</v>
      </c>
      <c r="BK131" s="191">
        <f>BK132+BK274</f>
        <v>0</v>
      </c>
    </row>
    <row r="132" spans="1:65" s="12" customFormat="1" ht="25.9" customHeight="1">
      <c r="B132" s="192"/>
      <c r="C132" s="193"/>
      <c r="D132" s="194" t="s">
        <v>76</v>
      </c>
      <c r="E132" s="195" t="s">
        <v>215</v>
      </c>
      <c r="F132" s="195" t="s">
        <v>216</v>
      </c>
      <c r="G132" s="193"/>
      <c r="H132" s="193"/>
      <c r="I132" s="196"/>
      <c r="J132" s="197">
        <f>BK132</f>
        <v>0</v>
      </c>
      <c r="K132" s="193"/>
      <c r="L132" s="198"/>
      <c r="M132" s="199"/>
      <c r="N132" s="200"/>
      <c r="O132" s="200"/>
      <c r="P132" s="201">
        <f>P133+P152+P156+P163+P180+P184+P273</f>
        <v>0</v>
      </c>
      <c r="Q132" s="200"/>
      <c r="R132" s="201">
        <f>R133+R152+R156+R163+R180+R184+R273</f>
        <v>65.467110582399997</v>
      </c>
      <c r="S132" s="200"/>
      <c r="T132" s="202">
        <f>T133+T152+T156+T163+T180+T184+T273</f>
        <v>49.881703999999999</v>
      </c>
      <c r="AR132" s="203" t="s">
        <v>84</v>
      </c>
      <c r="AT132" s="204" t="s">
        <v>76</v>
      </c>
      <c r="AU132" s="204" t="s">
        <v>77</v>
      </c>
      <c r="AY132" s="203" t="s">
        <v>217</v>
      </c>
      <c r="BK132" s="205">
        <f>BK133+BK152+BK156+BK163+BK180+BK184+BK273</f>
        <v>0</v>
      </c>
    </row>
    <row r="133" spans="1:65" s="12" customFormat="1" ht="22.9" customHeight="1">
      <c r="B133" s="192"/>
      <c r="C133" s="193"/>
      <c r="D133" s="194" t="s">
        <v>76</v>
      </c>
      <c r="E133" s="206" t="s">
        <v>84</v>
      </c>
      <c r="F133" s="206" t="s">
        <v>218</v>
      </c>
      <c r="G133" s="193"/>
      <c r="H133" s="193"/>
      <c r="I133" s="196"/>
      <c r="J133" s="207">
        <f>BK133</f>
        <v>0</v>
      </c>
      <c r="K133" s="193"/>
      <c r="L133" s="198"/>
      <c r="M133" s="199"/>
      <c r="N133" s="200"/>
      <c r="O133" s="200"/>
      <c r="P133" s="201">
        <f>SUM(P134:P151)</f>
        <v>0</v>
      </c>
      <c r="Q133" s="200"/>
      <c r="R133" s="201">
        <f>SUM(R134:R151)</f>
        <v>2.46E-2</v>
      </c>
      <c r="S133" s="200"/>
      <c r="T133" s="202">
        <f>SUM(T134:T151)</f>
        <v>0</v>
      </c>
      <c r="AR133" s="203" t="s">
        <v>84</v>
      </c>
      <c r="AT133" s="204" t="s">
        <v>76</v>
      </c>
      <c r="AU133" s="204" t="s">
        <v>84</v>
      </c>
      <c r="AY133" s="203" t="s">
        <v>217</v>
      </c>
      <c r="BK133" s="205">
        <f>SUM(BK134:BK151)</f>
        <v>0</v>
      </c>
    </row>
    <row r="134" spans="1:65" s="2" customFormat="1" ht="16.5" customHeight="1">
      <c r="A134" s="34"/>
      <c r="B134" s="35"/>
      <c r="C134" s="208" t="s">
        <v>84</v>
      </c>
      <c r="D134" s="208" t="s">
        <v>219</v>
      </c>
      <c r="E134" s="209" t="s">
        <v>226</v>
      </c>
      <c r="F134" s="210" t="s">
        <v>227</v>
      </c>
      <c r="G134" s="211" t="s">
        <v>222</v>
      </c>
      <c r="H134" s="212">
        <v>820</v>
      </c>
      <c r="I134" s="213"/>
      <c r="J134" s="214">
        <f>ROUND(I134*H134,2)</f>
        <v>0</v>
      </c>
      <c r="K134" s="210" t="s">
        <v>223</v>
      </c>
      <c r="L134" s="39"/>
      <c r="M134" s="215" t="s">
        <v>1</v>
      </c>
      <c r="N134" s="216" t="s">
        <v>42</v>
      </c>
      <c r="O134" s="71"/>
      <c r="P134" s="217">
        <f>O134*H134</f>
        <v>0</v>
      </c>
      <c r="Q134" s="217">
        <v>3.0000000000000001E-5</v>
      </c>
      <c r="R134" s="217">
        <f>Q134*H134</f>
        <v>2.46E-2</v>
      </c>
      <c r="S134" s="217">
        <v>0</v>
      </c>
      <c r="T134" s="21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9" t="s">
        <v>224</v>
      </c>
      <c r="AT134" s="219" t="s">
        <v>219</v>
      </c>
      <c r="AU134" s="219" t="s">
        <v>86</v>
      </c>
      <c r="AY134" s="17" t="s">
        <v>217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7" t="s">
        <v>84</v>
      </c>
      <c r="BK134" s="220">
        <f>ROUND(I134*H134,2)</f>
        <v>0</v>
      </c>
      <c r="BL134" s="17" t="s">
        <v>224</v>
      </c>
      <c r="BM134" s="219" t="s">
        <v>586</v>
      </c>
    </row>
    <row r="135" spans="1:65" s="2" customFormat="1" ht="21.75" customHeight="1">
      <c r="A135" s="34"/>
      <c r="B135" s="35"/>
      <c r="C135" s="208" t="s">
        <v>86</v>
      </c>
      <c r="D135" s="208" t="s">
        <v>219</v>
      </c>
      <c r="E135" s="209" t="s">
        <v>220</v>
      </c>
      <c r="F135" s="210" t="s">
        <v>221</v>
      </c>
      <c r="G135" s="211" t="s">
        <v>222</v>
      </c>
      <c r="H135" s="212">
        <v>820</v>
      </c>
      <c r="I135" s="213"/>
      <c r="J135" s="214">
        <f>ROUND(I135*H135,2)</f>
        <v>0</v>
      </c>
      <c r="K135" s="210" t="s">
        <v>223</v>
      </c>
      <c r="L135" s="39"/>
      <c r="M135" s="215" t="s">
        <v>1</v>
      </c>
      <c r="N135" s="216" t="s">
        <v>42</v>
      </c>
      <c r="O135" s="71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9" t="s">
        <v>224</v>
      </c>
      <c r="AT135" s="219" t="s">
        <v>219</v>
      </c>
      <c r="AU135" s="219" t="s">
        <v>86</v>
      </c>
      <c r="AY135" s="17" t="s">
        <v>217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7" t="s">
        <v>84</v>
      </c>
      <c r="BK135" s="220">
        <f>ROUND(I135*H135,2)</f>
        <v>0</v>
      </c>
      <c r="BL135" s="17" t="s">
        <v>224</v>
      </c>
      <c r="BM135" s="219" t="s">
        <v>587</v>
      </c>
    </row>
    <row r="136" spans="1:65" s="13" customFormat="1" ht="11.25">
      <c r="B136" s="225"/>
      <c r="C136" s="226"/>
      <c r="D136" s="221" t="s">
        <v>246</v>
      </c>
      <c r="E136" s="227" t="s">
        <v>1</v>
      </c>
      <c r="F136" s="228" t="s">
        <v>588</v>
      </c>
      <c r="G136" s="226"/>
      <c r="H136" s="229">
        <v>820</v>
      </c>
      <c r="I136" s="230"/>
      <c r="J136" s="226"/>
      <c r="K136" s="226"/>
      <c r="L136" s="231"/>
      <c r="M136" s="232"/>
      <c r="N136" s="233"/>
      <c r="O136" s="233"/>
      <c r="P136" s="233"/>
      <c r="Q136" s="233"/>
      <c r="R136" s="233"/>
      <c r="S136" s="233"/>
      <c r="T136" s="234"/>
      <c r="AT136" s="235" t="s">
        <v>246</v>
      </c>
      <c r="AU136" s="235" t="s">
        <v>86</v>
      </c>
      <c r="AV136" s="13" t="s">
        <v>86</v>
      </c>
      <c r="AW136" s="13" t="s">
        <v>33</v>
      </c>
      <c r="AX136" s="13" t="s">
        <v>77</v>
      </c>
      <c r="AY136" s="235" t="s">
        <v>217</v>
      </c>
    </row>
    <row r="137" spans="1:65" s="14" customFormat="1" ht="11.25">
      <c r="B137" s="246"/>
      <c r="C137" s="247"/>
      <c r="D137" s="221" t="s">
        <v>246</v>
      </c>
      <c r="E137" s="248" t="s">
        <v>1</v>
      </c>
      <c r="F137" s="249" t="s">
        <v>298</v>
      </c>
      <c r="G137" s="247"/>
      <c r="H137" s="250">
        <v>820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AT137" s="256" t="s">
        <v>246</v>
      </c>
      <c r="AU137" s="256" t="s">
        <v>86</v>
      </c>
      <c r="AV137" s="14" t="s">
        <v>224</v>
      </c>
      <c r="AW137" s="14" t="s">
        <v>33</v>
      </c>
      <c r="AX137" s="14" t="s">
        <v>84</v>
      </c>
      <c r="AY137" s="256" t="s">
        <v>217</v>
      </c>
    </row>
    <row r="138" spans="1:65" s="2" customFormat="1" ht="21.75" customHeight="1">
      <c r="A138" s="34"/>
      <c r="B138" s="35"/>
      <c r="C138" s="208" t="s">
        <v>229</v>
      </c>
      <c r="D138" s="208" t="s">
        <v>219</v>
      </c>
      <c r="E138" s="209" t="s">
        <v>589</v>
      </c>
      <c r="F138" s="210" t="s">
        <v>590</v>
      </c>
      <c r="G138" s="211" t="s">
        <v>232</v>
      </c>
      <c r="H138" s="212">
        <v>2</v>
      </c>
      <c r="I138" s="213"/>
      <c r="J138" s="214">
        <f>ROUND(I138*H138,2)</f>
        <v>0</v>
      </c>
      <c r="K138" s="210" t="s">
        <v>223</v>
      </c>
      <c r="L138" s="39"/>
      <c r="M138" s="215" t="s">
        <v>1</v>
      </c>
      <c r="N138" s="216" t="s">
        <v>42</v>
      </c>
      <c r="O138" s="71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9" t="s">
        <v>224</v>
      </c>
      <c r="AT138" s="219" t="s">
        <v>219</v>
      </c>
      <c r="AU138" s="219" t="s">
        <v>86</v>
      </c>
      <c r="AY138" s="17" t="s">
        <v>217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17" t="s">
        <v>84</v>
      </c>
      <c r="BK138" s="220">
        <f>ROUND(I138*H138,2)</f>
        <v>0</v>
      </c>
      <c r="BL138" s="17" t="s">
        <v>224</v>
      </c>
      <c r="BM138" s="219" t="s">
        <v>591</v>
      </c>
    </row>
    <row r="139" spans="1:65" s="2" customFormat="1" ht="19.5">
      <c r="A139" s="34"/>
      <c r="B139" s="35"/>
      <c r="C139" s="36"/>
      <c r="D139" s="221" t="s">
        <v>234</v>
      </c>
      <c r="E139" s="36"/>
      <c r="F139" s="222" t="s">
        <v>592</v>
      </c>
      <c r="G139" s="36"/>
      <c r="H139" s="36"/>
      <c r="I139" s="122"/>
      <c r="J139" s="36"/>
      <c r="K139" s="36"/>
      <c r="L139" s="39"/>
      <c r="M139" s="223"/>
      <c r="N139" s="224"/>
      <c r="O139" s="71"/>
      <c r="P139" s="71"/>
      <c r="Q139" s="71"/>
      <c r="R139" s="71"/>
      <c r="S139" s="71"/>
      <c r="T139" s="72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234</v>
      </c>
      <c r="AU139" s="17" t="s">
        <v>86</v>
      </c>
    </row>
    <row r="140" spans="1:65" s="2" customFormat="1" ht="21.75" customHeight="1">
      <c r="A140" s="34"/>
      <c r="B140" s="35"/>
      <c r="C140" s="208" t="s">
        <v>224</v>
      </c>
      <c r="D140" s="208" t="s">
        <v>219</v>
      </c>
      <c r="E140" s="209" t="s">
        <v>593</v>
      </c>
      <c r="F140" s="210" t="s">
        <v>594</v>
      </c>
      <c r="G140" s="211" t="s">
        <v>232</v>
      </c>
      <c r="H140" s="212">
        <v>2</v>
      </c>
      <c r="I140" s="213"/>
      <c r="J140" s="214">
        <f>ROUND(I140*H140,2)</f>
        <v>0</v>
      </c>
      <c r="K140" s="210" t="s">
        <v>223</v>
      </c>
      <c r="L140" s="39"/>
      <c r="M140" s="215" t="s">
        <v>1</v>
      </c>
      <c r="N140" s="216" t="s">
        <v>42</v>
      </c>
      <c r="O140" s="71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9" t="s">
        <v>224</v>
      </c>
      <c r="AT140" s="219" t="s">
        <v>219</v>
      </c>
      <c r="AU140" s="219" t="s">
        <v>86</v>
      </c>
      <c r="AY140" s="17" t="s">
        <v>217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7" t="s">
        <v>84</v>
      </c>
      <c r="BK140" s="220">
        <f>ROUND(I140*H140,2)</f>
        <v>0</v>
      </c>
      <c r="BL140" s="17" t="s">
        <v>224</v>
      </c>
      <c r="BM140" s="219" t="s">
        <v>595</v>
      </c>
    </row>
    <row r="141" spans="1:65" s="2" customFormat="1" ht="19.5">
      <c r="A141" s="34"/>
      <c r="B141" s="35"/>
      <c r="C141" s="36"/>
      <c r="D141" s="221" t="s">
        <v>234</v>
      </c>
      <c r="E141" s="36"/>
      <c r="F141" s="222" t="s">
        <v>596</v>
      </c>
      <c r="G141" s="36"/>
      <c r="H141" s="36"/>
      <c r="I141" s="122"/>
      <c r="J141" s="36"/>
      <c r="K141" s="36"/>
      <c r="L141" s="39"/>
      <c r="M141" s="223"/>
      <c r="N141" s="224"/>
      <c r="O141" s="71"/>
      <c r="P141" s="71"/>
      <c r="Q141" s="71"/>
      <c r="R141" s="71"/>
      <c r="S141" s="71"/>
      <c r="T141" s="72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234</v>
      </c>
      <c r="AU141" s="17" t="s">
        <v>86</v>
      </c>
    </row>
    <row r="142" spans="1:65" s="2" customFormat="1" ht="21.75" customHeight="1">
      <c r="A142" s="34"/>
      <c r="B142" s="35"/>
      <c r="C142" s="208" t="s">
        <v>241</v>
      </c>
      <c r="D142" s="208" t="s">
        <v>219</v>
      </c>
      <c r="E142" s="209" t="s">
        <v>597</v>
      </c>
      <c r="F142" s="210" t="s">
        <v>598</v>
      </c>
      <c r="G142" s="211" t="s">
        <v>232</v>
      </c>
      <c r="H142" s="212">
        <v>2</v>
      </c>
      <c r="I142" s="213"/>
      <c r="J142" s="214">
        <f>ROUND(I142*H142,2)</f>
        <v>0</v>
      </c>
      <c r="K142" s="210" t="s">
        <v>223</v>
      </c>
      <c r="L142" s="39"/>
      <c r="M142" s="215" t="s">
        <v>1</v>
      </c>
      <c r="N142" s="216" t="s">
        <v>42</v>
      </c>
      <c r="O142" s="71"/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9" t="s">
        <v>224</v>
      </c>
      <c r="AT142" s="219" t="s">
        <v>219</v>
      </c>
      <c r="AU142" s="219" t="s">
        <v>86</v>
      </c>
      <c r="AY142" s="17" t="s">
        <v>217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7" t="s">
        <v>84</v>
      </c>
      <c r="BK142" s="220">
        <f>ROUND(I142*H142,2)</f>
        <v>0</v>
      </c>
      <c r="BL142" s="17" t="s">
        <v>224</v>
      </c>
      <c r="BM142" s="219" t="s">
        <v>599</v>
      </c>
    </row>
    <row r="143" spans="1:65" s="2" customFormat="1" ht="19.5">
      <c r="A143" s="34"/>
      <c r="B143" s="35"/>
      <c r="C143" s="36"/>
      <c r="D143" s="221" t="s">
        <v>234</v>
      </c>
      <c r="E143" s="36"/>
      <c r="F143" s="222" t="s">
        <v>600</v>
      </c>
      <c r="G143" s="36"/>
      <c r="H143" s="36"/>
      <c r="I143" s="122"/>
      <c r="J143" s="36"/>
      <c r="K143" s="36"/>
      <c r="L143" s="39"/>
      <c r="M143" s="223"/>
      <c r="N143" s="224"/>
      <c r="O143" s="71"/>
      <c r="P143" s="71"/>
      <c r="Q143" s="71"/>
      <c r="R143" s="71"/>
      <c r="S143" s="71"/>
      <c r="T143" s="72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234</v>
      </c>
      <c r="AU143" s="17" t="s">
        <v>86</v>
      </c>
    </row>
    <row r="144" spans="1:65" s="2" customFormat="1" ht="21.75" customHeight="1">
      <c r="A144" s="34"/>
      <c r="B144" s="35"/>
      <c r="C144" s="208" t="s">
        <v>248</v>
      </c>
      <c r="D144" s="208" t="s">
        <v>219</v>
      </c>
      <c r="E144" s="209" t="s">
        <v>601</v>
      </c>
      <c r="F144" s="210" t="s">
        <v>602</v>
      </c>
      <c r="G144" s="211" t="s">
        <v>232</v>
      </c>
      <c r="H144" s="212">
        <v>1</v>
      </c>
      <c r="I144" s="213"/>
      <c r="J144" s="214">
        <f>ROUND(I144*H144,2)</f>
        <v>0</v>
      </c>
      <c r="K144" s="210" t="s">
        <v>223</v>
      </c>
      <c r="L144" s="39"/>
      <c r="M144" s="215" t="s">
        <v>1</v>
      </c>
      <c r="N144" s="216" t="s">
        <v>42</v>
      </c>
      <c r="O144" s="71"/>
      <c r="P144" s="217">
        <f>O144*H144</f>
        <v>0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9" t="s">
        <v>224</v>
      </c>
      <c r="AT144" s="219" t="s">
        <v>219</v>
      </c>
      <c r="AU144" s="219" t="s">
        <v>86</v>
      </c>
      <c r="AY144" s="17" t="s">
        <v>217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17" t="s">
        <v>84</v>
      </c>
      <c r="BK144" s="220">
        <f>ROUND(I144*H144,2)</f>
        <v>0</v>
      </c>
      <c r="BL144" s="17" t="s">
        <v>224</v>
      </c>
      <c r="BM144" s="219" t="s">
        <v>603</v>
      </c>
    </row>
    <row r="145" spans="1:65" s="2" customFormat="1" ht="19.5">
      <c r="A145" s="34"/>
      <c r="B145" s="35"/>
      <c r="C145" s="36"/>
      <c r="D145" s="221" t="s">
        <v>234</v>
      </c>
      <c r="E145" s="36"/>
      <c r="F145" s="222" t="s">
        <v>604</v>
      </c>
      <c r="G145" s="36"/>
      <c r="H145" s="36"/>
      <c r="I145" s="122"/>
      <c r="J145" s="36"/>
      <c r="K145" s="36"/>
      <c r="L145" s="39"/>
      <c r="M145" s="223"/>
      <c r="N145" s="224"/>
      <c r="O145" s="71"/>
      <c r="P145" s="71"/>
      <c r="Q145" s="71"/>
      <c r="R145" s="71"/>
      <c r="S145" s="71"/>
      <c r="T145" s="72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234</v>
      </c>
      <c r="AU145" s="17" t="s">
        <v>86</v>
      </c>
    </row>
    <row r="146" spans="1:65" s="2" customFormat="1" ht="21.75" customHeight="1">
      <c r="A146" s="34"/>
      <c r="B146" s="35"/>
      <c r="C146" s="208" t="s">
        <v>254</v>
      </c>
      <c r="D146" s="208" t="s">
        <v>219</v>
      </c>
      <c r="E146" s="209" t="s">
        <v>605</v>
      </c>
      <c r="F146" s="210" t="s">
        <v>606</v>
      </c>
      <c r="G146" s="211" t="s">
        <v>232</v>
      </c>
      <c r="H146" s="212">
        <v>1</v>
      </c>
      <c r="I146" s="213"/>
      <c r="J146" s="214">
        <f>ROUND(I146*H146,2)</f>
        <v>0</v>
      </c>
      <c r="K146" s="210" t="s">
        <v>223</v>
      </c>
      <c r="L146" s="39"/>
      <c r="M146" s="215" t="s">
        <v>1</v>
      </c>
      <c r="N146" s="216" t="s">
        <v>42</v>
      </c>
      <c r="O146" s="71"/>
      <c r="P146" s="217">
        <f>O146*H146</f>
        <v>0</v>
      </c>
      <c r="Q146" s="217">
        <v>0</v>
      </c>
      <c r="R146" s="217">
        <f>Q146*H146</f>
        <v>0</v>
      </c>
      <c r="S146" s="217">
        <v>0</v>
      </c>
      <c r="T146" s="21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9" t="s">
        <v>224</v>
      </c>
      <c r="AT146" s="219" t="s">
        <v>219</v>
      </c>
      <c r="AU146" s="219" t="s">
        <v>86</v>
      </c>
      <c r="AY146" s="17" t="s">
        <v>217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17" t="s">
        <v>84</v>
      </c>
      <c r="BK146" s="220">
        <f>ROUND(I146*H146,2)</f>
        <v>0</v>
      </c>
      <c r="BL146" s="17" t="s">
        <v>224</v>
      </c>
      <c r="BM146" s="219" t="s">
        <v>607</v>
      </c>
    </row>
    <row r="147" spans="1:65" s="2" customFormat="1" ht="19.5">
      <c r="A147" s="34"/>
      <c r="B147" s="35"/>
      <c r="C147" s="36"/>
      <c r="D147" s="221" t="s">
        <v>234</v>
      </c>
      <c r="E147" s="36"/>
      <c r="F147" s="222" t="s">
        <v>604</v>
      </c>
      <c r="G147" s="36"/>
      <c r="H147" s="36"/>
      <c r="I147" s="122"/>
      <c r="J147" s="36"/>
      <c r="K147" s="36"/>
      <c r="L147" s="39"/>
      <c r="M147" s="223"/>
      <c r="N147" s="224"/>
      <c r="O147" s="71"/>
      <c r="P147" s="71"/>
      <c r="Q147" s="71"/>
      <c r="R147" s="71"/>
      <c r="S147" s="71"/>
      <c r="T147" s="72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234</v>
      </c>
      <c r="AU147" s="17" t="s">
        <v>86</v>
      </c>
    </row>
    <row r="148" spans="1:65" s="2" customFormat="1" ht="21.75" customHeight="1">
      <c r="A148" s="34"/>
      <c r="B148" s="35"/>
      <c r="C148" s="208" t="s">
        <v>262</v>
      </c>
      <c r="D148" s="208" t="s">
        <v>219</v>
      </c>
      <c r="E148" s="209" t="s">
        <v>608</v>
      </c>
      <c r="F148" s="210" t="s">
        <v>609</v>
      </c>
      <c r="G148" s="211" t="s">
        <v>232</v>
      </c>
      <c r="H148" s="212">
        <v>1</v>
      </c>
      <c r="I148" s="213"/>
      <c r="J148" s="214">
        <f>ROUND(I148*H148,2)</f>
        <v>0</v>
      </c>
      <c r="K148" s="210" t="s">
        <v>223</v>
      </c>
      <c r="L148" s="39"/>
      <c r="M148" s="215" t="s">
        <v>1</v>
      </c>
      <c r="N148" s="216" t="s">
        <v>42</v>
      </c>
      <c r="O148" s="71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9" t="s">
        <v>224</v>
      </c>
      <c r="AT148" s="219" t="s">
        <v>219</v>
      </c>
      <c r="AU148" s="219" t="s">
        <v>86</v>
      </c>
      <c r="AY148" s="17" t="s">
        <v>217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17" t="s">
        <v>84</v>
      </c>
      <c r="BK148" s="220">
        <f>ROUND(I148*H148,2)</f>
        <v>0</v>
      </c>
      <c r="BL148" s="17" t="s">
        <v>224</v>
      </c>
      <c r="BM148" s="219" t="s">
        <v>610</v>
      </c>
    </row>
    <row r="149" spans="1:65" s="2" customFormat="1" ht="19.5">
      <c r="A149" s="34"/>
      <c r="B149" s="35"/>
      <c r="C149" s="36"/>
      <c r="D149" s="221" t="s">
        <v>234</v>
      </c>
      <c r="E149" s="36"/>
      <c r="F149" s="222" t="s">
        <v>604</v>
      </c>
      <c r="G149" s="36"/>
      <c r="H149" s="36"/>
      <c r="I149" s="122"/>
      <c r="J149" s="36"/>
      <c r="K149" s="36"/>
      <c r="L149" s="39"/>
      <c r="M149" s="223"/>
      <c r="N149" s="224"/>
      <c r="O149" s="71"/>
      <c r="P149" s="71"/>
      <c r="Q149" s="71"/>
      <c r="R149" s="71"/>
      <c r="S149" s="71"/>
      <c r="T149" s="72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234</v>
      </c>
      <c r="AU149" s="17" t="s">
        <v>86</v>
      </c>
    </row>
    <row r="150" spans="1:65" s="2" customFormat="1" ht="21.75" customHeight="1">
      <c r="A150" s="34"/>
      <c r="B150" s="35"/>
      <c r="C150" s="208" t="s">
        <v>260</v>
      </c>
      <c r="D150" s="208" t="s">
        <v>219</v>
      </c>
      <c r="E150" s="209" t="s">
        <v>611</v>
      </c>
      <c r="F150" s="210" t="s">
        <v>612</v>
      </c>
      <c r="G150" s="211" t="s">
        <v>290</v>
      </c>
      <c r="H150" s="212">
        <v>1</v>
      </c>
      <c r="I150" s="213"/>
      <c r="J150" s="214">
        <f>ROUND(I150*H150,2)</f>
        <v>0</v>
      </c>
      <c r="K150" s="210" t="s">
        <v>223</v>
      </c>
      <c r="L150" s="39"/>
      <c r="M150" s="215" t="s">
        <v>1</v>
      </c>
      <c r="N150" s="216" t="s">
        <v>42</v>
      </c>
      <c r="O150" s="71"/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9" t="s">
        <v>224</v>
      </c>
      <c r="AT150" s="219" t="s">
        <v>219</v>
      </c>
      <c r="AU150" s="219" t="s">
        <v>86</v>
      </c>
      <c r="AY150" s="17" t="s">
        <v>217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17" t="s">
        <v>84</v>
      </c>
      <c r="BK150" s="220">
        <f>ROUND(I150*H150,2)</f>
        <v>0</v>
      </c>
      <c r="BL150" s="17" t="s">
        <v>224</v>
      </c>
      <c r="BM150" s="219" t="s">
        <v>613</v>
      </c>
    </row>
    <row r="151" spans="1:65" s="2" customFormat="1" ht="16.5" customHeight="1">
      <c r="A151" s="34"/>
      <c r="B151" s="35"/>
      <c r="C151" s="208" t="s">
        <v>270</v>
      </c>
      <c r="D151" s="208" t="s">
        <v>219</v>
      </c>
      <c r="E151" s="209" t="s">
        <v>509</v>
      </c>
      <c r="F151" s="210" t="s">
        <v>510</v>
      </c>
      <c r="G151" s="211" t="s">
        <v>222</v>
      </c>
      <c r="H151" s="212">
        <v>50</v>
      </c>
      <c r="I151" s="213"/>
      <c r="J151" s="214">
        <f>ROUND(I151*H151,2)</f>
        <v>0</v>
      </c>
      <c r="K151" s="210" t="s">
        <v>223</v>
      </c>
      <c r="L151" s="39"/>
      <c r="M151" s="215" t="s">
        <v>1</v>
      </c>
      <c r="N151" s="216" t="s">
        <v>42</v>
      </c>
      <c r="O151" s="71"/>
      <c r="P151" s="217">
        <f>O151*H151</f>
        <v>0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9" t="s">
        <v>224</v>
      </c>
      <c r="AT151" s="219" t="s">
        <v>219</v>
      </c>
      <c r="AU151" s="219" t="s">
        <v>86</v>
      </c>
      <c r="AY151" s="17" t="s">
        <v>217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17" t="s">
        <v>84</v>
      </c>
      <c r="BK151" s="220">
        <f>ROUND(I151*H151,2)</f>
        <v>0</v>
      </c>
      <c r="BL151" s="17" t="s">
        <v>224</v>
      </c>
      <c r="BM151" s="219" t="s">
        <v>614</v>
      </c>
    </row>
    <row r="152" spans="1:65" s="12" customFormat="1" ht="22.9" customHeight="1">
      <c r="B152" s="192"/>
      <c r="C152" s="193"/>
      <c r="D152" s="194" t="s">
        <v>76</v>
      </c>
      <c r="E152" s="206" t="s">
        <v>86</v>
      </c>
      <c r="F152" s="206" t="s">
        <v>615</v>
      </c>
      <c r="G152" s="193"/>
      <c r="H152" s="193"/>
      <c r="I152" s="196"/>
      <c r="J152" s="207">
        <f>BK152</f>
        <v>0</v>
      </c>
      <c r="K152" s="193"/>
      <c r="L152" s="198"/>
      <c r="M152" s="199"/>
      <c r="N152" s="200"/>
      <c r="O152" s="200"/>
      <c r="P152" s="201">
        <f>SUM(P153:P155)</f>
        <v>0</v>
      </c>
      <c r="Q152" s="200"/>
      <c r="R152" s="201">
        <f>SUM(R153:R155)</f>
        <v>2.2745899999999999</v>
      </c>
      <c r="S152" s="200"/>
      <c r="T152" s="202">
        <f>SUM(T153:T155)</f>
        <v>0</v>
      </c>
      <c r="AR152" s="203" t="s">
        <v>84</v>
      </c>
      <c r="AT152" s="204" t="s">
        <v>76</v>
      </c>
      <c r="AU152" s="204" t="s">
        <v>84</v>
      </c>
      <c r="AY152" s="203" t="s">
        <v>217</v>
      </c>
      <c r="BK152" s="205">
        <f>SUM(BK153:BK155)</f>
        <v>0</v>
      </c>
    </row>
    <row r="153" spans="1:65" s="2" customFormat="1" ht="16.5" customHeight="1">
      <c r="A153" s="34"/>
      <c r="B153" s="35"/>
      <c r="C153" s="208" t="s">
        <v>277</v>
      </c>
      <c r="D153" s="208" t="s">
        <v>219</v>
      </c>
      <c r="E153" s="209" t="s">
        <v>616</v>
      </c>
      <c r="F153" s="210" t="s">
        <v>617</v>
      </c>
      <c r="G153" s="211" t="s">
        <v>290</v>
      </c>
      <c r="H153" s="212">
        <v>1</v>
      </c>
      <c r="I153" s="213"/>
      <c r="J153" s="214">
        <f>ROUND(I153*H153,2)</f>
        <v>0</v>
      </c>
      <c r="K153" s="210" t="s">
        <v>223</v>
      </c>
      <c r="L153" s="39"/>
      <c r="M153" s="215" t="s">
        <v>1</v>
      </c>
      <c r="N153" s="216" t="s">
        <v>42</v>
      </c>
      <c r="O153" s="71"/>
      <c r="P153" s="217">
        <f>O153*H153</f>
        <v>0</v>
      </c>
      <c r="Q153" s="217">
        <v>2.2563399999999998</v>
      </c>
      <c r="R153" s="217">
        <f>Q153*H153</f>
        <v>2.2563399999999998</v>
      </c>
      <c r="S153" s="217">
        <v>0</v>
      </c>
      <c r="T153" s="21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9" t="s">
        <v>224</v>
      </c>
      <c r="AT153" s="219" t="s">
        <v>219</v>
      </c>
      <c r="AU153" s="219" t="s">
        <v>86</v>
      </c>
      <c r="AY153" s="17" t="s">
        <v>217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7" t="s">
        <v>84</v>
      </c>
      <c r="BK153" s="220">
        <f>ROUND(I153*H153,2)</f>
        <v>0</v>
      </c>
      <c r="BL153" s="17" t="s">
        <v>224</v>
      </c>
      <c r="BM153" s="219" t="s">
        <v>618</v>
      </c>
    </row>
    <row r="154" spans="1:65" s="2" customFormat="1" ht="19.5">
      <c r="A154" s="34"/>
      <c r="B154" s="35"/>
      <c r="C154" s="36"/>
      <c r="D154" s="221" t="s">
        <v>234</v>
      </c>
      <c r="E154" s="36"/>
      <c r="F154" s="222" t="s">
        <v>619</v>
      </c>
      <c r="G154" s="36"/>
      <c r="H154" s="36"/>
      <c r="I154" s="122"/>
      <c r="J154" s="36"/>
      <c r="K154" s="36"/>
      <c r="L154" s="39"/>
      <c r="M154" s="223"/>
      <c r="N154" s="224"/>
      <c r="O154" s="71"/>
      <c r="P154" s="71"/>
      <c r="Q154" s="71"/>
      <c r="R154" s="71"/>
      <c r="S154" s="71"/>
      <c r="T154" s="72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234</v>
      </c>
      <c r="AU154" s="17" t="s">
        <v>86</v>
      </c>
    </row>
    <row r="155" spans="1:65" s="2" customFormat="1" ht="21.75" customHeight="1">
      <c r="A155" s="34"/>
      <c r="B155" s="35"/>
      <c r="C155" s="208" t="s">
        <v>282</v>
      </c>
      <c r="D155" s="208" t="s">
        <v>219</v>
      </c>
      <c r="E155" s="209" t="s">
        <v>620</v>
      </c>
      <c r="F155" s="210" t="s">
        <v>621</v>
      </c>
      <c r="G155" s="211" t="s">
        <v>222</v>
      </c>
      <c r="H155" s="212">
        <v>1</v>
      </c>
      <c r="I155" s="213"/>
      <c r="J155" s="214">
        <f>ROUND(I155*H155,2)</f>
        <v>0</v>
      </c>
      <c r="K155" s="210" t="s">
        <v>223</v>
      </c>
      <c r="L155" s="39"/>
      <c r="M155" s="215" t="s">
        <v>1</v>
      </c>
      <c r="N155" s="216" t="s">
        <v>42</v>
      </c>
      <c r="O155" s="71"/>
      <c r="P155" s="217">
        <f>O155*H155</f>
        <v>0</v>
      </c>
      <c r="Q155" s="217">
        <v>1.8249999999999999E-2</v>
      </c>
      <c r="R155" s="217">
        <f>Q155*H155</f>
        <v>1.8249999999999999E-2</v>
      </c>
      <c r="S155" s="217">
        <v>0</v>
      </c>
      <c r="T155" s="21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9" t="s">
        <v>224</v>
      </c>
      <c r="AT155" s="219" t="s">
        <v>219</v>
      </c>
      <c r="AU155" s="219" t="s">
        <v>86</v>
      </c>
      <c r="AY155" s="17" t="s">
        <v>217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17" t="s">
        <v>84</v>
      </c>
      <c r="BK155" s="220">
        <f>ROUND(I155*H155,2)</f>
        <v>0</v>
      </c>
      <c r="BL155" s="17" t="s">
        <v>224</v>
      </c>
      <c r="BM155" s="219" t="s">
        <v>622</v>
      </c>
    </row>
    <row r="156" spans="1:65" s="12" customFormat="1" ht="22.9" customHeight="1">
      <c r="B156" s="192"/>
      <c r="C156" s="193"/>
      <c r="D156" s="194" t="s">
        <v>76</v>
      </c>
      <c r="E156" s="206" t="s">
        <v>229</v>
      </c>
      <c r="F156" s="206" t="s">
        <v>623</v>
      </c>
      <c r="G156" s="193"/>
      <c r="H156" s="193"/>
      <c r="I156" s="196"/>
      <c r="J156" s="207">
        <f>BK156</f>
        <v>0</v>
      </c>
      <c r="K156" s="193"/>
      <c r="L156" s="198"/>
      <c r="M156" s="199"/>
      <c r="N156" s="200"/>
      <c r="O156" s="200"/>
      <c r="P156" s="201">
        <f>SUM(P157:P162)</f>
        <v>0</v>
      </c>
      <c r="Q156" s="200"/>
      <c r="R156" s="201">
        <f>SUM(R157:R162)</f>
        <v>11.5020775</v>
      </c>
      <c r="S156" s="200"/>
      <c r="T156" s="202">
        <f>SUM(T157:T162)</f>
        <v>0</v>
      </c>
      <c r="AR156" s="203" t="s">
        <v>84</v>
      </c>
      <c r="AT156" s="204" t="s">
        <v>76</v>
      </c>
      <c r="AU156" s="204" t="s">
        <v>84</v>
      </c>
      <c r="AY156" s="203" t="s">
        <v>217</v>
      </c>
      <c r="BK156" s="205">
        <f>SUM(BK157:BK162)</f>
        <v>0</v>
      </c>
    </row>
    <row r="157" spans="1:65" s="2" customFormat="1" ht="21.75" customHeight="1">
      <c r="A157" s="34"/>
      <c r="B157" s="35"/>
      <c r="C157" s="208" t="s">
        <v>287</v>
      </c>
      <c r="D157" s="208" t="s">
        <v>219</v>
      </c>
      <c r="E157" s="209" t="s">
        <v>624</v>
      </c>
      <c r="F157" s="210" t="s">
        <v>625</v>
      </c>
      <c r="G157" s="211" t="s">
        <v>290</v>
      </c>
      <c r="H157" s="212">
        <v>4.75</v>
      </c>
      <c r="I157" s="213"/>
      <c r="J157" s="214">
        <f>ROUND(I157*H157,2)</f>
        <v>0</v>
      </c>
      <c r="K157" s="210" t="s">
        <v>223</v>
      </c>
      <c r="L157" s="39"/>
      <c r="M157" s="215" t="s">
        <v>1</v>
      </c>
      <c r="N157" s="216" t="s">
        <v>42</v>
      </c>
      <c r="O157" s="71"/>
      <c r="P157" s="217">
        <f>O157*H157</f>
        <v>0</v>
      </c>
      <c r="Q157" s="217">
        <v>2.1489999999999999E-2</v>
      </c>
      <c r="R157" s="217">
        <f>Q157*H157</f>
        <v>0.10207749999999999</v>
      </c>
      <c r="S157" s="217">
        <v>0</v>
      </c>
      <c r="T157" s="21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9" t="s">
        <v>224</v>
      </c>
      <c r="AT157" s="219" t="s">
        <v>219</v>
      </c>
      <c r="AU157" s="219" t="s">
        <v>86</v>
      </c>
      <c r="AY157" s="17" t="s">
        <v>217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17" t="s">
        <v>84</v>
      </c>
      <c r="BK157" s="220">
        <f>ROUND(I157*H157,2)</f>
        <v>0</v>
      </c>
      <c r="BL157" s="17" t="s">
        <v>224</v>
      </c>
      <c r="BM157" s="219" t="s">
        <v>626</v>
      </c>
    </row>
    <row r="158" spans="1:65" s="2" customFormat="1" ht="29.25">
      <c r="A158" s="34"/>
      <c r="B158" s="35"/>
      <c r="C158" s="36"/>
      <c r="D158" s="221" t="s">
        <v>234</v>
      </c>
      <c r="E158" s="36"/>
      <c r="F158" s="222" t="s">
        <v>627</v>
      </c>
      <c r="G158" s="36"/>
      <c r="H158" s="36"/>
      <c r="I158" s="122"/>
      <c r="J158" s="36"/>
      <c r="K158" s="36"/>
      <c r="L158" s="39"/>
      <c r="M158" s="223"/>
      <c r="N158" s="224"/>
      <c r="O158" s="71"/>
      <c r="P158" s="71"/>
      <c r="Q158" s="71"/>
      <c r="R158" s="71"/>
      <c r="S158" s="71"/>
      <c r="T158" s="72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234</v>
      </c>
      <c r="AU158" s="17" t="s">
        <v>86</v>
      </c>
    </row>
    <row r="159" spans="1:65" s="13" customFormat="1" ht="11.25">
      <c r="B159" s="225"/>
      <c r="C159" s="226"/>
      <c r="D159" s="221" t="s">
        <v>246</v>
      </c>
      <c r="E159" s="227" t="s">
        <v>1</v>
      </c>
      <c r="F159" s="228" t="s">
        <v>628</v>
      </c>
      <c r="G159" s="226"/>
      <c r="H159" s="229">
        <v>4.75</v>
      </c>
      <c r="I159" s="230"/>
      <c r="J159" s="226"/>
      <c r="K159" s="226"/>
      <c r="L159" s="231"/>
      <c r="M159" s="232"/>
      <c r="N159" s="233"/>
      <c r="O159" s="233"/>
      <c r="P159" s="233"/>
      <c r="Q159" s="233"/>
      <c r="R159" s="233"/>
      <c r="S159" s="233"/>
      <c r="T159" s="234"/>
      <c r="AT159" s="235" t="s">
        <v>246</v>
      </c>
      <c r="AU159" s="235" t="s">
        <v>86</v>
      </c>
      <c r="AV159" s="13" t="s">
        <v>86</v>
      </c>
      <c r="AW159" s="13" t="s">
        <v>33</v>
      </c>
      <c r="AX159" s="13" t="s">
        <v>77</v>
      </c>
      <c r="AY159" s="235" t="s">
        <v>217</v>
      </c>
    </row>
    <row r="160" spans="1:65" s="14" customFormat="1" ht="11.25">
      <c r="B160" s="246"/>
      <c r="C160" s="247"/>
      <c r="D160" s="221" t="s">
        <v>246</v>
      </c>
      <c r="E160" s="248" t="s">
        <v>1</v>
      </c>
      <c r="F160" s="249" t="s">
        <v>298</v>
      </c>
      <c r="G160" s="247"/>
      <c r="H160" s="250">
        <v>4.75</v>
      </c>
      <c r="I160" s="251"/>
      <c r="J160" s="247"/>
      <c r="K160" s="247"/>
      <c r="L160" s="252"/>
      <c r="M160" s="253"/>
      <c r="N160" s="254"/>
      <c r="O160" s="254"/>
      <c r="P160" s="254"/>
      <c r="Q160" s="254"/>
      <c r="R160" s="254"/>
      <c r="S160" s="254"/>
      <c r="T160" s="255"/>
      <c r="AT160" s="256" t="s">
        <v>246</v>
      </c>
      <c r="AU160" s="256" t="s">
        <v>86</v>
      </c>
      <c r="AV160" s="14" t="s">
        <v>224</v>
      </c>
      <c r="AW160" s="14" t="s">
        <v>33</v>
      </c>
      <c r="AX160" s="14" t="s">
        <v>84</v>
      </c>
      <c r="AY160" s="256" t="s">
        <v>217</v>
      </c>
    </row>
    <row r="161" spans="1:65" s="2" customFormat="1" ht="16.5" customHeight="1">
      <c r="A161" s="34"/>
      <c r="B161" s="35"/>
      <c r="C161" s="236" t="s">
        <v>299</v>
      </c>
      <c r="D161" s="236" t="s">
        <v>271</v>
      </c>
      <c r="E161" s="237" t="s">
        <v>401</v>
      </c>
      <c r="F161" s="238" t="s">
        <v>402</v>
      </c>
      <c r="G161" s="239" t="s">
        <v>274</v>
      </c>
      <c r="H161" s="240">
        <v>11.4</v>
      </c>
      <c r="I161" s="241"/>
      <c r="J161" s="242">
        <f>ROUND(I161*H161,2)</f>
        <v>0</v>
      </c>
      <c r="K161" s="238" t="s">
        <v>223</v>
      </c>
      <c r="L161" s="243"/>
      <c r="M161" s="244" t="s">
        <v>1</v>
      </c>
      <c r="N161" s="245" t="s">
        <v>42</v>
      </c>
      <c r="O161" s="71"/>
      <c r="P161" s="217">
        <f>O161*H161</f>
        <v>0</v>
      </c>
      <c r="Q161" s="217">
        <v>1</v>
      </c>
      <c r="R161" s="217">
        <f>Q161*H161</f>
        <v>11.4</v>
      </c>
      <c r="S161" s="217">
        <v>0</v>
      </c>
      <c r="T161" s="21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9" t="s">
        <v>262</v>
      </c>
      <c r="AT161" s="219" t="s">
        <v>271</v>
      </c>
      <c r="AU161" s="219" t="s">
        <v>86</v>
      </c>
      <c r="AY161" s="17" t="s">
        <v>217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17" t="s">
        <v>84</v>
      </c>
      <c r="BK161" s="220">
        <f>ROUND(I161*H161,2)</f>
        <v>0</v>
      </c>
      <c r="BL161" s="17" t="s">
        <v>224</v>
      </c>
      <c r="BM161" s="219" t="s">
        <v>629</v>
      </c>
    </row>
    <row r="162" spans="1:65" s="13" customFormat="1" ht="11.25">
      <c r="B162" s="225"/>
      <c r="C162" s="226"/>
      <c r="D162" s="221" t="s">
        <v>246</v>
      </c>
      <c r="E162" s="227" t="s">
        <v>1</v>
      </c>
      <c r="F162" s="228" t="s">
        <v>630</v>
      </c>
      <c r="G162" s="226"/>
      <c r="H162" s="229">
        <v>11.4</v>
      </c>
      <c r="I162" s="230"/>
      <c r="J162" s="226"/>
      <c r="K162" s="226"/>
      <c r="L162" s="231"/>
      <c r="M162" s="232"/>
      <c r="N162" s="233"/>
      <c r="O162" s="233"/>
      <c r="P162" s="233"/>
      <c r="Q162" s="233"/>
      <c r="R162" s="233"/>
      <c r="S162" s="233"/>
      <c r="T162" s="234"/>
      <c r="AT162" s="235" t="s">
        <v>246</v>
      </c>
      <c r="AU162" s="235" t="s">
        <v>86</v>
      </c>
      <c r="AV162" s="13" t="s">
        <v>86</v>
      </c>
      <c r="AW162" s="13" t="s">
        <v>33</v>
      </c>
      <c r="AX162" s="13" t="s">
        <v>84</v>
      </c>
      <c r="AY162" s="235" t="s">
        <v>217</v>
      </c>
    </row>
    <row r="163" spans="1:65" s="12" customFormat="1" ht="22.9" customHeight="1">
      <c r="B163" s="192"/>
      <c r="C163" s="193"/>
      <c r="D163" s="194" t="s">
        <v>76</v>
      </c>
      <c r="E163" s="206" t="s">
        <v>224</v>
      </c>
      <c r="F163" s="206" t="s">
        <v>240</v>
      </c>
      <c r="G163" s="193"/>
      <c r="H163" s="193"/>
      <c r="I163" s="196"/>
      <c r="J163" s="207">
        <f>BK163</f>
        <v>0</v>
      </c>
      <c r="K163" s="193"/>
      <c r="L163" s="198"/>
      <c r="M163" s="199"/>
      <c r="N163" s="200"/>
      <c r="O163" s="200"/>
      <c r="P163" s="201">
        <f>SUM(P164:P179)</f>
        <v>0</v>
      </c>
      <c r="Q163" s="200"/>
      <c r="R163" s="201">
        <f>SUM(R164:R179)</f>
        <v>28.082960579999998</v>
      </c>
      <c r="S163" s="200"/>
      <c r="T163" s="202">
        <f>SUM(T164:T179)</f>
        <v>16.559999999999999</v>
      </c>
      <c r="AR163" s="203" t="s">
        <v>84</v>
      </c>
      <c r="AT163" s="204" t="s">
        <v>76</v>
      </c>
      <c r="AU163" s="204" t="s">
        <v>84</v>
      </c>
      <c r="AY163" s="203" t="s">
        <v>217</v>
      </c>
      <c r="BK163" s="205">
        <f>SUM(BK164:BK179)</f>
        <v>0</v>
      </c>
    </row>
    <row r="164" spans="1:65" s="2" customFormat="1" ht="21.75" customHeight="1">
      <c r="A164" s="34"/>
      <c r="B164" s="35"/>
      <c r="C164" s="208" t="s">
        <v>8</v>
      </c>
      <c r="D164" s="208" t="s">
        <v>219</v>
      </c>
      <c r="E164" s="209" t="s">
        <v>631</v>
      </c>
      <c r="F164" s="210" t="s">
        <v>632</v>
      </c>
      <c r="G164" s="211" t="s">
        <v>222</v>
      </c>
      <c r="H164" s="212">
        <v>34.5</v>
      </c>
      <c r="I164" s="213"/>
      <c r="J164" s="214">
        <f>ROUND(I164*H164,2)</f>
        <v>0</v>
      </c>
      <c r="K164" s="210" t="s">
        <v>223</v>
      </c>
      <c r="L164" s="39"/>
      <c r="M164" s="215" t="s">
        <v>1</v>
      </c>
      <c r="N164" s="216" t="s">
        <v>42</v>
      </c>
      <c r="O164" s="71"/>
      <c r="P164" s="217">
        <f>O164*H164</f>
        <v>0</v>
      </c>
      <c r="Q164" s="217">
        <v>0</v>
      </c>
      <c r="R164" s="217">
        <f>Q164*H164</f>
        <v>0</v>
      </c>
      <c r="S164" s="217">
        <v>0.48</v>
      </c>
      <c r="T164" s="218">
        <f>S164*H164</f>
        <v>16.559999999999999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9" t="s">
        <v>224</v>
      </c>
      <c r="AT164" s="219" t="s">
        <v>219</v>
      </c>
      <c r="AU164" s="219" t="s">
        <v>86</v>
      </c>
      <c r="AY164" s="17" t="s">
        <v>217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17" t="s">
        <v>84</v>
      </c>
      <c r="BK164" s="220">
        <f>ROUND(I164*H164,2)</f>
        <v>0</v>
      </c>
      <c r="BL164" s="17" t="s">
        <v>224</v>
      </c>
      <c r="BM164" s="219" t="s">
        <v>633</v>
      </c>
    </row>
    <row r="165" spans="1:65" s="13" customFormat="1" ht="11.25">
      <c r="B165" s="225"/>
      <c r="C165" s="226"/>
      <c r="D165" s="221" t="s">
        <v>246</v>
      </c>
      <c r="E165" s="227" t="s">
        <v>1</v>
      </c>
      <c r="F165" s="228" t="s">
        <v>634</v>
      </c>
      <c r="G165" s="226"/>
      <c r="H165" s="229">
        <v>34.5</v>
      </c>
      <c r="I165" s="230"/>
      <c r="J165" s="226"/>
      <c r="K165" s="226"/>
      <c r="L165" s="231"/>
      <c r="M165" s="232"/>
      <c r="N165" s="233"/>
      <c r="O165" s="233"/>
      <c r="P165" s="233"/>
      <c r="Q165" s="233"/>
      <c r="R165" s="233"/>
      <c r="S165" s="233"/>
      <c r="T165" s="234"/>
      <c r="AT165" s="235" t="s">
        <v>246</v>
      </c>
      <c r="AU165" s="235" t="s">
        <v>86</v>
      </c>
      <c r="AV165" s="13" t="s">
        <v>86</v>
      </c>
      <c r="AW165" s="13" t="s">
        <v>33</v>
      </c>
      <c r="AX165" s="13" t="s">
        <v>84</v>
      </c>
      <c r="AY165" s="235" t="s">
        <v>217</v>
      </c>
    </row>
    <row r="166" spans="1:65" s="2" customFormat="1" ht="21.75" customHeight="1">
      <c r="A166" s="34"/>
      <c r="B166" s="35"/>
      <c r="C166" s="208" t="s">
        <v>310</v>
      </c>
      <c r="D166" s="208" t="s">
        <v>219</v>
      </c>
      <c r="E166" s="209" t="s">
        <v>635</v>
      </c>
      <c r="F166" s="210" t="s">
        <v>636</v>
      </c>
      <c r="G166" s="211" t="s">
        <v>290</v>
      </c>
      <c r="H166" s="212">
        <v>10.35</v>
      </c>
      <c r="I166" s="213"/>
      <c r="J166" s="214">
        <f>ROUND(I166*H166,2)</f>
        <v>0</v>
      </c>
      <c r="K166" s="210" t="s">
        <v>223</v>
      </c>
      <c r="L166" s="39"/>
      <c r="M166" s="215" t="s">
        <v>1</v>
      </c>
      <c r="N166" s="216" t="s">
        <v>42</v>
      </c>
      <c r="O166" s="71"/>
      <c r="P166" s="217">
        <f>O166*H166</f>
        <v>0</v>
      </c>
      <c r="Q166" s="217">
        <v>0.4</v>
      </c>
      <c r="R166" s="217">
        <f>Q166*H166</f>
        <v>4.1399999999999997</v>
      </c>
      <c r="S166" s="217">
        <v>0</v>
      </c>
      <c r="T166" s="21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19" t="s">
        <v>224</v>
      </c>
      <c r="AT166" s="219" t="s">
        <v>219</v>
      </c>
      <c r="AU166" s="219" t="s">
        <v>86</v>
      </c>
      <c r="AY166" s="17" t="s">
        <v>217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17" t="s">
        <v>84</v>
      </c>
      <c r="BK166" s="220">
        <f>ROUND(I166*H166,2)</f>
        <v>0</v>
      </c>
      <c r="BL166" s="17" t="s">
        <v>224</v>
      </c>
      <c r="BM166" s="219" t="s">
        <v>637</v>
      </c>
    </row>
    <row r="167" spans="1:65" s="13" customFormat="1" ht="11.25">
      <c r="B167" s="225"/>
      <c r="C167" s="226"/>
      <c r="D167" s="221" t="s">
        <v>246</v>
      </c>
      <c r="E167" s="227" t="s">
        <v>1</v>
      </c>
      <c r="F167" s="228" t="s">
        <v>638</v>
      </c>
      <c r="G167" s="226"/>
      <c r="H167" s="229">
        <v>10.35</v>
      </c>
      <c r="I167" s="230"/>
      <c r="J167" s="226"/>
      <c r="K167" s="226"/>
      <c r="L167" s="231"/>
      <c r="M167" s="232"/>
      <c r="N167" s="233"/>
      <c r="O167" s="233"/>
      <c r="P167" s="233"/>
      <c r="Q167" s="233"/>
      <c r="R167" s="233"/>
      <c r="S167" s="233"/>
      <c r="T167" s="234"/>
      <c r="AT167" s="235" t="s">
        <v>246</v>
      </c>
      <c r="AU167" s="235" t="s">
        <v>86</v>
      </c>
      <c r="AV167" s="13" t="s">
        <v>86</v>
      </c>
      <c r="AW167" s="13" t="s">
        <v>33</v>
      </c>
      <c r="AX167" s="13" t="s">
        <v>84</v>
      </c>
      <c r="AY167" s="235" t="s">
        <v>217</v>
      </c>
    </row>
    <row r="168" spans="1:65" s="2" customFormat="1" ht="21.75" customHeight="1">
      <c r="A168" s="34"/>
      <c r="B168" s="35"/>
      <c r="C168" s="208" t="s">
        <v>314</v>
      </c>
      <c r="D168" s="208" t="s">
        <v>219</v>
      </c>
      <c r="E168" s="209" t="s">
        <v>639</v>
      </c>
      <c r="F168" s="210" t="s">
        <v>640</v>
      </c>
      <c r="G168" s="211" t="s">
        <v>290</v>
      </c>
      <c r="H168" s="212">
        <v>10.35</v>
      </c>
      <c r="I168" s="213"/>
      <c r="J168" s="214">
        <f>ROUND(I168*H168,2)</f>
        <v>0</v>
      </c>
      <c r="K168" s="210" t="s">
        <v>223</v>
      </c>
      <c r="L168" s="39"/>
      <c r="M168" s="215" t="s">
        <v>1</v>
      </c>
      <c r="N168" s="216" t="s">
        <v>42</v>
      </c>
      <c r="O168" s="71"/>
      <c r="P168" s="217">
        <f>O168*H168</f>
        <v>0</v>
      </c>
      <c r="Q168" s="217">
        <v>0</v>
      </c>
      <c r="R168" s="217">
        <f>Q168*H168</f>
        <v>0</v>
      </c>
      <c r="S168" s="217">
        <v>0</v>
      </c>
      <c r="T168" s="21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19" t="s">
        <v>224</v>
      </c>
      <c r="AT168" s="219" t="s">
        <v>219</v>
      </c>
      <c r="AU168" s="219" t="s">
        <v>86</v>
      </c>
      <c r="AY168" s="17" t="s">
        <v>217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17" t="s">
        <v>84</v>
      </c>
      <c r="BK168" s="220">
        <f>ROUND(I168*H168,2)</f>
        <v>0</v>
      </c>
      <c r="BL168" s="17" t="s">
        <v>224</v>
      </c>
      <c r="BM168" s="219" t="s">
        <v>641</v>
      </c>
    </row>
    <row r="169" spans="1:65" s="2" customFormat="1" ht="21.75" customHeight="1">
      <c r="A169" s="34"/>
      <c r="B169" s="35"/>
      <c r="C169" s="208" t="s">
        <v>321</v>
      </c>
      <c r="D169" s="208" t="s">
        <v>219</v>
      </c>
      <c r="E169" s="209" t="s">
        <v>642</v>
      </c>
      <c r="F169" s="210" t="s">
        <v>643</v>
      </c>
      <c r="G169" s="211" t="s">
        <v>290</v>
      </c>
      <c r="H169" s="212">
        <v>10.355</v>
      </c>
      <c r="I169" s="213"/>
      <c r="J169" s="214">
        <f>ROUND(I169*H169,2)</f>
        <v>0</v>
      </c>
      <c r="K169" s="210" t="s">
        <v>223</v>
      </c>
      <c r="L169" s="39"/>
      <c r="M169" s="215" t="s">
        <v>1</v>
      </c>
      <c r="N169" s="216" t="s">
        <v>42</v>
      </c>
      <c r="O169" s="71"/>
      <c r="P169" s="217">
        <f>O169*H169</f>
        <v>0</v>
      </c>
      <c r="Q169" s="217">
        <v>0</v>
      </c>
      <c r="R169" s="217">
        <f>Q169*H169</f>
        <v>0</v>
      </c>
      <c r="S169" s="217">
        <v>0</v>
      </c>
      <c r="T169" s="21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19" t="s">
        <v>224</v>
      </c>
      <c r="AT169" s="219" t="s">
        <v>219</v>
      </c>
      <c r="AU169" s="219" t="s">
        <v>86</v>
      </c>
      <c r="AY169" s="17" t="s">
        <v>217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17" t="s">
        <v>84</v>
      </c>
      <c r="BK169" s="220">
        <f>ROUND(I169*H169,2)</f>
        <v>0</v>
      </c>
      <c r="BL169" s="17" t="s">
        <v>224</v>
      </c>
      <c r="BM169" s="219" t="s">
        <v>644</v>
      </c>
    </row>
    <row r="170" spans="1:65" s="2" customFormat="1" ht="21.75" customHeight="1">
      <c r="A170" s="34"/>
      <c r="B170" s="35"/>
      <c r="C170" s="208" t="s">
        <v>326</v>
      </c>
      <c r="D170" s="208" t="s">
        <v>219</v>
      </c>
      <c r="E170" s="209" t="s">
        <v>645</v>
      </c>
      <c r="F170" s="210" t="s">
        <v>646</v>
      </c>
      <c r="G170" s="211" t="s">
        <v>222</v>
      </c>
      <c r="H170" s="212">
        <v>46.5</v>
      </c>
      <c r="I170" s="213"/>
      <c r="J170" s="214">
        <f>ROUND(I170*H170,2)</f>
        <v>0</v>
      </c>
      <c r="K170" s="210" t="s">
        <v>223</v>
      </c>
      <c r="L170" s="39"/>
      <c r="M170" s="215" t="s">
        <v>1</v>
      </c>
      <c r="N170" s="216" t="s">
        <v>42</v>
      </c>
      <c r="O170" s="71"/>
      <c r="P170" s="217">
        <f>O170*H170</f>
        <v>0</v>
      </c>
      <c r="Q170" s="217">
        <v>0.18729699999999999</v>
      </c>
      <c r="R170" s="217">
        <f>Q170*H170</f>
        <v>8.7093104999999991</v>
      </c>
      <c r="S170" s="217">
        <v>0</v>
      </c>
      <c r="T170" s="21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19" t="s">
        <v>224</v>
      </c>
      <c r="AT170" s="219" t="s">
        <v>219</v>
      </c>
      <c r="AU170" s="219" t="s">
        <v>86</v>
      </c>
      <c r="AY170" s="17" t="s">
        <v>217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17" t="s">
        <v>84</v>
      </c>
      <c r="BK170" s="220">
        <f>ROUND(I170*H170,2)</f>
        <v>0</v>
      </c>
      <c r="BL170" s="17" t="s">
        <v>224</v>
      </c>
      <c r="BM170" s="219" t="s">
        <v>647</v>
      </c>
    </row>
    <row r="171" spans="1:65" s="2" customFormat="1" ht="19.5">
      <c r="A171" s="34"/>
      <c r="B171" s="35"/>
      <c r="C171" s="36"/>
      <c r="D171" s="221" t="s">
        <v>234</v>
      </c>
      <c r="E171" s="36"/>
      <c r="F171" s="222" t="s">
        <v>648</v>
      </c>
      <c r="G171" s="36"/>
      <c r="H171" s="36"/>
      <c r="I171" s="122"/>
      <c r="J171" s="36"/>
      <c r="K171" s="36"/>
      <c r="L171" s="39"/>
      <c r="M171" s="223"/>
      <c r="N171" s="224"/>
      <c r="O171" s="71"/>
      <c r="P171" s="71"/>
      <c r="Q171" s="71"/>
      <c r="R171" s="71"/>
      <c r="S171" s="71"/>
      <c r="T171" s="72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234</v>
      </c>
      <c r="AU171" s="17" t="s">
        <v>86</v>
      </c>
    </row>
    <row r="172" spans="1:65" s="13" customFormat="1" ht="11.25">
      <c r="B172" s="225"/>
      <c r="C172" s="226"/>
      <c r="D172" s="221" t="s">
        <v>246</v>
      </c>
      <c r="E172" s="227" t="s">
        <v>1</v>
      </c>
      <c r="F172" s="228" t="s">
        <v>649</v>
      </c>
      <c r="G172" s="226"/>
      <c r="H172" s="229">
        <v>34.5</v>
      </c>
      <c r="I172" s="230"/>
      <c r="J172" s="226"/>
      <c r="K172" s="226"/>
      <c r="L172" s="231"/>
      <c r="M172" s="232"/>
      <c r="N172" s="233"/>
      <c r="O172" s="233"/>
      <c r="P172" s="233"/>
      <c r="Q172" s="233"/>
      <c r="R172" s="233"/>
      <c r="S172" s="233"/>
      <c r="T172" s="234"/>
      <c r="AT172" s="235" t="s">
        <v>246</v>
      </c>
      <c r="AU172" s="235" t="s">
        <v>86</v>
      </c>
      <c r="AV172" s="13" t="s">
        <v>86</v>
      </c>
      <c r="AW172" s="13" t="s">
        <v>33</v>
      </c>
      <c r="AX172" s="13" t="s">
        <v>77</v>
      </c>
      <c r="AY172" s="235" t="s">
        <v>217</v>
      </c>
    </row>
    <row r="173" spans="1:65" s="13" customFormat="1" ht="11.25">
      <c r="B173" s="225"/>
      <c r="C173" s="226"/>
      <c r="D173" s="221" t="s">
        <v>246</v>
      </c>
      <c r="E173" s="227" t="s">
        <v>1</v>
      </c>
      <c r="F173" s="228" t="s">
        <v>650</v>
      </c>
      <c r="G173" s="226"/>
      <c r="H173" s="229">
        <v>12</v>
      </c>
      <c r="I173" s="230"/>
      <c r="J173" s="226"/>
      <c r="K173" s="226"/>
      <c r="L173" s="231"/>
      <c r="M173" s="232"/>
      <c r="N173" s="233"/>
      <c r="O173" s="233"/>
      <c r="P173" s="233"/>
      <c r="Q173" s="233"/>
      <c r="R173" s="233"/>
      <c r="S173" s="233"/>
      <c r="T173" s="234"/>
      <c r="AT173" s="235" t="s">
        <v>246</v>
      </c>
      <c r="AU173" s="235" t="s">
        <v>86</v>
      </c>
      <c r="AV173" s="13" t="s">
        <v>86</v>
      </c>
      <c r="AW173" s="13" t="s">
        <v>33</v>
      </c>
      <c r="AX173" s="13" t="s">
        <v>77</v>
      </c>
      <c r="AY173" s="235" t="s">
        <v>217</v>
      </c>
    </row>
    <row r="174" spans="1:65" s="14" customFormat="1" ht="11.25">
      <c r="B174" s="246"/>
      <c r="C174" s="247"/>
      <c r="D174" s="221" t="s">
        <v>246</v>
      </c>
      <c r="E174" s="248" t="s">
        <v>1</v>
      </c>
      <c r="F174" s="249" t="s">
        <v>298</v>
      </c>
      <c r="G174" s="247"/>
      <c r="H174" s="250">
        <v>46.5</v>
      </c>
      <c r="I174" s="251"/>
      <c r="J174" s="247"/>
      <c r="K174" s="247"/>
      <c r="L174" s="252"/>
      <c r="M174" s="253"/>
      <c r="N174" s="254"/>
      <c r="O174" s="254"/>
      <c r="P174" s="254"/>
      <c r="Q174" s="254"/>
      <c r="R174" s="254"/>
      <c r="S174" s="254"/>
      <c r="T174" s="255"/>
      <c r="AT174" s="256" t="s">
        <v>246</v>
      </c>
      <c r="AU174" s="256" t="s">
        <v>86</v>
      </c>
      <c r="AV174" s="14" t="s">
        <v>224</v>
      </c>
      <c r="AW174" s="14" t="s">
        <v>33</v>
      </c>
      <c r="AX174" s="14" t="s">
        <v>84</v>
      </c>
      <c r="AY174" s="256" t="s">
        <v>217</v>
      </c>
    </row>
    <row r="175" spans="1:65" s="2" customFormat="1" ht="21.75" customHeight="1">
      <c r="A175" s="34"/>
      <c r="B175" s="35"/>
      <c r="C175" s="208" t="s">
        <v>330</v>
      </c>
      <c r="D175" s="208" t="s">
        <v>219</v>
      </c>
      <c r="E175" s="209" t="s">
        <v>651</v>
      </c>
      <c r="F175" s="210" t="s">
        <v>652</v>
      </c>
      <c r="G175" s="211" t="s">
        <v>222</v>
      </c>
      <c r="H175" s="212">
        <v>34.5</v>
      </c>
      <c r="I175" s="213"/>
      <c r="J175" s="214">
        <f>ROUND(I175*H175,2)</f>
        <v>0</v>
      </c>
      <c r="K175" s="210" t="s">
        <v>223</v>
      </c>
      <c r="L175" s="39"/>
      <c r="M175" s="215" t="s">
        <v>1</v>
      </c>
      <c r="N175" s="216" t="s">
        <v>42</v>
      </c>
      <c r="O175" s="71"/>
      <c r="P175" s="217">
        <f>O175*H175</f>
        <v>0</v>
      </c>
      <c r="Q175" s="217">
        <v>0.40242464</v>
      </c>
      <c r="R175" s="217">
        <f>Q175*H175</f>
        <v>13.883650080000001</v>
      </c>
      <c r="S175" s="217">
        <v>0</v>
      </c>
      <c r="T175" s="21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19" t="s">
        <v>224</v>
      </c>
      <c r="AT175" s="219" t="s">
        <v>219</v>
      </c>
      <c r="AU175" s="219" t="s">
        <v>86</v>
      </c>
      <c r="AY175" s="17" t="s">
        <v>217</v>
      </c>
      <c r="BE175" s="220">
        <f>IF(N175="základní",J175,0)</f>
        <v>0</v>
      </c>
      <c r="BF175" s="220">
        <f>IF(N175="snížená",J175,0)</f>
        <v>0</v>
      </c>
      <c r="BG175" s="220">
        <f>IF(N175="zákl. přenesená",J175,0)</f>
        <v>0</v>
      </c>
      <c r="BH175" s="220">
        <f>IF(N175="sníž. přenesená",J175,0)</f>
        <v>0</v>
      </c>
      <c r="BI175" s="220">
        <f>IF(N175="nulová",J175,0)</f>
        <v>0</v>
      </c>
      <c r="BJ175" s="17" t="s">
        <v>84</v>
      </c>
      <c r="BK175" s="220">
        <f>ROUND(I175*H175,2)</f>
        <v>0</v>
      </c>
      <c r="BL175" s="17" t="s">
        <v>224</v>
      </c>
      <c r="BM175" s="219" t="s">
        <v>653</v>
      </c>
    </row>
    <row r="176" spans="1:65" s="2" customFormat="1" ht="19.5">
      <c r="A176" s="34"/>
      <c r="B176" s="35"/>
      <c r="C176" s="36"/>
      <c r="D176" s="221" t="s">
        <v>234</v>
      </c>
      <c r="E176" s="36"/>
      <c r="F176" s="222" t="s">
        <v>654</v>
      </c>
      <c r="G176" s="36"/>
      <c r="H176" s="36"/>
      <c r="I176" s="122"/>
      <c r="J176" s="36"/>
      <c r="K176" s="36"/>
      <c r="L176" s="39"/>
      <c r="M176" s="223"/>
      <c r="N176" s="224"/>
      <c r="O176" s="71"/>
      <c r="P176" s="71"/>
      <c r="Q176" s="71"/>
      <c r="R176" s="71"/>
      <c r="S176" s="71"/>
      <c r="T176" s="72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234</v>
      </c>
      <c r="AU176" s="17" t="s">
        <v>86</v>
      </c>
    </row>
    <row r="177" spans="1:65" s="2" customFormat="1" ht="16.5" customHeight="1">
      <c r="A177" s="34"/>
      <c r="B177" s="35"/>
      <c r="C177" s="236" t="s">
        <v>7</v>
      </c>
      <c r="D177" s="236" t="s">
        <v>271</v>
      </c>
      <c r="E177" s="237" t="s">
        <v>655</v>
      </c>
      <c r="F177" s="238" t="s">
        <v>656</v>
      </c>
      <c r="G177" s="239" t="s">
        <v>274</v>
      </c>
      <c r="H177" s="240">
        <v>1.35</v>
      </c>
      <c r="I177" s="241"/>
      <c r="J177" s="242">
        <f>ROUND(I177*H177,2)</f>
        <v>0</v>
      </c>
      <c r="K177" s="238" t="s">
        <v>223</v>
      </c>
      <c r="L177" s="243"/>
      <c r="M177" s="244" t="s">
        <v>1</v>
      </c>
      <c r="N177" s="245" t="s">
        <v>42</v>
      </c>
      <c r="O177" s="71"/>
      <c r="P177" s="217">
        <f>O177*H177</f>
        <v>0</v>
      </c>
      <c r="Q177" s="217">
        <v>1</v>
      </c>
      <c r="R177" s="217">
        <f>Q177*H177</f>
        <v>1.35</v>
      </c>
      <c r="S177" s="217">
        <v>0</v>
      </c>
      <c r="T177" s="21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19" t="s">
        <v>262</v>
      </c>
      <c r="AT177" s="219" t="s">
        <v>271</v>
      </c>
      <c r="AU177" s="219" t="s">
        <v>86</v>
      </c>
      <c r="AY177" s="17" t="s">
        <v>217</v>
      </c>
      <c r="BE177" s="220">
        <f>IF(N177="základní",J177,0)</f>
        <v>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17" t="s">
        <v>84</v>
      </c>
      <c r="BK177" s="220">
        <f>ROUND(I177*H177,2)</f>
        <v>0</v>
      </c>
      <c r="BL177" s="17" t="s">
        <v>224</v>
      </c>
      <c r="BM177" s="219" t="s">
        <v>657</v>
      </c>
    </row>
    <row r="178" spans="1:65" s="2" customFormat="1" ht="19.5">
      <c r="A178" s="34"/>
      <c r="B178" s="35"/>
      <c r="C178" s="36"/>
      <c r="D178" s="221" t="s">
        <v>234</v>
      </c>
      <c r="E178" s="36"/>
      <c r="F178" s="222" t="s">
        <v>658</v>
      </c>
      <c r="G178" s="36"/>
      <c r="H178" s="36"/>
      <c r="I178" s="122"/>
      <c r="J178" s="36"/>
      <c r="K178" s="36"/>
      <c r="L178" s="39"/>
      <c r="M178" s="223"/>
      <c r="N178" s="224"/>
      <c r="O178" s="71"/>
      <c r="P178" s="71"/>
      <c r="Q178" s="71"/>
      <c r="R178" s="71"/>
      <c r="S178" s="71"/>
      <c r="T178" s="72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234</v>
      </c>
      <c r="AU178" s="17" t="s">
        <v>86</v>
      </c>
    </row>
    <row r="179" spans="1:65" s="14" customFormat="1" ht="11.25">
      <c r="B179" s="246"/>
      <c r="C179" s="247"/>
      <c r="D179" s="221" t="s">
        <v>246</v>
      </c>
      <c r="E179" s="248" t="s">
        <v>1</v>
      </c>
      <c r="F179" s="249" t="s">
        <v>298</v>
      </c>
      <c r="G179" s="247"/>
      <c r="H179" s="250">
        <v>1.35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5"/>
      <c r="AT179" s="256" t="s">
        <v>246</v>
      </c>
      <c r="AU179" s="256" t="s">
        <v>86</v>
      </c>
      <c r="AV179" s="14" t="s">
        <v>224</v>
      </c>
      <c r="AW179" s="14" t="s">
        <v>33</v>
      </c>
      <c r="AX179" s="14" t="s">
        <v>77</v>
      </c>
      <c r="AY179" s="256" t="s">
        <v>217</v>
      </c>
    </row>
    <row r="180" spans="1:65" s="12" customFormat="1" ht="22.9" customHeight="1">
      <c r="B180" s="192"/>
      <c r="C180" s="193"/>
      <c r="D180" s="194" t="s">
        <v>76</v>
      </c>
      <c r="E180" s="206" t="s">
        <v>248</v>
      </c>
      <c r="F180" s="206" t="s">
        <v>253</v>
      </c>
      <c r="G180" s="193"/>
      <c r="H180" s="193"/>
      <c r="I180" s="196"/>
      <c r="J180" s="207">
        <f>BK180</f>
        <v>0</v>
      </c>
      <c r="K180" s="193"/>
      <c r="L180" s="198"/>
      <c r="M180" s="199"/>
      <c r="N180" s="200"/>
      <c r="O180" s="200"/>
      <c r="P180" s="201">
        <f>SUM(P181:P183)</f>
        <v>0</v>
      </c>
      <c r="Q180" s="200"/>
      <c r="R180" s="201">
        <f>SUM(R181:R183)</f>
        <v>0.95410590000000006</v>
      </c>
      <c r="S180" s="200"/>
      <c r="T180" s="202">
        <f>SUM(T181:T183)</f>
        <v>1.056</v>
      </c>
      <c r="AR180" s="203" t="s">
        <v>84</v>
      </c>
      <c r="AT180" s="204" t="s">
        <v>76</v>
      </c>
      <c r="AU180" s="204" t="s">
        <v>84</v>
      </c>
      <c r="AY180" s="203" t="s">
        <v>217</v>
      </c>
      <c r="BK180" s="205">
        <f>SUM(BK181:BK183)</f>
        <v>0</v>
      </c>
    </row>
    <row r="181" spans="1:65" s="2" customFormat="1" ht="21.75" customHeight="1">
      <c r="A181" s="34"/>
      <c r="B181" s="35"/>
      <c r="C181" s="208" t="s">
        <v>343</v>
      </c>
      <c r="D181" s="208" t="s">
        <v>219</v>
      </c>
      <c r="E181" s="209" t="s">
        <v>255</v>
      </c>
      <c r="F181" s="210" t="s">
        <v>256</v>
      </c>
      <c r="G181" s="211" t="s">
        <v>222</v>
      </c>
      <c r="H181" s="212">
        <v>11</v>
      </c>
      <c r="I181" s="213"/>
      <c r="J181" s="214">
        <f>ROUND(I181*H181,2)</f>
        <v>0</v>
      </c>
      <c r="K181" s="210" t="s">
        <v>514</v>
      </c>
      <c r="L181" s="39"/>
      <c r="M181" s="215" t="s">
        <v>1</v>
      </c>
      <c r="N181" s="216" t="s">
        <v>42</v>
      </c>
      <c r="O181" s="71"/>
      <c r="P181" s="217">
        <f>O181*H181</f>
        <v>0</v>
      </c>
      <c r="Q181" s="217">
        <v>8.6736900000000006E-2</v>
      </c>
      <c r="R181" s="217">
        <f>Q181*H181</f>
        <v>0.95410590000000006</v>
      </c>
      <c r="S181" s="217">
        <v>9.6000000000000002E-2</v>
      </c>
      <c r="T181" s="218">
        <f>S181*H181</f>
        <v>1.056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19" t="s">
        <v>224</v>
      </c>
      <c r="AT181" s="219" t="s">
        <v>219</v>
      </c>
      <c r="AU181" s="219" t="s">
        <v>86</v>
      </c>
      <c r="AY181" s="17" t="s">
        <v>217</v>
      </c>
      <c r="BE181" s="220">
        <f>IF(N181="základní",J181,0)</f>
        <v>0</v>
      </c>
      <c r="BF181" s="220">
        <f>IF(N181="snížená",J181,0)</f>
        <v>0</v>
      </c>
      <c r="BG181" s="220">
        <f>IF(N181="zákl. přenesená",J181,0)</f>
        <v>0</v>
      </c>
      <c r="BH181" s="220">
        <f>IF(N181="sníž. přenesená",J181,0)</f>
        <v>0</v>
      </c>
      <c r="BI181" s="220">
        <f>IF(N181="nulová",J181,0)</f>
        <v>0</v>
      </c>
      <c r="BJ181" s="17" t="s">
        <v>84</v>
      </c>
      <c r="BK181" s="220">
        <f>ROUND(I181*H181,2)</f>
        <v>0</v>
      </c>
      <c r="BL181" s="17" t="s">
        <v>224</v>
      </c>
      <c r="BM181" s="219" t="s">
        <v>659</v>
      </c>
    </row>
    <row r="182" spans="1:65" s="2" customFormat="1" ht="29.25">
      <c r="A182" s="34"/>
      <c r="B182" s="35"/>
      <c r="C182" s="36"/>
      <c r="D182" s="221" t="s">
        <v>234</v>
      </c>
      <c r="E182" s="36"/>
      <c r="F182" s="222" t="s">
        <v>516</v>
      </c>
      <c r="G182" s="36"/>
      <c r="H182" s="36"/>
      <c r="I182" s="122"/>
      <c r="J182" s="36"/>
      <c r="K182" s="36"/>
      <c r="L182" s="39"/>
      <c r="M182" s="223"/>
      <c r="N182" s="224"/>
      <c r="O182" s="71"/>
      <c r="P182" s="71"/>
      <c r="Q182" s="71"/>
      <c r="R182" s="71"/>
      <c r="S182" s="71"/>
      <c r="T182" s="72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234</v>
      </c>
      <c r="AU182" s="17" t="s">
        <v>86</v>
      </c>
    </row>
    <row r="183" spans="1:65" s="13" customFormat="1" ht="11.25">
      <c r="B183" s="225"/>
      <c r="C183" s="226"/>
      <c r="D183" s="221" t="s">
        <v>246</v>
      </c>
      <c r="E183" s="227" t="s">
        <v>1</v>
      </c>
      <c r="F183" s="228" t="s">
        <v>259</v>
      </c>
      <c r="G183" s="226"/>
      <c r="H183" s="229">
        <v>11</v>
      </c>
      <c r="I183" s="230"/>
      <c r="J183" s="226"/>
      <c r="K183" s="226"/>
      <c r="L183" s="231"/>
      <c r="M183" s="232"/>
      <c r="N183" s="233"/>
      <c r="O183" s="233"/>
      <c r="P183" s="233"/>
      <c r="Q183" s="233"/>
      <c r="R183" s="233"/>
      <c r="S183" s="233"/>
      <c r="T183" s="234"/>
      <c r="AT183" s="235" t="s">
        <v>246</v>
      </c>
      <c r="AU183" s="235" t="s">
        <v>86</v>
      </c>
      <c r="AV183" s="13" t="s">
        <v>86</v>
      </c>
      <c r="AW183" s="13" t="s">
        <v>33</v>
      </c>
      <c r="AX183" s="13" t="s">
        <v>84</v>
      </c>
      <c r="AY183" s="235" t="s">
        <v>217</v>
      </c>
    </row>
    <row r="184" spans="1:65" s="12" customFormat="1" ht="22.9" customHeight="1">
      <c r="B184" s="192"/>
      <c r="C184" s="193"/>
      <c r="D184" s="194" t="s">
        <v>76</v>
      </c>
      <c r="E184" s="206" t="s">
        <v>260</v>
      </c>
      <c r="F184" s="206" t="s">
        <v>261</v>
      </c>
      <c r="G184" s="193"/>
      <c r="H184" s="193"/>
      <c r="I184" s="196"/>
      <c r="J184" s="207">
        <f>BK184</f>
        <v>0</v>
      </c>
      <c r="K184" s="193"/>
      <c r="L184" s="198"/>
      <c r="M184" s="199"/>
      <c r="N184" s="200"/>
      <c r="O184" s="200"/>
      <c r="P184" s="201">
        <f>P185+SUM(P186:P262)</f>
        <v>0</v>
      </c>
      <c r="Q184" s="200"/>
      <c r="R184" s="201">
        <f>R185+SUM(R186:R262)</f>
        <v>22.628776602399999</v>
      </c>
      <c r="S184" s="200"/>
      <c r="T184" s="202">
        <f>T185+SUM(T186:T262)</f>
        <v>32.265703999999999</v>
      </c>
      <c r="AR184" s="203" t="s">
        <v>84</v>
      </c>
      <c r="AT184" s="204" t="s">
        <v>76</v>
      </c>
      <c r="AU184" s="204" t="s">
        <v>84</v>
      </c>
      <c r="AY184" s="203" t="s">
        <v>217</v>
      </c>
      <c r="BK184" s="205">
        <f>BK185+SUM(BK186:BK262)</f>
        <v>0</v>
      </c>
    </row>
    <row r="185" spans="1:65" s="2" customFormat="1" ht="16.5" customHeight="1">
      <c r="A185" s="34"/>
      <c r="B185" s="35"/>
      <c r="C185" s="208" t="s">
        <v>347</v>
      </c>
      <c r="D185" s="208" t="s">
        <v>219</v>
      </c>
      <c r="E185" s="209" t="s">
        <v>263</v>
      </c>
      <c r="F185" s="210" t="s">
        <v>264</v>
      </c>
      <c r="G185" s="211" t="s">
        <v>238</v>
      </c>
      <c r="H185" s="212">
        <v>11</v>
      </c>
      <c r="I185" s="213"/>
      <c r="J185" s="214">
        <f>ROUND(I185*H185,2)</f>
        <v>0</v>
      </c>
      <c r="K185" s="210" t="s">
        <v>514</v>
      </c>
      <c r="L185" s="39"/>
      <c r="M185" s="215" t="s">
        <v>1</v>
      </c>
      <c r="N185" s="216" t="s">
        <v>42</v>
      </c>
      <c r="O185" s="71"/>
      <c r="P185" s="217">
        <f>O185*H185</f>
        <v>0</v>
      </c>
      <c r="Q185" s="217">
        <v>1.17E-3</v>
      </c>
      <c r="R185" s="217">
        <f>Q185*H185</f>
        <v>1.2869999999999999E-2</v>
      </c>
      <c r="S185" s="217">
        <v>0</v>
      </c>
      <c r="T185" s="21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19" t="s">
        <v>224</v>
      </c>
      <c r="AT185" s="219" t="s">
        <v>219</v>
      </c>
      <c r="AU185" s="219" t="s">
        <v>86</v>
      </c>
      <c r="AY185" s="17" t="s">
        <v>217</v>
      </c>
      <c r="BE185" s="220">
        <f>IF(N185="základní",J185,0)</f>
        <v>0</v>
      </c>
      <c r="BF185" s="220">
        <f>IF(N185="snížená",J185,0)</f>
        <v>0</v>
      </c>
      <c r="BG185" s="220">
        <f>IF(N185="zákl. přenesená",J185,0)</f>
        <v>0</v>
      </c>
      <c r="BH185" s="220">
        <f>IF(N185="sníž. přenesená",J185,0)</f>
        <v>0</v>
      </c>
      <c r="BI185" s="220">
        <f>IF(N185="nulová",J185,0)</f>
        <v>0</v>
      </c>
      <c r="BJ185" s="17" t="s">
        <v>84</v>
      </c>
      <c r="BK185" s="220">
        <f>ROUND(I185*H185,2)</f>
        <v>0</v>
      </c>
      <c r="BL185" s="17" t="s">
        <v>224</v>
      </c>
      <c r="BM185" s="219" t="s">
        <v>660</v>
      </c>
    </row>
    <row r="186" spans="1:65" s="13" customFormat="1" ht="11.25">
      <c r="B186" s="225"/>
      <c r="C186" s="226"/>
      <c r="D186" s="221" t="s">
        <v>246</v>
      </c>
      <c r="E186" s="227" t="s">
        <v>1</v>
      </c>
      <c r="F186" s="228" t="s">
        <v>661</v>
      </c>
      <c r="G186" s="226"/>
      <c r="H186" s="229">
        <v>11</v>
      </c>
      <c r="I186" s="230"/>
      <c r="J186" s="226"/>
      <c r="K186" s="226"/>
      <c r="L186" s="231"/>
      <c r="M186" s="232"/>
      <c r="N186" s="233"/>
      <c r="O186" s="233"/>
      <c r="P186" s="233"/>
      <c r="Q186" s="233"/>
      <c r="R186" s="233"/>
      <c r="S186" s="233"/>
      <c r="T186" s="234"/>
      <c r="AT186" s="235" t="s">
        <v>246</v>
      </c>
      <c r="AU186" s="235" t="s">
        <v>86</v>
      </c>
      <c r="AV186" s="13" t="s">
        <v>86</v>
      </c>
      <c r="AW186" s="13" t="s">
        <v>33</v>
      </c>
      <c r="AX186" s="13" t="s">
        <v>84</v>
      </c>
      <c r="AY186" s="235" t="s">
        <v>217</v>
      </c>
    </row>
    <row r="187" spans="1:65" s="2" customFormat="1" ht="16.5" customHeight="1">
      <c r="A187" s="34"/>
      <c r="B187" s="35"/>
      <c r="C187" s="208" t="s">
        <v>357</v>
      </c>
      <c r="D187" s="208" t="s">
        <v>219</v>
      </c>
      <c r="E187" s="209" t="s">
        <v>267</v>
      </c>
      <c r="F187" s="210" t="s">
        <v>268</v>
      </c>
      <c r="G187" s="211" t="s">
        <v>238</v>
      </c>
      <c r="H187" s="212">
        <v>11</v>
      </c>
      <c r="I187" s="213"/>
      <c r="J187" s="214">
        <f>ROUND(I187*H187,2)</f>
        <v>0</v>
      </c>
      <c r="K187" s="210" t="s">
        <v>662</v>
      </c>
      <c r="L187" s="39"/>
      <c r="M187" s="215" t="s">
        <v>1</v>
      </c>
      <c r="N187" s="216" t="s">
        <v>42</v>
      </c>
      <c r="O187" s="71"/>
      <c r="P187" s="217">
        <f>O187*H187</f>
        <v>0</v>
      </c>
      <c r="Q187" s="217">
        <v>6.6399999999999999E-4</v>
      </c>
      <c r="R187" s="217">
        <f>Q187*H187</f>
        <v>7.3039999999999997E-3</v>
      </c>
      <c r="S187" s="217">
        <v>0</v>
      </c>
      <c r="T187" s="21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19" t="s">
        <v>224</v>
      </c>
      <c r="AT187" s="219" t="s">
        <v>219</v>
      </c>
      <c r="AU187" s="219" t="s">
        <v>86</v>
      </c>
      <c r="AY187" s="17" t="s">
        <v>217</v>
      </c>
      <c r="BE187" s="220">
        <f>IF(N187="základní",J187,0)</f>
        <v>0</v>
      </c>
      <c r="BF187" s="220">
        <f>IF(N187="snížená",J187,0)</f>
        <v>0</v>
      </c>
      <c r="BG187" s="220">
        <f>IF(N187="zákl. přenesená",J187,0)</f>
        <v>0</v>
      </c>
      <c r="BH187" s="220">
        <f>IF(N187="sníž. přenesená",J187,0)</f>
        <v>0</v>
      </c>
      <c r="BI187" s="220">
        <f>IF(N187="nulová",J187,0)</f>
        <v>0</v>
      </c>
      <c r="BJ187" s="17" t="s">
        <v>84</v>
      </c>
      <c r="BK187" s="220">
        <f>ROUND(I187*H187,2)</f>
        <v>0</v>
      </c>
      <c r="BL187" s="17" t="s">
        <v>224</v>
      </c>
      <c r="BM187" s="219" t="s">
        <v>663</v>
      </c>
    </row>
    <row r="188" spans="1:65" s="2" customFormat="1" ht="21.75" customHeight="1">
      <c r="A188" s="34"/>
      <c r="B188" s="35"/>
      <c r="C188" s="208" t="s">
        <v>363</v>
      </c>
      <c r="D188" s="208" t="s">
        <v>219</v>
      </c>
      <c r="E188" s="209" t="s">
        <v>664</v>
      </c>
      <c r="F188" s="210" t="s">
        <v>665</v>
      </c>
      <c r="G188" s="211" t="s">
        <v>232</v>
      </c>
      <c r="H188" s="212">
        <v>6</v>
      </c>
      <c r="I188" s="213"/>
      <c r="J188" s="214">
        <f>ROUND(I188*H188,2)</f>
        <v>0</v>
      </c>
      <c r="K188" s="210" t="s">
        <v>223</v>
      </c>
      <c r="L188" s="39"/>
      <c r="M188" s="215" t="s">
        <v>1</v>
      </c>
      <c r="N188" s="216" t="s">
        <v>42</v>
      </c>
      <c r="O188" s="71"/>
      <c r="P188" s="217">
        <f>O188*H188</f>
        <v>0</v>
      </c>
      <c r="Q188" s="217">
        <v>0.36435000000000001</v>
      </c>
      <c r="R188" s="217">
        <f>Q188*H188</f>
        <v>2.1861000000000002</v>
      </c>
      <c r="S188" s="217">
        <v>0</v>
      </c>
      <c r="T188" s="21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19" t="s">
        <v>224</v>
      </c>
      <c r="AT188" s="219" t="s">
        <v>219</v>
      </c>
      <c r="AU188" s="219" t="s">
        <v>86</v>
      </c>
      <c r="AY188" s="17" t="s">
        <v>217</v>
      </c>
      <c r="BE188" s="220">
        <f>IF(N188="základní",J188,0)</f>
        <v>0</v>
      </c>
      <c r="BF188" s="220">
        <f>IF(N188="snížená",J188,0)</f>
        <v>0</v>
      </c>
      <c r="BG188" s="220">
        <f>IF(N188="zákl. přenesená",J188,0)</f>
        <v>0</v>
      </c>
      <c r="BH188" s="220">
        <f>IF(N188="sníž. přenesená",J188,0)</f>
        <v>0</v>
      </c>
      <c r="BI188" s="220">
        <f>IF(N188="nulová",J188,0)</f>
        <v>0</v>
      </c>
      <c r="BJ188" s="17" t="s">
        <v>84</v>
      </c>
      <c r="BK188" s="220">
        <f>ROUND(I188*H188,2)</f>
        <v>0</v>
      </c>
      <c r="BL188" s="17" t="s">
        <v>224</v>
      </c>
      <c r="BM188" s="219" t="s">
        <v>666</v>
      </c>
    </row>
    <row r="189" spans="1:65" s="2" customFormat="1" ht="19.5">
      <c r="A189" s="34"/>
      <c r="B189" s="35"/>
      <c r="C189" s="36"/>
      <c r="D189" s="221" t="s">
        <v>234</v>
      </c>
      <c r="E189" s="36"/>
      <c r="F189" s="222" t="s">
        <v>667</v>
      </c>
      <c r="G189" s="36"/>
      <c r="H189" s="36"/>
      <c r="I189" s="122"/>
      <c r="J189" s="36"/>
      <c r="K189" s="36"/>
      <c r="L189" s="39"/>
      <c r="M189" s="223"/>
      <c r="N189" s="224"/>
      <c r="O189" s="71"/>
      <c r="P189" s="71"/>
      <c r="Q189" s="71"/>
      <c r="R189" s="71"/>
      <c r="S189" s="71"/>
      <c r="T189" s="72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234</v>
      </c>
      <c r="AU189" s="17" t="s">
        <v>86</v>
      </c>
    </row>
    <row r="190" spans="1:65" s="13" customFormat="1" ht="11.25">
      <c r="B190" s="225"/>
      <c r="C190" s="226"/>
      <c r="D190" s="221" t="s">
        <v>246</v>
      </c>
      <c r="E190" s="227" t="s">
        <v>1</v>
      </c>
      <c r="F190" s="228" t="s">
        <v>248</v>
      </c>
      <c r="G190" s="226"/>
      <c r="H190" s="229">
        <v>6</v>
      </c>
      <c r="I190" s="230"/>
      <c r="J190" s="226"/>
      <c r="K190" s="226"/>
      <c r="L190" s="231"/>
      <c r="M190" s="232"/>
      <c r="N190" s="233"/>
      <c r="O190" s="233"/>
      <c r="P190" s="233"/>
      <c r="Q190" s="233"/>
      <c r="R190" s="233"/>
      <c r="S190" s="233"/>
      <c r="T190" s="234"/>
      <c r="AT190" s="235" t="s">
        <v>246</v>
      </c>
      <c r="AU190" s="235" t="s">
        <v>86</v>
      </c>
      <c r="AV190" s="13" t="s">
        <v>86</v>
      </c>
      <c r="AW190" s="13" t="s">
        <v>33</v>
      </c>
      <c r="AX190" s="13" t="s">
        <v>84</v>
      </c>
      <c r="AY190" s="235" t="s">
        <v>217</v>
      </c>
    </row>
    <row r="191" spans="1:65" s="2" customFormat="1" ht="21.75" customHeight="1">
      <c r="A191" s="34"/>
      <c r="B191" s="35"/>
      <c r="C191" s="236" t="s">
        <v>373</v>
      </c>
      <c r="D191" s="236" t="s">
        <v>271</v>
      </c>
      <c r="E191" s="237" t="s">
        <v>272</v>
      </c>
      <c r="F191" s="238" t="s">
        <v>273</v>
      </c>
      <c r="G191" s="239" t="s">
        <v>274</v>
      </c>
      <c r="H191" s="240">
        <v>0.11700000000000001</v>
      </c>
      <c r="I191" s="241"/>
      <c r="J191" s="242">
        <f>ROUND(I191*H191,2)</f>
        <v>0</v>
      </c>
      <c r="K191" s="238" t="s">
        <v>223</v>
      </c>
      <c r="L191" s="243"/>
      <c r="M191" s="244" t="s">
        <v>1</v>
      </c>
      <c r="N191" s="245" t="s">
        <v>42</v>
      </c>
      <c r="O191" s="71"/>
      <c r="P191" s="217">
        <f>O191*H191</f>
        <v>0</v>
      </c>
      <c r="Q191" s="217">
        <v>1</v>
      </c>
      <c r="R191" s="217">
        <f>Q191*H191</f>
        <v>0.11700000000000001</v>
      </c>
      <c r="S191" s="217">
        <v>0</v>
      </c>
      <c r="T191" s="21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19" t="s">
        <v>262</v>
      </c>
      <c r="AT191" s="219" t="s">
        <v>271</v>
      </c>
      <c r="AU191" s="219" t="s">
        <v>86</v>
      </c>
      <c r="AY191" s="17" t="s">
        <v>217</v>
      </c>
      <c r="BE191" s="220">
        <f>IF(N191="základní",J191,0)</f>
        <v>0</v>
      </c>
      <c r="BF191" s="220">
        <f>IF(N191="snížená",J191,0)</f>
        <v>0</v>
      </c>
      <c r="BG191" s="220">
        <f>IF(N191="zákl. přenesená",J191,0)</f>
        <v>0</v>
      </c>
      <c r="BH191" s="220">
        <f>IF(N191="sníž. přenesená",J191,0)</f>
        <v>0</v>
      </c>
      <c r="BI191" s="220">
        <f>IF(N191="nulová",J191,0)</f>
        <v>0</v>
      </c>
      <c r="BJ191" s="17" t="s">
        <v>84</v>
      </c>
      <c r="BK191" s="220">
        <f>ROUND(I191*H191,2)</f>
        <v>0</v>
      </c>
      <c r="BL191" s="17" t="s">
        <v>224</v>
      </c>
      <c r="BM191" s="219" t="s">
        <v>668</v>
      </c>
    </row>
    <row r="192" spans="1:65" s="2" customFormat="1" ht="19.5">
      <c r="A192" s="34"/>
      <c r="B192" s="35"/>
      <c r="C192" s="36"/>
      <c r="D192" s="221" t="s">
        <v>234</v>
      </c>
      <c r="E192" s="36"/>
      <c r="F192" s="222" t="s">
        <v>276</v>
      </c>
      <c r="G192" s="36"/>
      <c r="H192" s="36"/>
      <c r="I192" s="122"/>
      <c r="J192" s="36"/>
      <c r="K192" s="36"/>
      <c r="L192" s="39"/>
      <c r="M192" s="223"/>
      <c r="N192" s="224"/>
      <c r="O192" s="71"/>
      <c r="P192" s="71"/>
      <c r="Q192" s="71"/>
      <c r="R192" s="71"/>
      <c r="S192" s="71"/>
      <c r="T192" s="72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234</v>
      </c>
      <c r="AU192" s="17" t="s">
        <v>86</v>
      </c>
    </row>
    <row r="193" spans="1:65" s="2" customFormat="1" ht="21.75" customHeight="1">
      <c r="A193" s="34"/>
      <c r="B193" s="35"/>
      <c r="C193" s="236" t="s">
        <v>381</v>
      </c>
      <c r="D193" s="236" t="s">
        <v>271</v>
      </c>
      <c r="E193" s="237" t="s">
        <v>278</v>
      </c>
      <c r="F193" s="238" t="s">
        <v>279</v>
      </c>
      <c r="G193" s="239" t="s">
        <v>274</v>
      </c>
      <c r="H193" s="240">
        <v>0.26800000000000002</v>
      </c>
      <c r="I193" s="241"/>
      <c r="J193" s="242">
        <f>ROUND(I193*H193,2)</f>
        <v>0</v>
      </c>
      <c r="K193" s="238" t="s">
        <v>223</v>
      </c>
      <c r="L193" s="243"/>
      <c r="M193" s="244" t="s">
        <v>1</v>
      </c>
      <c r="N193" s="245" t="s">
        <v>42</v>
      </c>
      <c r="O193" s="71"/>
      <c r="P193" s="217">
        <f>O193*H193</f>
        <v>0</v>
      </c>
      <c r="Q193" s="217">
        <v>1</v>
      </c>
      <c r="R193" s="217">
        <f>Q193*H193</f>
        <v>0.26800000000000002</v>
      </c>
      <c r="S193" s="217">
        <v>0</v>
      </c>
      <c r="T193" s="21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19" t="s">
        <v>262</v>
      </c>
      <c r="AT193" s="219" t="s">
        <v>271</v>
      </c>
      <c r="AU193" s="219" t="s">
        <v>86</v>
      </c>
      <c r="AY193" s="17" t="s">
        <v>217</v>
      </c>
      <c r="BE193" s="220">
        <f>IF(N193="základní",J193,0)</f>
        <v>0</v>
      </c>
      <c r="BF193" s="220">
        <f>IF(N193="snížená",J193,0)</f>
        <v>0</v>
      </c>
      <c r="BG193" s="220">
        <f>IF(N193="zákl. přenesená",J193,0)</f>
        <v>0</v>
      </c>
      <c r="BH193" s="220">
        <f>IF(N193="sníž. přenesená",J193,0)</f>
        <v>0</v>
      </c>
      <c r="BI193" s="220">
        <f>IF(N193="nulová",J193,0)</f>
        <v>0</v>
      </c>
      <c r="BJ193" s="17" t="s">
        <v>84</v>
      </c>
      <c r="BK193" s="220">
        <f>ROUND(I193*H193,2)</f>
        <v>0</v>
      </c>
      <c r="BL193" s="17" t="s">
        <v>224</v>
      </c>
      <c r="BM193" s="219" t="s">
        <v>669</v>
      </c>
    </row>
    <row r="194" spans="1:65" s="2" customFormat="1" ht="19.5">
      <c r="A194" s="34"/>
      <c r="B194" s="35"/>
      <c r="C194" s="36"/>
      <c r="D194" s="221" t="s">
        <v>234</v>
      </c>
      <c r="E194" s="36"/>
      <c r="F194" s="222" t="s">
        <v>281</v>
      </c>
      <c r="G194" s="36"/>
      <c r="H194" s="36"/>
      <c r="I194" s="122"/>
      <c r="J194" s="36"/>
      <c r="K194" s="36"/>
      <c r="L194" s="39"/>
      <c r="M194" s="223"/>
      <c r="N194" s="224"/>
      <c r="O194" s="71"/>
      <c r="P194" s="71"/>
      <c r="Q194" s="71"/>
      <c r="R194" s="71"/>
      <c r="S194" s="71"/>
      <c r="T194" s="72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234</v>
      </c>
      <c r="AU194" s="17" t="s">
        <v>86</v>
      </c>
    </row>
    <row r="195" spans="1:65" s="2" customFormat="1" ht="16.5" customHeight="1">
      <c r="A195" s="34"/>
      <c r="B195" s="35"/>
      <c r="C195" s="236" t="s">
        <v>386</v>
      </c>
      <c r="D195" s="236" t="s">
        <v>271</v>
      </c>
      <c r="E195" s="237" t="s">
        <v>283</v>
      </c>
      <c r="F195" s="238" t="s">
        <v>284</v>
      </c>
      <c r="G195" s="239" t="s">
        <v>274</v>
      </c>
      <c r="H195" s="240">
        <v>3.5999999999999997E-2</v>
      </c>
      <c r="I195" s="241"/>
      <c r="J195" s="242">
        <f>ROUND(I195*H195,2)</f>
        <v>0</v>
      </c>
      <c r="K195" s="238" t="s">
        <v>223</v>
      </c>
      <c r="L195" s="243"/>
      <c r="M195" s="244" t="s">
        <v>1</v>
      </c>
      <c r="N195" s="245" t="s">
        <v>42</v>
      </c>
      <c r="O195" s="71"/>
      <c r="P195" s="217">
        <f>O195*H195</f>
        <v>0</v>
      </c>
      <c r="Q195" s="217">
        <v>1</v>
      </c>
      <c r="R195" s="217">
        <f>Q195*H195</f>
        <v>3.5999999999999997E-2</v>
      </c>
      <c r="S195" s="217">
        <v>0</v>
      </c>
      <c r="T195" s="21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19" t="s">
        <v>262</v>
      </c>
      <c r="AT195" s="219" t="s">
        <v>271</v>
      </c>
      <c r="AU195" s="219" t="s">
        <v>86</v>
      </c>
      <c r="AY195" s="17" t="s">
        <v>217</v>
      </c>
      <c r="BE195" s="220">
        <f>IF(N195="základní",J195,0)</f>
        <v>0</v>
      </c>
      <c r="BF195" s="220">
        <f>IF(N195="snížená",J195,0)</f>
        <v>0</v>
      </c>
      <c r="BG195" s="220">
        <f>IF(N195="zákl. přenesená",J195,0)</f>
        <v>0</v>
      </c>
      <c r="BH195" s="220">
        <f>IF(N195="sníž. přenesená",J195,0)</f>
        <v>0</v>
      </c>
      <c r="BI195" s="220">
        <f>IF(N195="nulová",J195,0)</f>
        <v>0</v>
      </c>
      <c r="BJ195" s="17" t="s">
        <v>84</v>
      </c>
      <c r="BK195" s="220">
        <f>ROUND(I195*H195,2)</f>
        <v>0</v>
      </c>
      <c r="BL195" s="17" t="s">
        <v>224</v>
      </c>
      <c r="BM195" s="219" t="s">
        <v>670</v>
      </c>
    </row>
    <row r="196" spans="1:65" s="2" customFormat="1" ht="19.5">
      <c r="A196" s="34"/>
      <c r="B196" s="35"/>
      <c r="C196" s="36"/>
      <c r="D196" s="221" t="s">
        <v>234</v>
      </c>
      <c r="E196" s="36"/>
      <c r="F196" s="222" t="s">
        <v>286</v>
      </c>
      <c r="G196" s="36"/>
      <c r="H196" s="36"/>
      <c r="I196" s="122"/>
      <c r="J196" s="36"/>
      <c r="K196" s="36"/>
      <c r="L196" s="39"/>
      <c r="M196" s="223"/>
      <c r="N196" s="224"/>
      <c r="O196" s="71"/>
      <c r="P196" s="71"/>
      <c r="Q196" s="71"/>
      <c r="R196" s="71"/>
      <c r="S196" s="71"/>
      <c r="T196" s="72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234</v>
      </c>
      <c r="AU196" s="17" t="s">
        <v>86</v>
      </c>
    </row>
    <row r="197" spans="1:65" s="2" customFormat="1" ht="21.75" customHeight="1">
      <c r="A197" s="34"/>
      <c r="B197" s="35"/>
      <c r="C197" s="208" t="s">
        <v>390</v>
      </c>
      <c r="D197" s="208" t="s">
        <v>219</v>
      </c>
      <c r="E197" s="209" t="s">
        <v>525</v>
      </c>
      <c r="F197" s="210" t="s">
        <v>526</v>
      </c>
      <c r="G197" s="211" t="s">
        <v>222</v>
      </c>
      <c r="H197" s="212">
        <v>10</v>
      </c>
      <c r="I197" s="213"/>
      <c r="J197" s="214">
        <f>ROUND(I197*H197,2)</f>
        <v>0</v>
      </c>
      <c r="K197" s="210" t="s">
        <v>223</v>
      </c>
      <c r="L197" s="39"/>
      <c r="M197" s="215" t="s">
        <v>1</v>
      </c>
      <c r="N197" s="216" t="s">
        <v>42</v>
      </c>
      <c r="O197" s="71"/>
      <c r="P197" s="217">
        <f>O197*H197</f>
        <v>0</v>
      </c>
      <c r="Q197" s="217">
        <v>0</v>
      </c>
      <c r="R197" s="217">
        <f>Q197*H197</f>
        <v>0</v>
      </c>
      <c r="S197" s="217">
        <v>2.9999999999999997E-4</v>
      </c>
      <c r="T197" s="218">
        <f>S197*H197</f>
        <v>2.9999999999999996E-3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19" t="s">
        <v>224</v>
      </c>
      <c r="AT197" s="219" t="s">
        <v>219</v>
      </c>
      <c r="AU197" s="219" t="s">
        <v>86</v>
      </c>
      <c r="AY197" s="17" t="s">
        <v>217</v>
      </c>
      <c r="BE197" s="220">
        <f>IF(N197="základní",J197,0)</f>
        <v>0</v>
      </c>
      <c r="BF197" s="220">
        <f>IF(N197="snížená",J197,0)</f>
        <v>0</v>
      </c>
      <c r="BG197" s="220">
        <f>IF(N197="zákl. přenesená",J197,0)</f>
        <v>0</v>
      </c>
      <c r="BH197" s="220">
        <f>IF(N197="sníž. přenesená",J197,0)</f>
        <v>0</v>
      </c>
      <c r="BI197" s="220">
        <f>IF(N197="nulová",J197,0)</f>
        <v>0</v>
      </c>
      <c r="BJ197" s="17" t="s">
        <v>84</v>
      </c>
      <c r="BK197" s="220">
        <f>ROUND(I197*H197,2)</f>
        <v>0</v>
      </c>
      <c r="BL197" s="17" t="s">
        <v>224</v>
      </c>
      <c r="BM197" s="219" t="s">
        <v>671</v>
      </c>
    </row>
    <row r="198" spans="1:65" s="2" customFormat="1" ht="19.5">
      <c r="A198" s="34"/>
      <c r="B198" s="35"/>
      <c r="C198" s="36"/>
      <c r="D198" s="221" t="s">
        <v>234</v>
      </c>
      <c r="E198" s="36"/>
      <c r="F198" s="222" t="s">
        <v>672</v>
      </c>
      <c r="G198" s="36"/>
      <c r="H198" s="36"/>
      <c r="I198" s="122"/>
      <c r="J198" s="36"/>
      <c r="K198" s="36"/>
      <c r="L198" s="39"/>
      <c r="M198" s="223"/>
      <c r="N198" s="224"/>
      <c r="O198" s="71"/>
      <c r="P198" s="71"/>
      <c r="Q198" s="71"/>
      <c r="R198" s="71"/>
      <c r="S198" s="71"/>
      <c r="T198" s="72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234</v>
      </c>
      <c r="AU198" s="17" t="s">
        <v>86</v>
      </c>
    </row>
    <row r="199" spans="1:65" s="2" customFormat="1" ht="21.75" customHeight="1">
      <c r="A199" s="34"/>
      <c r="B199" s="35"/>
      <c r="C199" s="208" t="s">
        <v>396</v>
      </c>
      <c r="D199" s="208" t="s">
        <v>219</v>
      </c>
      <c r="E199" s="209" t="s">
        <v>288</v>
      </c>
      <c r="F199" s="210" t="s">
        <v>289</v>
      </c>
      <c r="G199" s="211" t="s">
        <v>290</v>
      </c>
      <c r="H199" s="212">
        <v>8.25</v>
      </c>
      <c r="I199" s="213"/>
      <c r="J199" s="214">
        <f>ROUND(I199*H199,2)</f>
        <v>0</v>
      </c>
      <c r="K199" s="210" t="s">
        <v>223</v>
      </c>
      <c r="L199" s="39"/>
      <c r="M199" s="215" t="s">
        <v>1</v>
      </c>
      <c r="N199" s="216" t="s">
        <v>42</v>
      </c>
      <c r="O199" s="71"/>
      <c r="P199" s="217">
        <f>O199*H199</f>
        <v>0</v>
      </c>
      <c r="Q199" s="217">
        <v>0</v>
      </c>
      <c r="R199" s="217">
        <f>Q199*H199</f>
        <v>0</v>
      </c>
      <c r="S199" s="217">
        <v>1.8</v>
      </c>
      <c r="T199" s="218">
        <f>S199*H199</f>
        <v>14.85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19" t="s">
        <v>224</v>
      </c>
      <c r="AT199" s="219" t="s">
        <v>219</v>
      </c>
      <c r="AU199" s="219" t="s">
        <v>86</v>
      </c>
      <c r="AY199" s="17" t="s">
        <v>217</v>
      </c>
      <c r="BE199" s="220">
        <f>IF(N199="základní",J199,0)</f>
        <v>0</v>
      </c>
      <c r="BF199" s="220">
        <f>IF(N199="snížená",J199,0)</f>
        <v>0</v>
      </c>
      <c r="BG199" s="220">
        <f>IF(N199="zákl. přenesená",J199,0)</f>
        <v>0</v>
      </c>
      <c r="BH199" s="220">
        <f>IF(N199="sníž. přenesená",J199,0)</f>
        <v>0</v>
      </c>
      <c r="BI199" s="220">
        <f>IF(N199="nulová",J199,0)</f>
        <v>0</v>
      </c>
      <c r="BJ199" s="17" t="s">
        <v>84</v>
      </c>
      <c r="BK199" s="220">
        <f>ROUND(I199*H199,2)</f>
        <v>0</v>
      </c>
      <c r="BL199" s="17" t="s">
        <v>224</v>
      </c>
      <c r="BM199" s="219" t="s">
        <v>673</v>
      </c>
    </row>
    <row r="200" spans="1:65" s="2" customFormat="1" ht="19.5">
      <c r="A200" s="34"/>
      <c r="B200" s="35"/>
      <c r="C200" s="36"/>
      <c r="D200" s="221" t="s">
        <v>234</v>
      </c>
      <c r="E200" s="36"/>
      <c r="F200" s="222" t="s">
        <v>674</v>
      </c>
      <c r="G200" s="36"/>
      <c r="H200" s="36"/>
      <c r="I200" s="122"/>
      <c r="J200" s="36"/>
      <c r="K200" s="36"/>
      <c r="L200" s="39"/>
      <c r="M200" s="223"/>
      <c r="N200" s="224"/>
      <c r="O200" s="71"/>
      <c r="P200" s="71"/>
      <c r="Q200" s="71"/>
      <c r="R200" s="71"/>
      <c r="S200" s="71"/>
      <c r="T200" s="72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234</v>
      </c>
      <c r="AU200" s="17" t="s">
        <v>86</v>
      </c>
    </row>
    <row r="201" spans="1:65" s="13" customFormat="1" ht="11.25">
      <c r="B201" s="225"/>
      <c r="C201" s="226"/>
      <c r="D201" s="221" t="s">
        <v>246</v>
      </c>
      <c r="E201" s="227" t="s">
        <v>1</v>
      </c>
      <c r="F201" s="228" t="s">
        <v>675</v>
      </c>
      <c r="G201" s="226"/>
      <c r="H201" s="229">
        <v>4.75</v>
      </c>
      <c r="I201" s="230"/>
      <c r="J201" s="226"/>
      <c r="K201" s="226"/>
      <c r="L201" s="231"/>
      <c r="M201" s="232"/>
      <c r="N201" s="233"/>
      <c r="O201" s="233"/>
      <c r="P201" s="233"/>
      <c r="Q201" s="233"/>
      <c r="R201" s="233"/>
      <c r="S201" s="233"/>
      <c r="T201" s="234"/>
      <c r="AT201" s="235" t="s">
        <v>246</v>
      </c>
      <c r="AU201" s="235" t="s">
        <v>86</v>
      </c>
      <c r="AV201" s="13" t="s">
        <v>86</v>
      </c>
      <c r="AW201" s="13" t="s">
        <v>33</v>
      </c>
      <c r="AX201" s="13" t="s">
        <v>77</v>
      </c>
      <c r="AY201" s="235" t="s">
        <v>217</v>
      </c>
    </row>
    <row r="202" spans="1:65" s="13" customFormat="1" ht="11.25">
      <c r="B202" s="225"/>
      <c r="C202" s="226"/>
      <c r="D202" s="221" t="s">
        <v>246</v>
      </c>
      <c r="E202" s="227" t="s">
        <v>1</v>
      </c>
      <c r="F202" s="228" t="s">
        <v>676</v>
      </c>
      <c r="G202" s="226"/>
      <c r="H202" s="229">
        <v>3.5</v>
      </c>
      <c r="I202" s="230"/>
      <c r="J202" s="226"/>
      <c r="K202" s="226"/>
      <c r="L202" s="231"/>
      <c r="M202" s="232"/>
      <c r="N202" s="233"/>
      <c r="O202" s="233"/>
      <c r="P202" s="233"/>
      <c r="Q202" s="233"/>
      <c r="R202" s="233"/>
      <c r="S202" s="233"/>
      <c r="T202" s="234"/>
      <c r="AT202" s="235" t="s">
        <v>246</v>
      </c>
      <c r="AU202" s="235" t="s">
        <v>86</v>
      </c>
      <c r="AV202" s="13" t="s">
        <v>86</v>
      </c>
      <c r="AW202" s="13" t="s">
        <v>33</v>
      </c>
      <c r="AX202" s="13" t="s">
        <v>77</v>
      </c>
      <c r="AY202" s="235" t="s">
        <v>217</v>
      </c>
    </row>
    <row r="203" spans="1:65" s="14" customFormat="1" ht="11.25">
      <c r="B203" s="246"/>
      <c r="C203" s="247"/>
      <c r="D203" s="221" t="s">
        <v>246</v>
      </c>
      <c r="E203" s="248" t="s">
        <v>1</v>
      </c>
      <c r="F203" s="249" t="s">
        <v>298</v>
      </c>
      <c r="G203" s="247"/>
      <c r="H203" s="250">
        <v>8.25</v>
      </c>
      <c r="I203" s="251"/>
      <c r="J203" s="247"/>
      <c r="K203" s="247"/>
      <c r="L203" s="252"/>
      <c r="M203" s="253"/>
      <c r="N203" s="254"/>
      <c r="O203" s="254"/>
      <c r="P203" s="254"/>
      <c r="Q203" s="254"/>
      <c r="R203" s="254"/>
      <c r="S203" s="254"/>
      <c r="T203" s="255"/>
      <c r="AT203" s="256" t="s">
        <v>246</v>
      </c>
      <c r="AU203" s="256" t="s">
        <v>86</v>
      </c>
      <c r="AV203" s="14" t="s">
        <v>224</v>
      </c>
      <c r="AW203" s="14" t="s">
        <v>33</v>
      </c>
      <c r="AX203" s="14" t="s">
        <v>84</v>
      </c>
      <c r="AY203" s="256" t="s">
        <v>217</v>
      </c>
    </row>
    <row r="204" spans="1:65" s="2" customFormat="1" ht="21.75" customHeight="1">
      <c r="A204" s="34"/>
      <c r="B204" s="35"/>
      <c r="C204" s="208" t="s">
        <v>400</v>
      </c>
      <c r="D204" s="208" t="s">
        <v>219</v>
      </c>
      <c r="E204" s="209" t="s">
        <v>300</v>
      </c>
      <c r="F204" s="210" t="s">
        <v>301</v>
      </c>
      <c r="G204" s="211" t="s">
        <v>222</v>
      </c>
      <c r="H204" s="212">
        <v>42</v>
      </c>
      <c r="I204" s="213"/>
      <c r="J204" s="214">
        <f>ROUND(I204*H204,2)</f>
        <v>0</v>
      </c>
      <c r="K204" s="210" t="s">
        <v>223</v>
      </c>
      <c r="L204" s="39"/>
      <c r="M204" s="215" t="s">
        <v>1</v>
      </c>
      <c r="N204" s="216" t="s">
        <v>42</v>
      </c>
      <c r="O204" s="71"/>
      <c r="P204" s="217">
        <f>O204*H204</f>
        <v>0</v>
      </c>
      <c r="Q204" s="217">
        <v>0</v>
      </c>
      <c r="R204" s="217">
        <f>Q204*H204</f>
        <v>0</v>
      </c>
      <c r="S204" s="217">
        <v>0</v>
      </c>
      <c r="T204" s="218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19" t="s">
        <v>224</v>
      </c>
      <c r="AT204" s="219" t="s">
        <v>219</v>
      </c>
      <c r="AU204" s="219" t="s">
        <v>86</v>
      </c>
      <c r="AY204" s="17" t="s">
        <v>217</v>
      </c>
      <c r="BE204" s="220">
        <f>IF(N204="základní",J204,0)</f>
        <v>0</v>
      </c>
      <c r="BF204" s="220">
        <f>IF(N204="snížená",J204,0)</f>
        <v>0</v>
      </c>
      <c r="BG204" s="220">
        <f>IF(N204="zákl. přenesená",J204,0)</f>
        <v>0</v>
      </c>
      <c r="BH204" s="220">
        <f>IF(N204="sníž. přenesená",J204,0)</f>
        <v>0</v>
      </c>
      <c r="BI204" s="220">
        <f>IF(N204="nulová",J204,0)</f>
        <v>0</v>
      </c>
      <c r="BJ204" s="17" t="s">
        <v>84</v>
      </c>
      <c r="BK204" s="220">
        <f>ROUND(I204*H204,2)</f>
        <v>0</v>
      </c>
      <c r="BL204" s="17" t="s">
        <v>224</v>
      </c>
      <c r="BM204" s="219" t="s">
        <v>677</v>
      </c>
    </row>
    <row r="205" spans="1:65" s="13" customFormat="1" ht="11.25">
      <c r="B205" s="225"/>
      <c r="C205" s="226"/>
      <c r="D205" s="221" t="s">
        <v>246</v>
      </c>
      <c r="E205" s="227" t="s">
        <v>1</v>
      </c>
      <c r="F205" s="228" t="s">
        <v>678</v>
      </c>
      <c r="G205" s="226"/>
      <c r="H205" s="229">
        <v>36</v>
      </c>
      <c r="I205" s="230"/>
      <c r="J205" s="226"/>
      <c r="K205" s="226"/>
      <c r="L205" s="231"/>
      <c r="M205" s="232"/>
      <c r="N205" s="233"/>
      <c r="O205" s="233"/>
      <c r="P205" s="233"/>
      <c r="Q205" s="233"/>
      <c r="R205" s="233"/>
      <c r="S205" s="233"/>
      <c r="T205" s="234"/>
      <c r="AT205" s="235" t="s">
        <v>246</v>
      </c>
      <c r="AU205" s="235" t="s">
        <v>86</v>
      </c>
      <c r="AV205" s="13" t="s">
        <v>86</v>
      </c>
      <c r="AW205" s="13" t="s">
        <v>33</v>
      </c>
      <c r="AX205" s="13" t="s">
        <v>77</v>
      </c>
      <c r="AY205" s="235" t="s">
        <v>217</v>
      </c>
    </row>
    <row r="206" spans="1:65" s="13" customFormat="1" ht="11.25">
      <c r="B206" s="225"/>
      <c r="C206" s="226"/>
      <c r="D206" s="221" t="s">
        <v>246</v>
      </c>
      <c r="E206" s="227" t="s">
        <v>1</v>
      </c>
      <c r="F206" s="228" t="s">
        <v>679</v>
      </c>
      <c r="G206" s="226"/>
      <c r="H206" s="229">
        <v>6</v>
      </c>
      <c r="I206" s="230"/>
      <c r="J206" s="226"/>
      <c r="K206" s="226"/>
      <c r="L206" s="231"/>
      <c r="M206" s="232"/>
      <c r="N206" s="233"/>
      <c r="O206" s="233"/>
      <c r="P206" s="233"/>
      <c r="Q206" s="233"/>
      <c r="R206" s="233"/>
      <c r="S206" s="233"/>
      <c r="T206" s="234"/>
      <c r="AT206" s="235" t="s">
        <v>246</v>
      </c>
      <c r="AU206" s="235" t="s">
        <v>86</v>
      </c>
      <c r="AV206" s="13" t="s">
        <v>86</v>
      </c>
      <c r="AW206" s="13" t="s">
        <v>33</v>
      </c>
      <c r="AX206" s="13" t="s">
        <v>77</v>
      </c>
      <c r="AY206" s="235" t="s">
        <v>217</v>
      </c>
    </row>
    <row r="207" spans="1:65" s="14" customFormat="1" ht="11.25">
      <c r="B207" s="246"/>
      <c r="C207" s="247"/>
      <c r="D207" s="221" t="s">
        <v>246</v>
      </c>
      <c r="E207" s="248" t="s">
        <v>1</v>
      </c>
      <c r="F207" s="249" t="s">
        <v>298</v>
      </c>
      <c r="G207" s="247"/>
      <c r="H207" s="250">
        <v>42</v>
      </c>
      <c r="I207" s="251"/>
      <c r="J207" s="247"/>
      <c r="K207" s="247"/>
      <c r="L207" s="252"/>
      <c r="M207" s="253"/>
      <c r="N207" s="254"/>
      <c r="O207" s="254"/>
      <c r="P207" s="254"/>
      <c r="Q207" s="254"/>
      <c r="R207" s="254"/>
      <c r="S207" s="254"/>
      <c r="T207" s="255"/>
      <c r="AT207" s="256" t="s">
        <v>246</v>
      </c>
      <c r="AU207" s="256" t="s">
        <v>86</v>
      </c>
      <c r="AV207" s="14" t="s">
        <v>224</v>
      </c>
      <c r="AW207" s="14" t="s">
        <v>33</v>
      </c>
      <c r="AX207" s="14" t="s">
        <v>84</v>
      </c>
      <c r="AY207" s="256" t="s">
        <v>217</v>
      </c>
    </row>
    <row r="208" spans="1:65" s="2" customFormat="1" ht="21.75" customHeight="1">
      <c r="A208" s="34"/>
      <c r="B208" s="35"/>
      <c r="C208" s="208" t="s">
        <v>406</v>
      </c>
      <c r="D208" s="208" t="s">
        <v>219</v>
      </c>
      <c r="E208" s="209" t="s">
        <v>306</v>
      </c>
      <c r="F208" s="210" t="s">
        <v>307</v>
      </c>
      <c r="G208" s="211" t="s">
        <v>222</v>
      </c>
      <c r="H208" s="212">
        <v>1260</v>
      </c>
      <c r="I208" s="213"/>
      <c r="J208" s="214">
        <f>ROUND(I208*H208,2)</f>
        <v>0</v>
      </c>
      <c r="K208" s="210" t="s">
        <v>223</v>
      </c>
      <c r="L208" s="39"/>
      <c r="M208" s="215" t="s">
        <v>1</v>
      </c>
      <c r="N208" s="216" t="s">
        <v>42</v>
      </c>
      <c r="O208" s="71"/>
      <c r="P208" s="217">
        <f>O208*H208</f>
        <v>0</v>
      </c>
      <c r="Q208" s="217">
        <v>0</v>
      </c>
      <c r="R208" s="217">
        <f>Q208*H208</f>
        <v>0</v>
      </c>
      <c r="S208" s="217">
        <v>0</v>
      </c>
      <c r="T208" s="218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19" t="s">
        <v>224</v>
      </c>
      <c r="AT208" s="219" t="s">
        <v>219</v>
      </c>
      <c r="AU208" s="219" t="s">
        <v>86</v>
      </c>
      <c r="AY208" s="17" t="s">
        <v>217</v>
      </c>
      <c r="BE208" s="220">
        <f>IF(N208="základní",J208,0)</f>
        <v>0</v>
      </c>
      <c r="BF208" s="220">
        <f>IF(N208="snížená",J208,0)</f>
        <v>0</v>
      </c>
      <c r="BG208" s="220">
        <f>IF(N208="zákl. přenesená",J208,0)</f>
        <v>0</v>
      </c>
      <c r="BH208" s="220">
        <f>IF(N208="sníž. přenesená",J208,0)</f>
        <v>0</v>
      </c>
      <c r="BI208" s="220">
        <f>IF(N208="nulová",J208,0)</f>
        <v>0</v>
      </c>
      <c r="BJ208" s="17" t="s">
        <v>84</v>
      </c>
      <c r="BK208" s="220">
        <f>ROUND(I208*H208,2)</f>
        <v>0</v>
      </c>
      <c r="BL208" s="17" t="s">
        <v>224</v>
      </c>
      <c r="BM208" s="219" t="s">
        <v>680</v>
      </c>
    </row>
    <row r="209" spans="1:65" s="13" customFormat="1" ht="11.25">
      <c r="B209" s="225"/>
      <c r="C209" s="226"/>
      <c r="D209" s="221" t="s">
        <v>246</v>
      </c>
      <c r="E209" s="227" t="s">
        <v>1</v>
      </c>
      <c r="F209" s="228" t="s">
        <v>681</v>
      </c>
      <c r="G209" s="226"/>
      <c r="H209" s="229">
        <v>1260</v>
      </c>
      <c r="I209" s="230"/>
      <c r="J209" s="226"/>
      <c r="K209" s="226"/>
      <c r="L209" s="231"/>
      <c r="M209" s="232"/>
      <c r="N209" s="233"/>
      <c r="O209" s="233"/>
      <c r="P209" s="233"/>
      <c r="Q209" s="233"/>
      <c r="R209" s="233"/>
      <c r="S209" s="233"/>
      <c r="T209" s="234"/>
      <c r="AT209" s="235" t="s">
        <v>246</v>
      </c>
      <c r="AU209" s="235" t="s">
        <v>86</v>
      </c>
      <c r="AV209" s="13" t="s">
        <v>86</v>
      </c>
      <c r="AW209" s="13" t="s">
        <v>33</v>
      </c>
      <c r="AX209" s="13" t="s">
        <v>77</v>
      </c>
      <c r="AY209" s="235" t="s">
        <v>217</v>
      </c>
    </row>
    <row r="210" spans="1:65" s="14" customFormat="1" ht="11.25">
      <c r="B210" s="246"/>
      <c r="C210" s="247"/>
      <c r="D210" s="221" t="s">
        <v>246</v>
      </c>
      <c r="E210" s="248" t="s">
        <v>1</v>
      </c>
      <c r="F210" s="249" t="s">
        <v>298</v>
      </c>
      <c r="G210" s="247"/>
      <c r="H210" s="250">
        <v>1260</v>
      </c>
      <c r="I210" s="251"/>
      <c r="J210" s="247"/>
      <c r="K210" s="247"/>
      <c r="L210" s="252"/>
      <c r="M210" s="253"/>
      <c r="N210" s="254"/>
      <c r="O210" s="254"/>
      <c r="P210" s="254"/>
      <c r="Q210" s="254"/>
      <c r="R210" s="254"/>
      <c r="S210" s="254"/>
      <c r="T210" s="255"/>
      <c r="AT210" s="256" t="s">
        <v>246</v>
      </c>
      <c r="AU210" s="256" t="s">
        <v>86</v>
      </c>
      <c r="AV210" s="14" t="s">
        <v>224</v>
      </c>
      <c r="AW210" s="14" t="s">
        <v>33</v>
      </c>
      <c r="AX210" s="14" t="s">
        <v>84</v>
      </c>
      <c r="AY210" s="256" t="s">
        <v>217</v>
      </c>
    </row>
    <row r="211" spans="1:65" s="2" customFormat="1" ht="21.75" customHeight="1">
      <c r="A211" s="34"/>
      <c r="B211" s="35"/>
      <c r="C211" s="208" t="s">
        <v>411</v>
      </c>
      <c r="D211" s="208" t="s">
        <v>219</v>
      </c>
      <c r="E211" s="209" t="s">
        <v>311</v>
      </c>
      <c r="F211" s="210" t="s">
        <v>312</v>
      </c>
      <c r="G211" s="211" t="s">
        <v>222</v>
      </c>
      <c r="H211" s="212">
        <v>42</v>
      </c>
      <c r="I211" s="213"/>
      <c r="J211" s="214">
        <f>ROUND(I211*H211,2)</f>
        <v>0</v>
      </c>
      <c r="K211" s="210" t="s">
        <v>223</v>
      </c>
      <c r="L211" s="39"/>
      <c r="M211" s="215" t="s">
        <v>1</v>
      </c>
      <c r="N211" s="216" t="s">
        <v>42</v>
      </c>
      <c r="O211" s="71"/>
      <c r="P211" s="217">
        <f>O211*H211</f>
        <v>0</v>
      </c>
      <c r="Q211" s="217">
        <v>0</v>
      </c>
      <c r="R211" s="217">
        <f>Q211*H211</f>
        <v>0</v>
      </c>
      <c r="S211" s="217">
        <v>0</v>
      </c>
      <c r="T211" s="218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19" t="s">
        <v>224</v>
      </c>
      <c r="AT211" s="219" t="s">
        <v>219</v>
      </c>
      <c r="AU211" s="219" t="s">
        <v>86</v>
      </c>
      <c r="AY211" s="17" t="s">
        <v>217</v>
      </c>
      <c r="BE211" s="220">
        <f>IF(N211="základní",J211,0)</f>
        <v>0</v>
      </c>
      <c r="BF211" s="220">
        <f>IF(N211="snížená",J211,0)</f>
        <v>0</v>
      </c>
      <c r="BG211" s="220">
        <f>IF(N211="zákl. přenesená",J211,0)</f>
        <v>0</v>
      </c>
      <c r="BH211" s="220">
        <f>IF(N211="sníž. přenesená",J211,0)</f>
        <v>0</v>
      </c>
      <c r="BI211" s="220">
        <f>IF(N211="nulová",J211,0)</f>
        <v>0</v>
      </c>
      <c r="BJ211" s="17" t="s">
        <v>84</v>
      </c>
      <c r="BK211" s="220">
        <f>ROUND(I211*H211,2)</f>
        <v>0</v>
      </c>
      <c r="BL211" s="17" t="s">
        <v>224</v>
      </c>
      <c r="BM211" s="219" t="s">
        <v>682</v>
      </c>
    </row>
    <row r="212" spans="1:65" s="2" customFormat="1" ht="21.75" customHeight="1">
      <c r="A212" s="34"/>
      <c r="B212" s="35"/>
      <c r="C212" s="208" t="s">
        <v>417</v>
      </c>
      <c r="D212" s="208" t="s">
        <v>219</v>
      </c>
      <c r="E212" s="209" t="s">
        <v>315</v>
      </c>
      <c r="F212" s="210" t="s">
        <v>316</v>
      </c>
      <c r="G212" s="211" t="s">
        <v>238</v>
      </c>
      <c r="H212" s="212">
        <v>21</v>
      </c>
      <c r="I212" s="213"/>
      <c r="J212" s="214">
        <f>ROUND(I212*H212,2)</f>
        <v>0</v>
      </c>
      <c r="K212" s="210" t="s">
        <v>223</v>
      </c>
      <c r="L212" s="39"/>
      <c r="M212" s="215" t="s">
        <v>1</v>
      </c>
      <c r="N212" s="216" t="s">
        <v>42</v>
      </c>
      <c r="O212" s="71"/>
      <c r="P212" s="217">
        <f>O212*H212</f>
        <v>0</v>
      </c>
      <c r="Q212" s="217">
        <v>0</v>
      </c>
      <c r="R212" s="217">
        <f>Q212*H212</f>
        <v>0</v>
      </c>
      <c r="S212" s="217">
        <v>0</v>
      </c>
      <c r="T212" s="218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19" t="s">
        <v>224</v>
      </c>
      <c r="AT212" s="219" t="s">
        <v>219</v>
      </c>
      <c r="AU212" s="219" t="s">
        <v>86</v>
      </c>
      <c r="AY212" s="17" t="s">
        <v>217</v>
      </c>
      <c r="BE212" s="220">
        <f>IF(N212="základní",J212,0)</f>
        <v>0</v>
      </c>
      <c r="BF212" s="220">
        <f>IF(N212="snížená",J212,0)</f>
        <v>0</v>
      </c>
      <c r="BG212" s="220">
        <f>IF(N212="zákl. přenesená",J212,0)</f>
        <v>0</v>
      </c>
      <c r="BH212" s="220">
        <f>IF(N212="sníž. přenesená",J212,0)</f>
        <v>0</v>
      </c>
      <c r="BI212" s="220">
        <f>IF(N212="nulová",J212,0)</f>
        <v>0</v>
      </c>
      <c r="BJ212" s="17" t="s">
        <v>84</v>
      </c>
      <c r="BK212" s="220">
        <f>ROUND(I212*H212,2)</f>
        <v>0</v>
      </c>
      <c r="BL212" s="17" t="s">
        <v>224</v>
      </c>
      <c r="BM212" s="219" t="s">
        <v>683</v>
      </c>
    </row>
    <row r="213" spans="1:65" s="13" customFormat="1" ht="11.25">
      <c r="B213" s="225"/>
      <c r="C213" s="226"/>
      <c r="D213" s="221" t="s">
        <v>246</v>
      </c>
      <c r="E213" s="227" t="s">
        <v>1</v>
      </c>
      <c r="F213" s="228" t="s">
        <v>684</v>
      </c>
      <c r="G213" s="226"/>
      <c r="H213" s="229">
        <v>18</v>
      </c>
      <c r="I213" s="230"/>
      <c r="J213" s="226"/>
      <c r="K213" s="226"/>
      <c r="L213" s="231"/>
      <c r="M213" s="232"/>
      <c r="N213" s="233"/>
      <c r="O213" s="233"/>
      <c r="P213" s="233"/>
      <c r="Q213" s="233"/>
      <c r="R213" s="233"/>
      <c r="S213" s="233"/>
      <c r="T213" s="234"/>
      <c r="AT213" s="235" t="s">
        <v>246</v>
      </c>
      <c r="AU213" s="235" t="s">
        <v>86</v>
      </c>
      <c r="AV213" s="13" t="s">
        <v>86</v>
      </c>
      <c r="AW213" s="13" t="s">
        <v>33</v>
      </c>
      <c r="AX213" s="13" t="s">
        <v>77</v>
      </c>
      <c r="AY213" s="235" t="s">
        <v>217</v>
      </c>
    </row>
    <row r="214" spans="1:65" s="13" customFormat="1" ht="11.25">
      <c r="B214" s="225"/>
      <c r="C214" s="226"/>
      <c r="D214" s="221" t="s">
        <v>246</v>
      </c>
      <c r="E214" s="227" t="s">
        <v>1</v>
      </c>
      <c r="F214" s="228" t="s">
        <v>685</v>
      </c>
      <c r="G214" s="226"/>
      <c r="H214" s="229">
        <v>3</v>
      </c>
      <c r="I214" s="230"/>
      <c r="J214" s="226"/>
      <c r="K214" s="226"/>
      <c r="L214" s="231"/>
      <c r="M214" s="232"/>
      <c r="N214" s="233"/>
      <c r="O214" s="233"/>
      <c r="P214" s="233"/>
      <c r="Q214" s="233"/>
      <c r="R214" s="233"/>
      <c r="S214" s="233"/>
      <c r="T214" s="234"/>
      <c r="AT214" s="235" t="s">
        <v>246</v>
      </c>
      <c r="AU214" s="235" t="s">
        <v>86</v>
      </c>
      <c r="AV214" s="13" t="s">
        <v>86</v>
      </c>
      <c r="AW214" s="13" t="s">
        <v>33</v>
      </c>
      <c r="AX214" s="13" t="s">
        <v>77</v>
      </c>
      <c r="AY214" s="235" t="s">
        <v>217</v>
      </c>
    </row>
    <row r="215" spans="1:65" s="14" customFormat="1" ht="11.25">
      <c r="B215" s="246"/>
      <c r="C215" s="247"/>
      <c r="D215" s="221" t="s">
        <v>246</v>
      </c>
      <c r="E215" s="248" t="s">
        <v>1</v>
      </c>
      <c r="F215" s="249" t="s">
        <v>298</v>
      </c>
      <c r="G215" s="247"/>
      <c r="H215" s="250">
        <v>21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AT215" s="256" t="s">
        <v>246</v>
      </c>
      <c r="AU215" s="256" t="s">
        <v>86</v>
      </c>
      <c r="AV215" s="14" t="s">
        <v>224</v>
      </c>
      <c r="AW215" s="14" t="s">
        <v>33</v>
      </c>
      <c r="AX215" s="14" t="s">
        <v>84</v>
      </c>
      <c r="AY215" s="256" t="s">
        <v>217</v>
      </c>
    </row>
    <row r="216" spans="1:65" s="2" customFormat="1" ht="21.75" customHeight="1">
      <c r="A216" s="34"/>
      <c r="B216" s="35"/>
      <c r="C216" s="208" t="s">
        <v>425</v>
      </c>
      <c r="D216" s="208" t="s">
        <v>219</v>
      </c>
      <c r="E216" s="209" t="s">
        <v>322</v>
      </c>
      <c r="F216" s="210" t="s">
        <v>323</v>
      </c>
      <c r="G216" s="211" t="s">
        <v>238</v>
      </c>
      <c r="H216" s="212">
        <v>630</v>
      </c>
      <c r="I216" s="213"/>
      <c r="J216" s="214">
        <f>ROUND(I216*H216,2)</f>
        <v>0</v>
      </c>
      <c r="K216" s="210" t="s">
        <v>223</v>
      </c>
      <c r="L216" s="39"/>
      <c r="M216" s="215" t="s">
        <v>1</v>
      </c>
      <c r="N216" s="216" t="s">
        <v>42</v>
      </c>
      <c r="O216" s="71"/>
      <c r="P216" s="217">
        <f>O216*H216</f>
        <v>0</v>
      </c>
      <c r="Q216" s="217">
        <v>0</v>
      </c>
      <c r="R216" s="217">
        <f>Q216*H216</f>
        <v>0</v>
      </c>
      <c r="S216" s="217">
        <v>0</v>
      </c>
      <c r="T216" s="21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19" t="s">
        <v>224</v>
      </c>
      <c r="AT216" s="219" t="s">
        <v>219</v>
      </c>
      <c r="AU216" s="219" t="s">
        <v>86</v>
      </c>
      <c r="AY216" s="17" t="s">
        <v>217</v>
      </c>
      <c r="BE216" s="220">
        <f>IF(N216="základní",J216,0)</f>
        <v>0</v>
      </c>
      <c r="BF216" s="220">
        <f>IF(N216="snížená",J216,0)</f>
        <v>0</v>
      </c>
      <c r="BG216" s="220">
        <f>IF(N216="zákl. přenesená",J216,0)</f>
        <v>0</v>
      </c>
      <c r="BH216" s="220">
        <f>IF(N216="sníž. přenesená",J216,0)</f>
        <v>0</v>
      </c>
      <c r="BI216" s="220">
        <f>IF(N216="nulová",J216,0)</f>
        <v>0</v>
      </c>
      <c r="BJ216" s="17" t="s">
        <v>84</v>
      </c>
      <c r="BK216" s="220">
        <f>ROUND(I216*H216,2)</f>
        <v>0</v>
      </c>
      <c r="BL216" s="17" t="s">
        <v>224</v>
      </c>
      <c r="BM216" s="219" t="s">
        <v>686</v>
      </c>
    </row>
    <row r="217" spans="1:65" s="13" customFormat="1" ht="11.25">
      <c r="B217" s="225"/>
      <c r="C217" s="226"/>
      <c r="D217" s="221" t="s">
        <v>246</v>
      </c>
      <c r="E217" s="227" t="s">
        <v>1</v>
      </c>
      <c r="F217" s="228" t="s">
        <v>687</v>
      </c>
      <c r="G217" s="226"/>
      <c r="H217" s="229">
        <v>630</v>
      </c>
      <c r="I217" s="230"/>
      <c r="J217" s="226"/>
      <c r="K217" s="226"/>
      <c r="L217" s="231"/>
      <c r="M217" s="232"/>
      <c r="N217" s="233"/>
      <c r="O217" s="233"/>
      <c r="P217" s="233"/>
      <c r="Q217" s="233"/>
      <c r="R217" s="233"/>
      <c r="S217" s="233"/>
      <c r="T217" s="234"/>
      <c r="AT217" s="235" t="s">
        <v>246</v>
      </c>
      <c r="AU217" s="235" t="s">
        <v>86</v>
      </c>
      <c r="AV217" s="13" t="s">
        <v>86</v>
      </c>
      <c r="AW217" s="13" t="s">
        <v>33</v>
      </c>
      <c r="AX217" s="13" t="s">
        <v>77</v>
      </c>
      <c r="AY217" s="235" t="s">
        <v>217</v>
      </c>
    </row>
    <row r="218" spans="1:65" s="14" customFormat="1" ht="11.25">
      <c r="B218" s="246"/>
      <c r="C218" s="247"/>
      <c r="D218" s="221" t="s">
        <v>246</v>
      </c>
      <c r="E218" s="248" t="s">
        <v>1</v>
      </c>
      <c r="F218" s="249" t="s">
        <v>298</v>
      </c>
      <c r="G218" s="247"/>
      <c r="H218" s="250">
        <v>630</v>
      </c>
      <c r="I218" s="251"/>
      <c r="J218" s="247"/>
      <c r="K218" s="247"/>
      <c r="L218" s="252"/>
      <c r="M218" s="253"/>
      <c r="N218" s="254"/>
      <c r="O218" s="254"/>
      <c r="P218" s="254"/>
      <c r="Q218" s="254"/>
      <c r="R218" s="254"/>
      <c r="S218" s="254"/>
      <c r="T218" s="255"/>
      <c r="AT218" s="256" t="s">
        <v>246</v>
      </c>
      <c r="AU218" s="256" t="s">
        <v>86</v>
      </c>
      <c r="AV218" s="14" t="s">
        <v>224</v>
      </c>
      <c r="AW218" s="14" t="s">
        <v>33</v>
      </c>
      <c r="AX218" s="14" t="s">
        <v>84</v>
      </c>
      <c r="AY218" s="256" t="s">
        <v>217</v>
      </c>
    </row>
    <row r="219" spans="1:65" s="2" customFormat="1" ht="21.75" customHeight="1">
      <c r="A219" s="34"/>
      <c r="B219" s="35"/>
      <c r="C219" s="208" t="s">
        <v>430</v>
      </c>
      <c r="D219" s="208" t="s">
        <v>219</v>
      </c>
      <c r="E219" s="209" t="s">
        <v>327</v>
      </c>
      <c r="F219" s="210" t="s">
        <v>328</v>
      </c>
      <c r="G219" s="211" t="s">
        <v>238</v>
      </c>
      <c r="H219" s="212">
        <v>21</v>
      </c>
      <c r="I219" s="213"/>
      <c r="J219" s="214">
        <f>ROUND(I219*H219,2)</f>
        <v>0</v>
      </c>
      <c r="K219" s="210" t="s">
        <v>223</v>
      </c>
      <c r="L219" s="39"/>
      <c r="M219" s="215" t="s">
        <v>1</v>
      </c>
      <c r="N219" s="216" t="s">
        <v>42</v>
      </c>
      <c r="O219" s="71"/>
      <c r="P219" s="217">
        <f>O219*H219</f>
        <v>0</v>
      </c>
      <c r="Q219" s="217">
        <v>0</v>
      </c>
      <c r="R219" s="217">
        <f>Q219*H219</f>
        <v>0</v>
      </c>
      <c r="S219" s="217">
        <v>0</v>
      </c>
      <c r="T219" s="21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19" t="s">
        <v>224</v>
      </c>
      <c r="AT219" s="219" t="s">
        <v>219</v>
      </c>
      <c r="AU219" s="219" t="s">
        <v>86</v>
      </c>
      <c r="AY219" s="17" t="s">
        <v>217</v>
      </c>
      <c r="BE219" s="220">
        <f>IF(N219="základní",J219,0)</f>
        <v>0</v>
      </c>
      <c r="BF219" s="220">
        <f>IF(N219="snížená",J219,0)</f>
        <v>0</v>
      </c>
      <c r="BG219" s="220">
        <f>IF(N219="zákl. přenesená",J219,0)</f>
        <v>0</v>
      </c>
      <c r="BH219" s="220">
        <f>IF(N219="sníž. přenesená",J219,0)</f>
        <v>0</v>
      </c>
      <c r="BI219" s="220">
        <f>IF(N219="nulová",J219,0)</f>
        <v>0</v>
      </c>
      <c r="BJ219" s="17" t="s">
        <v>84</v>
      </c>
      <c r="BK219" s="220">
        <f>ROUND(I219*H219,2)</f>
        <v>0</v>
      </c>
      <c r="BL219" s="17" t="s">
        <v>224</v>
      </c>
      <c r="BM219" s="219" t="s">
        <v>688</v>
      </c>
    </row>
    <row r="220" spans="1:65" s="2" customFormat="1" ht="21.75" customHeight="1">
      <c r="A220" s="34"/>
      <c r="B220" s="35"/>
      <c r="C220" s="208" t="s">
        <v>435</v>
      </c>
      <c r="D220" s="208" t="s">
        <v>219</v>
      </c>
      <c r="E220" s="209" t="s">
        <v>689</v>
      </c>
      <c r="F220" s="210" t="s">
        <v>690</v>
      </c>
      <c r="G220" s="211" t="s">
        <v>290</v>
      </c>
      <c r="H220" s="212">
        <v>10.35</v>
      </c>
      <c r="I220" s="213"/>
      <c r="J220" s="214">
        <f>ROUND(I220*H220,2)</f>
        <v>0</v>
      </c>
      <c r="K220" s="210" t="s">
        <v>223</v>
      </c>
      <c r="L220" s="39"/>
      <c r="M220" s="215" t="s">
        <v>1</v>
      </c>
      <c r="N220" s="216" t="s">
        <v>42</v>
      </c>
      <c r="O220" s="71"/>
      <c r="P220" s="217">
        <f>O220*H220</f>
        <v>0</v>
      </c>
      <c r="Q220" s="217">
        <v>0</v>
      </c>
      <c r="R220" s="217">
        <f>Q220*H220</f>
        <v>0</v>
      </c>
      <c r="S220" s="217">
        <v>1.5E-3</v>
      </c>
      <c r="T220" s="218">
        <f>S220*H220</f>
        <v>1.5525000000000001E-2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19" t="s">
        <v>224</v>
      </c>
      <c r="AT220" s="219" t="s">
        <v>219</v>
      </c>
      <c r="AU220" s="219" t="s">
        <v>86</v>
      </c>
      <c r="AY220" s="17" t="s">
        <v>217</v>
      </c>
      <c r="BE220" s="220">
        <f>IF(N220="základní",J220,0)</f>
        <v>0</v>
      </c>
      <c r="BF220" s="220">
        <f>IF(N220="snížená",J220,0)</f>
        <v>0</v>
      </c>
      <c r="BG220" s="220">
        <f>IF(N220="zákl. přenesená",J220,0)</f>
        <v>0</v>
      </c>
      <c r="BH220" s="220">
        <f>IF(N220="sníž. přenesená",J220,0)</f>
        <v>0</v>
      </c>
      <c r="BI220" s="220">
        <f>IF(N220="nulová",J220,0)</f>
        <v>0</v>
      </c>
      <c r="BJ220" s="17" t="s">
        <v>84</v>
      </c>
      <c r="BK220" s="220">
        <f>ROUND(I220*H220,2)</f>
        <v>0</v>
      </c>
      <c r="BL220" s="17" t="s">
        <v>224</v>
      </c>
      <c r="BM220" s="219" t="s">
        <v>691</v>
      </c>
    </row>
    <row r="221" spans="1:65" s="2" customFormat="1" ht="19.5">
      <c r="A221" s="34"/>
      <c r="B221" s="35"/>
      <c r="C221" s="36"/>
      <c r="D221" s="221" t="s">
        <v>234</v>
      </c>
      <c r="E221" s="36"/>
      <c r="F221" s="222" t="s">
        <v>692</v>
      </c>
      <c r="G221" s="36"/>
      <c r="H221" s="36"/>
      <c r="I221" s="122"/>
      <c r="J221" s="36"/>
      <c r="K221" s="36"/>
      <c r="L221" s="39"/>
      <c r="M221" s="223"/>
      <c r="N221" s="224"/>
      <c r="O221" s="71"/>
      <c r="P221" s="71"/>
      <c r="Q221" s="71"/>
      <c r="R221" s="71"/>
      <c r="S221" s="71"/>
      <c r="T221" s="72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234</v>
      </c>
      <c r="AU221" s="17" t="s">
        <v>86</v>
      </c>
    </row>
    <row r="222" spans="1:65" s="13" customFormat="1" ht="11.25">
      <c r="B222" s="225"/>
      <c r="C222" s="226"/>
      <c r="D222" s="221" t="s">
        <v>246</v>
      </c>
      <c r="E222" s="227" t="s">
        <v>1</v>
      </c>
      <c r="F222" s="228" t="s">
        <v>693</v>
      </c>
      <c r="G222" s="226"/>
      <c r="H222" s="229">
        <v>10.35</v>
      </c>
      <c r="I222" s="230"/>
      <c r="J222" s="226"/>
      <c r="K222" s="226"/>
      <c r="L222" s="231"/>
      <c r="M222" s="232"/>
      <c r="N222" s="233"/>
      <c r="O222" s="233"/>
      <c r="P222" s="233"/>
      <c r="Q222" s="233"/>
      <c r="R222" s="233"/>
      <c r="S222" s="233"/>
      <c r="T222" s="234"/>
      <c r="AT222" s="235" t="s">
        <v>246</v>
      </c>
      <c r="AU222" s="235" t="s">
        <v>86</v>
      </c>
      <c r="AV222" s="13" t="s">
        <v>86</v>
      </c>
      <c r="AW222" s="13" t="s">
        <v>33</v>
      </c>
      <c r="AX222" s="13" t="s">
        <v>77</v>
      </c>
      <c r="AY222" s="235" t="s">
        <v>217</v>
      </c>
    </row>
    <row r="223" spans="1:65" s="14" customFormat="1" ht="11.25">
      <c r="B223" s="246"/>
      <c r="C223" s="247"/>
      <c r="D223" s="221" t="s">
        <v>246</v>
      </c>
      <c r="E223" s="248" t="s">
        <v>1</v>
      </c>
      <c r="F223" s="249" t="s">
        <v>298</v>
      </c>
      <c r="G223" s="247"/>
      <c r="H223" s="250">
        <v>10.35</v>
      </c>
      <c r="I223" s="251"/>
      <c r="J223" s="247"/>
      <c r="K223" s="247"/>
      <c r="L223" s="252"/>
      <c r="M223" s="253"/>
      <c r="N223" s="254"/>
      <c r="O223" s="254"/>
      <c r="P223" s="254"/>
      <c r="Q223" s="254"/>
      <c r="R223" s="254"/>
      <c r="S223" s="254"/>
      <c r="T223" s="255"/>
      <c r="AT223" s="256" t="s">
        <v>246</v>
      </c>
      <c r="AU223" s="256" t="s">
        <v>86</v>
      </c>
      <c r="AV223" s="14" t="s">
        <v>224</v>
      </c>
      <c r="AW223" s="14" t="s">
        <v>33</v>
      </c>
      <c r="AX223" s="14" t="s">
        <v>84</v>
      </c>
      <c r="AY223" s="256" t="s">
        <v>217</v>
      </c>
    </row>
    <row r="224" spans="1:65" s="2" customFormat="1" ht="21.75" customHeight="1">
      <c r="A224" s="34"/>
      <c r="B224" s="35"/>
      <c r="C224" s="208" t="s">
        <v>439</v>
      </c>
      <c r="D224" s="208" t="s">
        <v>219</v>
      </c>
      <c r="E224" s="209" t="s">
        <v>694</v>
      </c>
      <c r="F224" s="210" t="s">
        <v>695</v>
      </c>
      <c r="G224" s="211" t="s">
        <v>290</v>
      </c>
      <c r="H224" s="212">
        <v>6</v>
      </c>
      <c r="I224" s="213"/>
      <c r="J224" s="214">
        <f>ROUND(I224*H224,2)</f>
        <v>0</v>
      </c>
      <c r="K224" s="210" t="s">
        <v>223</v>
      </c>
      <c r="L224" s="39"/>
      <c r="M224" s="215" t="s">
        <v>1</v>
      </c>
      <c r="N224" s="216" t="s">
        <v>42</v>
      </c>
      <c r="O224" s="71"/>
      <c r="P224" s="217">
        <f>O224*H224</f>
        <v>0</v>
      </c>
      <c r="Q224" s="217">
        <v>0</v>
      </c>
      <c r="R224" s="217">
        <f>Q224*H224</f>
        <v>0</v>
      </c>
      <c r="S224" s="217">
        <v>1E-3</v>
      </c>
      <c r="T224" s="218">
        <f>S224*H224</f>
        <v>6.0000000000000001E-3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19" t="s">
        <v>224</v>
      </c>
      <c r="AT224" s="219" t="s">
        <v>219</v>
      </c>
      <c r="AU224" s="219" t="s">
        <v>86</v>
      </c>
      <c r="AY224" s="17" t="s">
        <v>217</v>
      </c>
      <c r="BE224" s="220">
        <f>IF(N224="základní",J224,0)</f>
        <v>0</v>
      </c>
      <c r="BF224" s="220">
        <f>IF(N224="snížená",J224,0)</f>
        <v>0</v>
      </c>
      <c r="BG224" s="220">
        <f>IF(N224="zákl. přenesená",J224,0)</f>
        <v>0</v>
      </c>
      <c r="BH224" s="220">
        <f>IF(N224="sníž. přenesená",J224,0)</f>
        <v>0</v>
      </c>
      <c r="BI224" s="220">
        <f>IF(N224="nulová",J224,0)</f>
        <v>0</v>
      </c>
      <c r="BJ224" s="17" t="s">
        <v>84</v>
      </c>
      <c r="BK224" s="220">
        <f>ROUND(I224*H224,2)</f>
        <v>0</v>
      </c>
      <c r="BL224" s="17" t="s">
        <v>224</v>
      </c>
      <c r="BM224" s="219" t="s">
        <v>696</v>
      </c>
    </row>
    <row r="225" spans="1:65" s="2" customFormat="1" ht="19.5">
      <c r="A225" s="34"/>
      <c r="B225" s="35"/>
      <c r="C225" s="36"/>
      <c r="D225" s="221" t="s">
        <v>234</v>
      </c>
      <c r="E225" s="36"/>
      <c r="F225" s="222" t="s">
        <v>697</v>
      </c>
      <c r="G225" s="36"/>
      <c r="H225" s="36"/>
      <c r="I225" s="122"/>
      <c r="J225" s="36"/>
      <c r="K225" s="36"/>
      <c r="L225" s="39"/>
      <c r="M225" s="223"/>
      <c r="N225" s="224"/>
      <c r="O225" s="71"/>
      <c r="P225" s="71"/>
      <c r="Q225" s="71"/>
      <c r="R225" s="71"/>
      <c r="S225" s="71"/>
      <c r="T225" s="72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234</v>
      </c>
      <c r="AU225" s="17" t="s">
        <v>86</v>
      </c>
    </row>
    <row r="226" spans="1:65" s="13" customFormat="1" ht="11.25">
      <c r="B226" s="225"/>
      <c r="C226" s="226"/>
      <c r="D226" s="221" t="s">
        <v>246</v>
      </c>
      <c r="E226" s="227" t="s">
        <v>1</v>
      </c>
      <c r="F226" s="228" t="s">
        <v>698</v>
      </c>
      <c r="G226" s="226"/>
      <c r="H226" s="229">
        <v>6</v>
      </c>
      <c r="I226" s="230"/>
      <c r="J226" s="226"/>
      <c r="K226" s="226"/>
      <c r="L226" s="231"/>
      <c r="M226" s="232"/>
      <c r="N226" s="233"/>
      <c r="O226" s="233"/>
      <c r="P226" s="233"/>
      <c r="Q226" s="233"/>
      <c r="R226" s="233"/>
      <c r="S226" s="233"/>
      <c r="T226" s="234"/>
      <c r="AT226" s="235" t="s">
        <v>246</v>
      </c>
      <c r="AU226" s="235" t="s">
        <v>86</v>
      </c>
      <c r="AV226" s="13" t="s">
        <v>86</v>
      </c>
      <c r="AW226" s="13" t="s">
        <v>33</v>
      </c>
      <c r="AX226" s="13" t="s">
        <v>77</v>
      </c>
      <c r="AY226" s="235" t="s">
        <v>217</v>
      </c>
    </row>
    <row r="227" spans="1:65" s="14" customFormat="1" ht="11.25">
      <c r="B227" s="246"/>
      <c r="C227" s="247"/>
      <c r="D227" s="221" t="s">
        <v>246</v>
      </c>
      <c r="E227" s="248" t="s">
        <v>1</v>
      </c>
      <c r="F227" s="249" t="s">
        <v>298</v>
      </c>
      <c r="G227" s="247"/>
      <c r="H227" s="250">
        <v>6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AT227" s="256" t="s">
        <v>246</v>
      </c>
      <c r="AU227" s="256" t="s">
        <v>86</v>
      </c>
      <c r="AV227" s="14" t="s">
        <v>224</v>
      </c>
      <c r="AW227" s="14" t="s">
        <v>33</v>
      </c>
      <c r="AX227" s="14" t="s">
        <v>84</v>
      </c>
      <c r="AY227" s="256" t="s">
        <v>217</v>
      </c>
    </row>
    <row r="228" spans="1:65" s="2" customFormat="1" ht="21.75" customHeight="1">
      <c r="A228" s="34"/>
      <c r="B228" s="35"/>
      <c r="C228" s="208" t="s">
        <v>443</v>
      </c>
      <c r="D228" s="208" t="s">
        <v>219</v>
      </c>
      <c r="E228" s="209" t="s">
        <v>348</v>
      </c>
      <c r="F228" s="210" t="s">
        <v>349</v>
      </c>
      <c r="G228" s="211" t="s">
        <v>222</v>
      </c>
      <c r="H228" s="212">
        <v>164.86699999999999</v>
      </c>
      <c r="I228" s="213"/>
      <c r="J228" s="214">
        <f>ROUND(I228*H228,2)</f>
        <v>0</v>
      </c>
      <c r="K228" s="210" t="s">
        <v>223</v>
      </c>
      <c r="L228" s="39"/>
      <c r="M228" s="215" t="s">
        <v>1</v>
      </c>
      <c r="N228" s="216" t="s">
        <v>42</v>
      </c>
      <c r="O228" s="71"/>
      <c r="P228" s="217">
        <f>O228*H228</f>
        <v>0</v>
      </c>
      <c r="Q228" s="217">
        <v>4.8000000000000001E-2</v>
      </c>
      <c r="R228" s="217">
        <f>Q228*H228</f>
        <v>7.9136159999999993</v>
      </c>
      <c r="S228" s="217">
        <v>4.8000000000000001E-2</v>
      </c>
      <c r="T228" s="218">
        <f>S228*H228</f>
        <v>7.9136159999999993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19" t="s">
        <v>224</v>
      </c>
      <c r="AT228" s="219" t="s">
        <v>219</v>
      </c>
      <c r="AU228" s="219" t="s">
        <v>86</v>
      </c>
      <c r="AY228" s="17" t="s">
        <v>217</v>
      </c>
      <c r="BE228" s="220">
        <f>IF(N228="základní",J228,0)</f>
        <v>0</v>
      </c>
      <c r="BF228" s="220">
        <f>IF(N228="snížená",J228,0)</f>
        <v>0</v>
      </c>
      <c r="BG228" s="220">
        <f>IF(N228="zákl. přenesená",J228,0)</f>
        <v>0</v>
      </c>
      <c r="BH228" s="220">
        <f>IF(N228="sníž. přenesená",J228,0)</f>
        <v>0</v>
      </c>
      <c r="BI228" s="220">
        <f>IF(N228="nulová",J228,0)</f>
        <v>0</v>
      </c>
      <c r="BJ228" s="17" t="s">
        <v>84</v>
      </c>
      <c r="BK228" s="220">
        <f>ROUND(I228*H228,2)</f>
        <v>0</v>
      </c>
      <c r="BL228" s="17" t="s">
        <v>224</v>
      </c>
      <c r="BM228" s="219" t="s">
        <v>699</v>
      </c>
    </row>
    <row r="229" spans="1:65" s="2" customFormat="1" ht="19.5">
      <c r="A229" s="34"/>
      <c r="B229" s="35"/>
      <c r="C229" s="36"/>
      <c r="D229" s="221" t="s">
        <v>234</v>
      </c>
      <c r="E229" s="36"/>
      <c r="F229" s="222" t="s">
        <v>351</v>
      </c>
      <c r="G229" s="36"/>
      <c r="H229" s="36"/>
      <c r="I229" s="122"/>
      <c r="J229" s="36"/>
      <c r="K229" s="36"/>
      <c r="L229" s="39"/>
      <c r="M229" s="223"/>
      <c r="N229" s="224"/>
      <c r="O229" s="71"/>
      <c r="P229" s="71"/>
      <c r="Q229" s="71"/>
      <c r="R229" s="71"/>
      <c r="S229" s="71"/>
      <c r="T229" s="72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234</v>
      </c>
      <c r="AU229" s="17" t="s">
        <v>86</v>
      </c>
    </row>
    <row r="230" spans="1:65" s="13" customFormat="1" ht="11.25">
      <c r="B230" s="225"/>
      <c r="C230" s="226"/>
      <c r="D230" s="221" t="s">
        <v>246</v>
      </c>
      <c r="E230" s="227" t="s">
        <v>1</v>
      </c>
      <c r="F230" s="228" t="s">
        <v>700</v>
      </c>
      <c r="G230" s="226"/>
      <c r="H230" s="229">
        <v>78.2</v>
      </c>
      <c r="I230" s="230"/>
      <c r="J230" s="226"/>
      <c r="K230" s="226"/>
      <c r="L230" s="231"/>
      <c r="M230" s="232"/>
      <c r="N230" s="233"/>
      <c r="O230" s="233"/>
      <c r="P230" s="233"/>
      <c r="Q230" s="233"/>
      <c r="R230" s="233"/>
      <c r="S230" s="233"/>
      <c r="T230" s="234"/>
      <c r="AT230" s="235" t="s">
        <v>246</v>
      </c>
      <c r="AU230" s="235" t="s">
        <v>86</v>
      </c>
      <c r="AV230" s="13" t="s">
        <v>86</v>
      </c>
      <c r="AW230" s="13" t="s">
        <v>33</v>
      </c>
      <c r="AX230" s="13" t="s">
        <v>77</v>
      </c>
      <c r="AY230" s="235" t="s">
        <v>217</v>
      </c>
    </row>
    <row r="231" spans="1:65" s="13" customFormat="1" ht="11.25">
      <c r="B231" s="225"/>
      <c r="C231" s="226"/>
      <c r="D231" s="221" t="s">
        <v>246</v>
      </c>
      <c r="E231" s="227" t="s">
        <v>1</v>
      </c>
      <c r="F231" s="228" t="s">
        <v>701</v>
      </c>
      <c r="G231" s="226"/>
      <c r="H231" s="229">
        <v>54.192</v>
      </c>
      <c r="I231" s="230"/>
      <c r="J231" s="226"/>
      <c r="K231" s="226"/>
      <c r="L231" s="231"/>
      <c r="M231" s="232"/>
      <c r="N231" s="233"/>
      <c r="O231" s="233"/>
      <c r="P231" s="233"/>
      <c r="Q231" s="233"/>
      <c r="R231" s="233"/>
      <c r="S231" s="233"/>
      <c r="T231" s="234"/>
      <c r="AT231" s="235" t="s">
        <v>246</v>
      </c>
      <c r="AU231" s="235" t="s">
        <v>86</v>
      </c>
      <c r="AV231" s="13" t="s">
        <v>86</v>
      </c>
      <c r="AW231" s="13" t="s">
        <v>33</v>
      </c>
      <c r="AX231" s="13" t="s">
        <v>77</v>
      </c>
      <c r="AY231" s="235" t="s">
        <v>217</v>
      </c>
    </row>
    <row r="232" spans="1:65" s="13" customFormat="1" ht="11.25">
      <c r="B232" s="225"/>
      <c r="C232" s="226"/>
      <c r="D232" s="221" t="s">
        <v>246</v>
      </c>
      <c r="E232" s="227" t="s">
        <v>1</v>
      </c>
      <c r="F232" s="228" t="s">
        <v>702</v>
      </c>
      <c r="G232" s="226"/>
      <c r="H232" s="229">
        <v>23.925000000000001</v>
      </c>
      <c r="I232" s="230"/>
      <c r="J232" s="226"/>
      <c r="K232" s="226"/>
      <c r="L232" s="231"/>
      <c r="M232" s="232"/>
      <c r="N232" s="233"/>
      <c r="O232" s="233"/>
      <c r="P232" s="233"/>
      <c r="Q232" s="233"/>
      <c r="R232" s="233"/>
      <c r="S232" s="233"/>
      <c r="T232" s="234"/>
      <c r="AT232" s="235" t="s">
        <v>246</v>
      </c>
      <c r="AU232" s="235" t="s">
        <v>86</v>
      </c>
      <c r="AV232" s="13" t="s">
        <v>86</v>
      </c>
      <c r="AW232" s="13" t="s">
        <v>33</v>
      </c>
      <c r="AX232" s="13" t="s">
        <v>77</v>
      </c>
      <c r="AY232" s="235" t="s">
        <v>217</v>
      </c>
    </row>
    <row r="233" spans="1:65" s="13" customFormat="1" ht="11.25">
      <c r="B233" s="225"/>
      <c r="C233" s="226"/>
      <c r="D233" s="221" t="s">
        <v>246</v>
      </c>
      <c r="E233" s="227" t="s">
        <v>1</v>
      </c>
      <c r="F233" s="228" t="s">
        <v>703</v>
      </c>
      <c r="G233" s="226"/>
      <c r="H233" s="229">
        <v>8.5500000000000007</v>
      </c>
      <c r="I233" s="230"/>
      <c r="J233" s="226"/>
      <c r="K233" s="226"/>
      <c r="L233" s="231"/>
      <c r="M233" s="232"/>
      <c r="N233" s="233"/>
      <c r="O233" s="233"/>
      <c r="P233" s="233"/>
      <c r="Q233" s="233"/>
      <c r="R233" s="233"/>
      <c r="S233" s="233"/>
      <c r="T233" s="234"/>
      <c r="AT233" s="235" t="s">
        <v>246</v>
      </c>
      <c r="AU233" s="235" t="s">
        <v>86</v>
      </c>
      <c r="AV233" s="13" t="s">
        <v>86</v>
      </c>
      <c r="AW233" s="13" t="s">
        <v>33</v>
      </c>
      <c r="AX233" s="13" t="s">
        <v>77</v>
      </c>
      <c r="AY233" s="235" t="s">
        <v>217</v>
      </c>
    </row>
    <row r="234" spans="1:65" s="14" customFormat="1" ht="11.25">
      <c r="B234" s="246"/>
      <c r="C234" s="247"/>
      <c r="D234" s="221" t="s">
        <v>246</v>
      </c>
      <c r="E234" s="248" t="s">
        <v>1</v>
      </c>
      <c r="F234" s="249" t="s">
        <v>298</v>
      </c>
      <c r="G234" s="247"/>
      <c r="H234" s="250">
        <v>164.86700000000002</v>
      </c>
      <c r="I234" s="251"/>
      <c r="J234" s="247"/>
      <c r="K234" s="247"/>
      <c r="L234" s="252"/>
      <c r="M234" s="253"/>
      <c r="N234" s="254"/>
      <c r="O234" s="254"/>
      <c r="P234" s="254"/>
      <c r="Q234" s="254"/>
      <c r="R234" s="254"/>
      <c r="S234" s="254"/>
      <c r="T234" s="255"/>
      <c r="AT234" s="256" t="s">
        <v>246</v>
      </c>
      <c r="AU234" s="256" t="s">
        <v>86</v>
      </c>
      <c r="AV234" s="14" t="s">
        <v>224</v>
      </c>
      <c r="AW234" s="14" t="s">
        <v>33</v>
      </c>
      <c r="AX234" s="14" t="s">
        <v>84</v>
      </c>
      <c r="AY234" s="256" t="s">
        <v>217</v>
      </c>
    </row>
    <row r="235" spans="1:65" s="2" customFormat="1" ht="21.75" customHeight="1">
      <c r="A235" s="34"/>
      <c r="B235" s="35"/>
      <c r="C235" s="208" t="s">
        <v>447</v>
      </c>
      <c r="D235" s="208" t="s">
        <v>219</v>
      </c>
      <c r="E235" s="209" t="s">
        <v>358</v>
      </c>
      <c r="F235" s="210" t="s">
        <v>359</v>
      </c>
      <c r="G235" s="211" t="s">
        <v>238</v>
      </c>
      <c r="H235" s="212">
        <v>11.512</v>
      </c>
      <c r="I235" s="213"/>
      <c r="J235" s="214">
        <f>ROUND(I235*H235,2)</f>
        <v>0</v>
      </c>
      <c r="K235" s="210" t="s">
        <v>223</v>
      </c>
      <c r="L235" s="39"/>
      <c r="M235" s="215" t="s">
        <v>1</v>
      </c>
      <c r="N235" s="216" t="s">
        <v>42</v>
      </c>
      <c r="O235" s="71"/>
      <c r="P235" s="217">
        <f>O235*H235</f>
        <v>0</v>
      </c>
      <c r="Q235" s="217">
        <v>0</v>
      </c>
      <c r="R235" s="217">
        <f>Q235*H235</f>
        <v>0</v>
      </c>
      <c r="S235" s="217">
        <v>0</v>
      </c>
      <c r="T235" s="218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19" t="s">
        <v>224</v>
      </c>
      <c r="AT235" s="219" t="s">
        <v>219</v>
      </c>
      <c r="AU235" s="219" t="s">
        <v>86</v>
      </c>
      <c r="AY235" s="17" t="s">
        <v>217</v>
      </c>
      <c r="BE235" s="220">
        <f>IF(N235="základní",J235,0)</f>
        <v>0</v>
      </c>
      <c r="BF235" s="220">
        <f>IF(N235="snížená",J235,0)</f>
        <v>0</v>
      </c>
      <c r="BG235" s="220">
        <f>IF(N235="zákl. přenesená",J235,0)</f>
        <v>0</v>
      </c>
      <c r="BH235" s="220">
        <f>IF(N235="sníž. přenesená",J235,0)</f>
        <v>0</v>
      </c>
      <c r="BI235" s="220">
        <f>IF(N235="nulová",J235,0)</f>
        <v>0</v>
      </c>
      <c r="BJ235" s="17" t="s">
        <v>84</v>
      </c>
      <c r="BK235" s="220">
        <f>ROUND(I235*H235,2)</f>
        <v>0</v>
      </c>
      <c r="BL235" s="17" t="s">
        <v>224</v>
      </c>
      <c r="BM235" s="219" t="s">
        <v>704</v>
      </c>
    </row>
    <row r="236" spans="1:65" s="2" customFormat="1" ht="19.5">
      <c r="A236" s="34"/>
      <c r="B236" s="35"/>
      <c r="C236" s="36"/>
      <c r="D236" s="221" t="s">
        <v>234</v>
      </c>
      <c r="E236" s="36"/>
      <c r="F236" s="222" t="s">
        <v>705</v>
      </c>
      <c r="G236" s="36"/>
      <c r="H236" s="36"/>
      <c r="I236" s="122"/>
      <c r="J236" s="36"/>
      <c r="K236" s="36"/>
      <c r="L236" s="39"/>
      <c r="M236" s="223"/>
      <c r="N236" s="224"/>
      <c r="O236" s="71"/>
      <c r="P236" s="71"/>
      <c r="Q236" s="71"/>
      <c r="R236" s="71"/>
      <c r="S236" s="71"/>
      <c r="T236" s="72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234</v>
      </c>
      <c r="AU236" s="17" t="s">
        <v>86</v>
      </c>
    </row>
    <row r="237" spans="1:65" s="13" customFormat="1" ht="11.25">
      <c r="B237" s="225"/>
      <c r="C237" s="226"/>
      <c r="D237" s="221" t="s">
        <v>246</v>
      </c>
      <c r="E237" s="227" t="s">
        <v>1</v>
      </c>
      <c r="F237" s="228" t="s">
        <v>706</v>
      </c>
      <c r="G237" s="226"/>
      <c r="H237" s="229">
        <v>11.512</v>
      </c>
      <c r="I237" s="230"/>
      <c r="J237" s="226"/>
      <c r="K237" s="226"/>
      <c r="L237" s="231"/>
      <c r="M237" s="232"/>
      <c r="N237" s="233"/>
      <c r="O237" s="233"/>
      <c r="P237" s="233"/>
      <c r="Q237" s="233"/>
      <c r="R237" s="233"/>
      <c r="S237" s="233"/>
      <c r="T237" s="234"/>
      <c r="AT237" s="235" t="s">
        <v>246</v>
      </c>
      <c r="AU237" s="235" t="s">
        <v>86</v>
      </c>
      <c r="AV237" s="13" t="s">
        <v>86</v>
      </c>
      <c r="AW237" s="13" t="s">
        <v>33</v>
      </c>
      <c r="AX237" s="13" t="s">
        <v>77</v>
      </c>
      <c r="AY237" s="235" t="s">
        <v>217</v>
      </c>
    </row>
    <row r="238" spans="1:65" s="14" customFormat="1" ht="11.25">
      <c r="B238" s="246"/>
      <c r="C238" s="247"/>
      <c r="D238" s="221" t="s">
        <v>246</v>
      </c>
      <c r="E238" s="248" t="s">
        <v>1</v>
      </c>
      <c r="F238" s="249" t="s">
        <v>298</v>
      </c>
      <c r="G238" s="247"/>
      <c r="H238" s="250">
        <v>11.512</v>
      </c>
      <c r="I238" s="251"/>
      <c r="J238" s="247"/>
      <c r="K238" s="247"/>
      <c r="L238" s="252"/>
      <c r="M238" s="253"/>
      <c r="N238" s="254"/>
      <c r="O238" s="254"/>
      <c r="P238" s="254"/>
      <c r="Q238" s="254"/>
      <c r="R238" s="254"/>
      <c r="S238" s="254"/>
      <c r="T238" s="255"/>
      <c r="AT238" s="256" t="s">
        <v>246</v>
      </c>
      <c r="AU238" s="256" t="s">
        <v>86</v>
      </c>
      <c r="AV238" s="14" t="s">
        <v>224</v>
      </c>
      <c r="AW238" s="14" t="s">
        <v>33</v>
      </c>
      <c r="AX238" s="14" t="s">
        <v>84</v>
      </c>
      <c r="AY238" s="256" t="s">
        <v>217</v>
      </c>
    </row>
    <row r="239" spans="1:65" s="2" customFormat="1" ht="21.75" customHeight="1">
      <c r="A239" s="34"/>
      <c r="B239" s="35"/>
      <c r="C239" s="208" t="s">
        <v>451</v>
      </c>
      <c r="D239" s="208" t="s">
        <v>219</v>
      </c>
      <c r="E239" s="209" t="s">
        <v>374</v>
      </c>
      <c r="F239" s="210" t="s">
        <v>375</v>
      </c>
      <c r="G239" s="211" t="s">
        <v>222</v>
      </c>
      <c r="H239" s="212">
        <v>120.97</v>
      </c>
      <c r="I239" s="213"/>
      <c r="J239" s="214">
        <f>ROUND(I239*H239,2)</f>
        <v>0</v>
      </c>
      <c r="K239" s="210" t="s">
        <v>223</v>
      </c>
      <c r="L239" s="39"/>
      <c r="M239" s="215" t="s">
        <v>1</v>
      </c>
      <c r="N239" s="216" t="s">
        <v>42</v>
      </c>
      <c r="O239" s="71"/>
      <c r="P239" s="217">
        <f>O239*H239</f>
        <v>0</v>
      </c>
      <c r="Q239" s="217">
        <v>0</v>
      </c>
      <c r="R239" s="217">
        <f>Q239*H239</f>
        <v>0</v>
      </c>
      <c r="S239" s="217">
        <v>7.7899999999999997E-2</v>
      </c>
      <c r="T239" s="218">
        <f>S239*H239</f>
        <v>9.4235629999999997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19" t="s">
        <v>224</v>
      </c>
      <c r="AT239" s="219" t="s">
        <v>219</v>
      </c>
      <c r="AU239" s="219" t="s">
        <v>86</v>
      </c>
      <c r="AY239" s="17" t="s">
        <v>217</v>
      </c>
      <c r="BE239" s="220">
        <f>IF(N239="základní",J239,0)</f>
        <v>0</v>
      </c>
      <c r="BF239" s="220">
        <f>IF(N239="snížená",J239,0)</f>
        <v>0</v>
      </c>
      <c r="BG239" s="220">
        <f>IF(N239="zákl. přenesená",J239,0)</f>
        <v>0</v>
      </c>
      <c r="BH239" s="220">
        <f>IF(N239="sníž. přenesená",J239,0)</f>
        <v>0</v>
      </c>
      <c r="BI239" s="220">
        <f>IF(N239="nulová",J239,0)</f>
        <v>0</v>
      </c>
      <c r="BJ239" s="17" t="s">
        <v>84</v>
      </c>
      <c r="BK239" s="220">
        <f>ROUND(I239*H239,2)</f>
        <v>0</v>
      </c>
      <c r="BL239" s="17" t="s">
        <v>224</v>
      </c>
      <c r="BM239" s="219" t="s">
        <v>707</v>
      </c>
    </row>
    <row r="240" spans="1:65" s="13" customFormat="1" ht="11.25">
      <c r="B240" s="225"/>
      <c r="C240" s="226"/>
      <c r="D240" s="221" t="s">
        <v>246</v>
      </c>
      <c r="E240" s="227" t="s">
        <v>1</v>
      </c>
      <c r="F240" s="228" t="s">
        <v>708</v>
      </c>
      <c r="G240" s="226"/>
      <c r="H240" s="229">
        <v>120.97</v>
      </c>
      <c r="I240" s="230"/>
      <c r="J240" s="226"/>
      <c r="K240" s="226"/>
      <c r="L240" s="231"/>
      <c r="M240" s="232"/>
      <c r="N240" s="233"/>
      <c r="O240" s="233"/>
      <c r="P240" s="233"/>
      <c r="Q240" s="233"/>
      <c r="R240" s="233"/>
      <c r="S240" s="233"/>
      <c r="T240" s="234"/>
      <c r="AT240" s="235" t="s">
        <v>246</v>
      </c>
      <c r="AU240" s="235" t="s">
        <v>86</v>
      </c>
      <c r="AV240" s="13" t="s">
        <v>86</v>
      </c>
      <c r="AW240" s="13" t="s">
        <v>33</v>
      </c>
      <c r="AX240" s="13" t="s">
        <v>77</v>
      </c>
      <c r="AY240" s="235" t="s">
        <v>217</v>
      </c>
    </row>
    <row r="241" spans="1:65" s="14" customFormat="1" ht="11.25">
      <c r="B241" s="246"/>
      <c r="C241" s="247"/>
      <c r="D241" s="221" t="s">
        <v>246</v>
      </c>
      <c r="E241" s="248" t="s">
        <v>1</v>
      </c>
      <c r="F241" s="249" t="s">
        <v>298</v>
      </c>
      <c r="G241" s="247"/>
      <c r="H241" s="250">
        <v>120.97</v>
      </c>
      <c r="I241" s="251"/>
      <c r="J241" s="247"/>
      <c r="K241" s="247"/>
      <c r="L241" s="252"/>
      <c r="M241" s="253"/>
      <c r="N241" s="254"/>
      <c r="O241" s="254"/>
      <c r="P241" s="254"/>
      <c r="Q241" s="254"/>
      <c r="R241" s="254"/>
      <c r="S241" s="254"/>
      <c r="T241" s="255"/>
      <c r="AT241" s="256" t="s">
        <v>246</v>
      </c>
      <c r="AU241" s="256" t="s">
        <v>86</v>
      </c>
      <c r="AV241" s="14" t="s">
        <v>224</v>
      </c>
      <c r="AW241" s="14" t="s">
        <v>33</v>
      </c>
      <c r="AX241" s="14" t="s">
        <v>84</v>
      </c>
      <c r="AY241" s="256" t="s">
        <v>217</v>
      </c>
    </row>
    <row r="242" spans="1:65" s="2" customFormat="1" ht="21.75" customHeight="1">
      <c r="A242" s="34"/>
      <c r="B242" s="35"/>
      <c r="C242" s="208" t="s">
        <v>458</v>
      </c>
      <c r="D242" s="208" t="s">
        <v>219</v>
      </c>
      <c r="E242" s="209" t="s">
        <v>364</v>
      </c>
      <c r="F242" s="210" t="s">
        <v>365</v>
      </c>
      <c r="G242" s="211" t="s">
        <v>222</v>
      </c>
      <c r="H242" s="212">
        <v>151.21199999999999</v>
      </c>
      <c r="I242" s="213"/>
      <c r="J242" s="214">
        <f>ROUND(I242*H242,2)</f>
        <v>0</v>
      </c>
      <c r="K242" s="210" t="s">
        <v>223</v>
      </c>
      <c r="L242" s="39"/>
      <c r="M242" s="215" t="s">
        <v>1</v>
      </c>
      <c r="N242" s="216" t="s">
        <v>42</v>
      </c>
      <c r="O242" s="71"/>
      <c r="P242" s="217">
        <f>O242*H242</f>
        <v>0</v>
      </c>
      <c r="Q242" s="217">
        <v>7.8163999999999997E-2</v>
      </c>
      <c r="R242" s="217">
        <f>Q242*H242</f>
        <v>11.819334767999999</v>
      </c>
      <c r="S242" s="217">
        <v>0</v>
      </c>
      <c r="T242" s="218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19" t="s">
        <v>224</v>
      </c>
      <c r="AT242" s="219" t="s">
        <v>219</v>
      </c>
      <c r="AU242" s="219" t="s">
        <v>86</v>
      </c>
      <c r="AY242" s="17" t="s">
        <v>217</v>
      </c>
      <c r="BE242" s="220">
        <f>IF(N242="základní",J242,0)</f>
        <v>0</v>
      </c>
      <c r="BF242" s="220">
        <f>IF(N242="snížená",J242,0)</f>
        <v>0</v>
      </c>
      <c r="BG242" s="220">
        <f>IF(N242="zákl. přenesená",J242,0)</f>
        <v>0</v>
      </c>
      <c r="BH242" s="220">
        <f>IF(N242="sníž. přenesená",J242,0)</f>
        <v>0</v>
      </c>
      <c r="BI242" s="220">
        <f>IF(N242="nulová",J242,0)</f>
        <v>0</v>
      </c>
      <c r="BJ242" s="17" t="s">
        <v>84</v>
      </c>
      <c r="BK242" s="220">
        <f>ROUND(I242*H242,2)</f>
        <v>0</v>
      </c>
      <c r="BL242" s="17" t="s">
        <v>224</v>
      </c>
      <c r="BM242" s="219" t="s">
        <v>709</v>
      </c>
    </row>
    <row r="243" spans="1:65" s="2" customFormat="1" ht="29.25">
      <c r="A243" s="34"/>
      <c r="B243" s="35"/>
      <c r="C243" s="36"/>
      <c r="D243" s="221" t="s">
        <v>234</v>
      </c>
      <c r="E243" s="36"/>
      <c r="F243" s="222" t="s">
        <v>710</v>
      </c>
      <c r="G243" s="36"/>
      <c r="H243" s="36"/>
      <c r="I243" s="122"/>
      <c r="J243" s="36"/>
      <c r="K243" s="36"/>
      <c r="L243" s="39"/>
      <c r="M243" s="223"/>
      <c r="N243" s="224"/>
      <c r="O243" s="71"/>
      <c r="P243" s="71"/>
      <c r="Q243" s="71"/>
      <c r="R243" s="71"/>
      <c r="S243" s="71"/>
      <c r="T243" s="72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7" t="s">
        <v>234</v>
      </c>
      <c r="AU243" s="17" t="s">
        <v>86</v>
      </c>
    </row>
    <row r="244" spans="1:65" s="13" customFormat="1" ht="11.25">
      <c r="B244" s="225"/>
      <c r="C244" s="226"/>
      <c r="D244" s="221" t="s">
        <v>246</v>
      </c>
      <c r="E244" s="227" t="s">
        <v>1</v>
      </c>
      <c r="F244" s="228" t="s">
        <v>711</v>
      </c>
      <c r="G244" s="226"/>
      <c r="H244" s="229">
        <v>62.56</v>
      </c>
      <c r="I244" s="230"/>
      <c r="J244" s="226"/>
      <c r="K244" s="226"/>
      <c r="L244" s="231"/>
      <c r="M244" s="232"/>
      <c r="N244" s="233"/>
      <c r="O244" s="233"/>
      <c r="P244" s="233"/>
      <c r="Q244" s="233"/>
      <c r="R244" s="233"/>
      <c r="S244" s="233"/>
      <c r="T244" s="234"/>
      <c r="AT244" s="235" t="s">
        <v>246</v>
      </c>
      <c r="AU244" s="235" t="s">
        <v>86</v>
      </c>
      <c r="AV244" s="13" t="s">
        <v>86</v>
      </c>
      <c r="AW244" s="13" t="s">
        <v>33</v>
      </c>
      <c r="AX244" s="13" t="s">
        <v>77</v>
      </c>
      <c r="AY244" s="235" t="s">
        <v>217</v>
      </c>
    </row>
    <row r="245" spans="1:65" s="13" customFormat="1" ht="11.25">
      <c r="B245" s="225"/>
      <c r="C245" s="226"/>
      <c r="D245" s="221" t="s">
        <v>246</v>
      </c>
      <c r="E245" s="227" t="s">
        <v>1</v>
      </c>
      <c r="F245" s="228" t="s">
        <v>712</v>
      </c>
      <c r="G245" s="226"/>
      <c r="H245" s="229">
        <v>21.677</v>
      </c>
      <c r="I245" s="230"/>
      <c r="J245" s="226"/>
      <c r="K245" s="226"/>
      <c r="L245" s="231"/>
      <c r="M245" s="232"/>
      <c r="N245" s="233"/>
      <c r="O245" s="233"/>
      <c r="P245" s="233"/>
      <c r="Q245" s="233"/>
      <c r="R245" s="233"/>
      <c r="S245" s="233"/>
      <c r="T245" s="234"/>
      <c r="AT245" s="235" t="s">
        <v>246</v>
      </c>
      <c r="AU245" s="235" t="s">
        <v>86</v>
      </c>
      <c r="AV245" s="13" t="s">
        <v>86</v>
      </c>
      <c r="AW245" s="13" t="s">
        <v>33</v>
      </c>
      <c r="AX245" s="13" t="s">
        <v>77</v>
      </c>
      <c r="AY245" s="235" t="s">
        <v>217</v>
      </c>
    </row>
    <row r="246" spans="1:65" s="13" customFormat="1" ht="11.25">
      <c r="B246" s="225"/>
      <c r="C246" s="226"/>
      <c r="D246" s="221" t="s">
        <v>246</v>
      </c>
      <c r="E246" s="227" t="s">
        <v>1</v>
      </c>
      <c r="F246" s="228" t="s">
        <v>702</v>
      </c>
      <c r="G246" s="226"/>
      <c r="H246" s="229">
        <v>23.925000000000001</v>
      </c>
      <c r="I246" s="230"/>
      <c r="J246" s="226"/>
      <c r="K246" s="226"/>
      <c r="L246" s="231"/>
      <c r="M246" s="232"/>
      <c r="N246" s="233"/>
      <c r="O246" s="233"/>
      <c r="P246" s="233"/>
      <c r="Q246" s="233"/>
      <c r="R246" s="233"/>
      <c r="S246" s="233"/>
      <c r="T246" s="234"/>
      <c r="AT246" s="235" t="s">
        <v>246</v>
      </c>
      <c r="AU246" s="235" t="s">
        <v>86</v>
      </c>
      <c r="AV246" s="13" t="s">
        <v>86</v>
      </c>
      <c r="AW246" s="13" t="s">
        <v>33</v>
      </c>
      <c r="AX246" s="13" t="s">
        <v>77</v>
      </c>
      <c r="AY246" s="235" t="s">
        <v>217</v>
      </c>
    </row>
    <row r="247" spans="1:65" s="13" customFormat="1" ht="11.25">
      <c r="B247" s="225"/>
      <c r="C247" s="226"/>
      <c r="D247" s="221" t="s">
        <v>246</v>
      </c>
      <c r="E247" s="227" t="s">
        <v>1</v>
      </c>
      <c r="F247" s="228" t="s">
        <v>703</v>
      </c>
      <c r="G247" s="226"/>
      <c r="H247" s="229">
        <v>8.5500000000000007</v>
      </c>
      <c r="I247" s="230"/>
      <c r="J247" s="226"/>
      <c r="K247" s="226"/>
      <c r="L247" s="231"/>
      <c r="M247" s="232"/>
      <c r="N247" s="233"/>
      <c r="O247" s="233"/>
      <c r="P247" s="233"/>
      <c r="Q247" s="233"/>
      <c r="R247" s="233"/>
      <c r="S247" s="233"/>
      <c r="T247" s="234"/>
      <c r="AT247" s="235" t="s">
        <v>246</v>
      </c>
      <c r="AU247" s="235" t="s">
        <v>86</v>
      </c>
      <c r="AV247" s="13" t="s">
        <v>86</v>
      </c>
      <c r="AW247" s="13" t="s">
        <v>33</v>
      </c>
      <c r="AX247" s="13" t="s">
        <v>77</v>
      </c>
      <c r="AY247" s="235" t="s">
        <v>217</v>
      </c>
    </row>
    <row r="248" spans="1:65" s="13" customFormat="1" ht="11.25">
      <c r="B248" s="225"/>
      <c r="C248" s="226"/>
      <c r="D248" s="221" t="s">
        <v>246</v>
      </c>
      <c r="E248" s="227" t="s">
        <v>1</v>
      </c>
      <c r="F248" s="228" t="s">
        <v>713</v>
      </c>
      <c r="G248" s="226"/>
      <c r="H248" s="229">
        <v>34.5</v>
      </c>
      <c r="I248" s="230"/>
      <c r="J248" s="226"/>
      <c r="K248" s="226"/>
      <c r="L248" s="231"/>
      <c r="M248" s="232"/>
      <c r="N248" s="233"/>
      <c r="O248" s="233"/>
      <c r="P248" s="233"/>
      <c r="Q248" s="233"/>
      <c r="R248" s="233"/>
      <c r="S248" s="233"/>
      <c r="T248" s="234"/>
      <c r="AT248" s="235" t="s">
        <v>246</v>
      </c>
      <c r="AU248" s="235" t="s">
        <v>86</v>
      </c>
      <c r="AV248" s="13" t="s">
        <v>86</v>
      </c>
      <c r="AW248" s="13" t="s">
        <v>33</v>
      </c>
      <c r="AX248" s="13" t="s">
        <v>77</v>
      </c>
      <c r="AY248" s="235" t="s">
        <v>217</v>
      </c>
    </row>
    <row r="249" spans="1:65" s="14" customFormat="1" ht="11.25">
      <c r="B249" s="246"/>
      <c r="C249" s="247"/>
      <c r="D249" s="221" t="s">
        <v>246</v>
      </c>
      <c r="E249" s="248" t="s">
        <v>1</v>
      </c>
      <c r="F249" s="249" t="s">
        <v>298</v>
      </c>
      <c r="G249" s="247"/>
      <c r="H249" s="250">
        <v>151.21199999999999</v>
      </c>
      <c r="I249" s="251"/>
      <c r="J249" s="247"/>
      <c r="K249" s="247"/>
      <c r="L249" s="252"/>
      <c r="M249" s="253"/>
      <c r="N249" s="254"/>
      <c r="O249" s="254"/>
      <c r="P249" s="254"/>
      <c r="Q249" s="254"/>
      <c r="R249" s="254"/>
      <c r="S249" s="254"/>
      <c r="T249" s="255"/>
      <c r="AT249" s="256" t="s">
        <v>246</v>
      </c>
      <c r="AU249" s="256" t="s">
        <v>86</v>
      </c>
      <c r="AV249" s="14" t="s">
        <v>224</v>
      </c>
      <c r="AW249" s="14" t="s">
        <v>33</v>
      </c>
      <c r="AX249" s="14" t="s">
        <v>84</v>
      </c>
      <c r="AY249" s="256" t="s">
        <v>217</v>
      </c>
    </row>
    <row r="250" spans="1:65" s="2" customFormat="1" ht="21.75" customHeight="1">
      <c r="A250" s="34"/>
      <c r="B250" s="35"/>
      <c r="C250" s="208" t="s">
        <v>714</v>
      </c>
      <c r="D250" s="208" t="s">
        <v>219</v>
      </c>
      <c r="E250" s="209" t="s">
        <v>715</v>
      </c>
      <c r="F250" s="210" t="s">
        <v>716</v>
      </c>
      <c r="G250" s="211" t="s">
        <v>238</v>
      </c>
      <c r="H250" s="212">
        <v>11.512</v>
      </c>
      <c r="I250" s="213"/>
      <c r="J250" s="214">
        <f>ROUND(I250*H250,2)</f>
        <v>0</v>
      </c>
      <c r="K250" s="210" t="s">
        <v>223</v>
      </c>
      <c r="L250" s="39"/>
      <c r="M250" s="215" t="s">
        <v>1</v>
      </c>
      <c r="N250" s="216" t="s">
        <v>42</v>
      </c>
      <c r="O250" s="71"/>
      <c r="P250" s="217">
        <f>O250*H250</f>
        <v>0</v>
      </c>
      <c r="Q250" s="217">
        <v>1.60882E-2</v>
      </c>
      <c r="R250" s="217">
        <f>Q250*H250</f>
        <v>0.18520735840000002</v>
      </c>
      <c r="S250" s="217">
        <v>0</v>
      </c>
      <c r="T250" s="218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19" t="s">
        <v>224</v>
      </c>
      <c r="AT250" s="219" t="s">
        <v>219</v>
      </c>
      <c r="AU250" s="219" t="s">
        <v>86</v>
      </c>
      <c r="AY250" s="17" t="s">
        <v>217</v>
      </c>
      <c r="BE250" s="220">
        <f>IF(N250="základní",J250,0)</f>
        <v>0</v>
      </c>
      <c r="BF250" s="220">
        <f>IF(N250="snížená",J250,0)</f>
        <v>0</v>
      </c>
      <c r="BG250" s="220">
        <f>IF(N250="zákl. přenesená",J250,0)</f>
        <v>0</v>
      </c>
      <c r="BH250" s="220">
        <f>IF(N250="sníž. přenesená",J250,0)</f>
        <v>0</v>
      </c>
      <c r="BI250" s="220">
        <f>IF(N250="nulová",J250,0)</f>
        <v>0</v>
      </c>
      <c r="BJ250" s="17" t="s">
        <v>84</v>
      </c>
      <c r="BK250" s="220">
        <f>ROUND(I250*H250,2)</f>
        <v>0</v>
      </c>
      <c r="BL250" s="17" t="s">
        <v>224</v>
      </c>
      <c r="BM250" s="219" t="s">
        <v>717</v>
      </c>
    </row>
    <row r="251" spans="1:65" s="2" customFormat="1" ht="39">
      <c r="A251" s="34"/>
      <c r="B251" s="35"/>
      <c r="C251" s="36"/>
      <c r="D251" s="221" t="s">
        <v>234</v>
      </c>
      <c r="E251" s="36"/>
      <c r="F251" s="222" t="s">
        <v>718</v>
      </c>
      <c r="G251" s="36"/>
      <c r="H251" s="36"/>
      <c r="I251" s="122"/>
      <c r="J251" s="36"/>
      <c r="K251" s="36"/>
      <c r="L251" s="39"/>
      <c r="M251" s="223"/>
      <c r="N251" s="224"/>
      <c r="O251" s="71"/>
      <c r="P251" s="71"/>
      <c r="Q251" s="71"/>
      <c r="R251" s="71"/>
      <c r="S251" s="71"/>
      <c r="T251" s="72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7" t="s">
        <v>234</v>
      </c>
      <c r="AU251" s="17" t="s">
        <v>86</v>
      </c>
    </row>
    <row r="252" spans="1:65" s="13" customFormat="1" ht="11.25">
      <c r="B252" s="225"/>
      <c r="C252" s="226"/>
      <c r="D252" s="221" t="s">
        <v>246</v>
      </c>
      <c r="E252" s="227" t="s">
        <v>1</v>
      </c>
      <c r="F252" s="228" t="s">
        <v>706</v>
      </c>
      <c r="G252" s="226"/>
      <c r="H252" s="229">
        <v>11.512</v>
      </c>
      <c r="I252" s="230"/>
      <c r="J252" s="226"/>
      <c r="K252" s="226"/>
      <c r="L252" s="231"/>
      <c r="M252" s="232"/>
      <c r="N252" s="233"/>
      <c r="O252" s="233"/>
      <c r="P252" s="233"/>
      <c r="Q252" s="233"/>
      <c r="R252" s="233"/>
      <c r="S252" s="233"/>
      <c r="T252" s="234"/>
      <c r="AT252" s="235" t="s">
        <v>246</v>
      </c>
      <c r="AU252" s="235" t="s">
        <v>86</v>
      </c>
      <c r="AV252" s="13" t="s">
        <v>86</v>
      </c>
      <c r="AW252" s="13" t="s">
        <v>33</v>
      </c>
      <c r="AX252" s="13" t="s">
        <v>77</v>
      </c>
      <c r="AY252" s="235" t="s">
        <v>217</v>
      </c>
    </row>
    <row r="253" spans="1:65" s="14" customFormat="1" ht="11.25">
      <c r="B253" s="246"/>
      <c r="C253" s="247"/>
      <c r="D253" s="221" t="s">
        <v>246</v>
      </c>
      <c r="E253" s="248" t="s">
        <v>1</v>
      </c>
      <c r="F253" s="249" t="s">
        <v>298</v>
      </c>
      <c r="G253" s="247"/>
      <c r="H253" s="250">
        <v>11.512</v>
      </c>
      <c r="I253" s="251"/>
      <c r="J253" s="247"/>
      <c r="K253" s="247"/>
      <c r="L253" s="252"/>
      <c r="M253" s="253"/>
      <c r="N253" s="254"/>
      <c r="O253" s="254"/>
      <c r="P253" s="254"/>
      <c r="Q253" s="254"/>
      <c r="R253" s="254"/>
      <c r="S253" s="254"/>
      <c r="T253" s="255"/>
      <c r="AT253" s="256" t="s">
        <v>246</v>
      </c>
      <c r="AU253" s="256" t="s">
        <v>86</v>
      </c>
      <c r="AV253" s="14" t="s">
        <v>224</v>
      </c>
      <c r="AW253" s="14" t="s">
        <v>33</v>
      </c>
      <c r="AX253" s="14" t="s">
        <v>84</v>
      </c>
      <c r="AY253" s="256" t="s">
        <v>217</v>
      </c>
    </row>
    <row r="254" spans="1:65" s="2" customFormat="1" ht="21.75" customHeight="1">
      <c r="A254" s="34"/>
      <c r="B254" s="35"/>
      <c r="C254" s="208" t="s">
        <v>719</v>
      </c>
      <c r="D254" s="208" t="s">
        <v>219</v>
      </c>
      <c r="E254" s="209" t="s">
        <v>412</v>
      </c>
      <c r="F254" s="210" t="s">
        <v>413</v>
      </c>
      <c r="G254" s="211" t="s">
        <v>238</v>
      </c>
      <c r="H254" s="212">
        <v>11.512</v>
      </c>
      <c r="I254" s="213"/>
      <c r="J254" s="214">
        <f>ROUND(I254*H254,2)</f>
        <v>0</v>
      </c>
      <c r="K254" s="210" t="s">
        <v>223</v>
      </c>
      <c r="L254" s="39"/>
      <c r="M254" s="215" t="s">
        <v>1</v>
      </c>
      <c r="N254" s="216" t="s">
        <v>42</v>
      </c>
      <c r="O254" s="71"/>
      <c r="P254" s="217">
        <f>O254*H254</f>
        <v>0</v>
      </c>
      <c r="Q254" s="217">
        <v>4.2104999999999998E-3</v>
      </c>
      <c r="R254" s="217">
        <f>Q254*H254</f>
        <v>4.8471276000000001E-2</v>
      </c>
      <c r="S254" s="217">
        <v>0</v>
      </c>
      <c r="T254" s="218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19" t="s">
        <v>224</v>
      </c>
      <c r="AT254" s="219" t="s">
        <v>219</v>
      </c>
      <c r="AU254" s="219" t="s">
        <v>86</v>
      </c>
      <c r="AY254" s="17" t="s">
        <v>217</v>
      </c>
      <c r="BE254" s="220">
        <f>IF(N254="základní",J254,0)</f>
        <v>0</v>
      </c>
      <c r="BF254" s="220">
        <f>IF(N254="snížená",J254,0)</f>
        <v>0</v>
      </c>
      <c r="BG254" s="220">
        <f>IF(N254="zákl. přenesená",J254,0)</f>
        <v>0</v>
      </c>
      <c r="BH254" s="220">
        <f>IF(N254="sníž. přenesená",J254,0)</f>
        <v>0</v>
      </c>
      <c r="BI254" s="220">
        <f>IF(N254="nulová",J254,0)</f>
        <v>0</v>
      </c>
      <c r="BJ254" s="17" t="s">
        <v>84</v>
      </c>
      <c r="BK254" s="220">
        <f>ROUND(I254*H254,2)</f>
        <v>0</v>
      </c>
      <c r="BL254" s="17" t="s">
        <v>224</v>
      </c>
      <c r="BM254" s="219" t="s">
        <v>720</v>
      </c>
    </row>
    <row r="255" spans="1:65" s="2" customFormat="1" ht="39">
      <c r="A255" s="34"/>
      <c r="B255" s="35"/>
      <c r="C255" s="36"/>
      <c r="D255" s="221" t="s">
        <v>234</v>
      </c>
      <c r="E255" s="36"/>
      <c r="F255" s="222" t="s">
        <v>718</v>
      </c>
      <c r="G255" s="36"/>
      <c r="H255" s="36"/>
      <c r="I255" s="122"/>
      <c r="J255" s="36"/>
      <c r="K255" s="36"/>
      <c r="L255" s="39"/>
      <c r="M255" s="223"/>
      <c r="N255" s="224"/>
      <c r="O255" s="71"/>
      <c r="P255" s="71"/>
      <c r="Q255" s="71"/>
      <c r="R255" s="71"/>
      <c r="S255" s="71"/>
      <c r="T255" s="72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7" t="s">
        <v>234</v>
      </c>
      <c r="AU255" s="17" t="s">
        <v>86</v>
      </c>
    </row>
    <row r="256" spans="1:65" s="13" customFormat="1" ht="11.25">
      <c r="B256" s="225"/>
      <c r="C256" s="226"/>
      <c r="D256" s="221" t="s">
        <v>246</v>
      </c>
      <c r="E256" s="227" t="s">
        <v>1</v>
      </c>
      <c r="F256" s="228" t="s">
        <v>706</v>
      </c>
      <c r="G256" s="226"/>
      <c r="H256" s="229">
        <v>11.512</v>
      </c>
      <c r="I256" s="230"/>
      <c r="J256" s="226"/>
      <c r="K256" s="226"/>
      <c r="L256" s="231"/>
      <c r="M256" s="232"/>
      <c r="N256" s="233"/>
      <c r="O256" s="233"/>
      <c r="P256" s="233"/>
      <c r="Q256" s="233"/>
      <c r="R256" s="233"/>
      <c r="S256" s="233"/>
      <c r="T256" s="234"/>
      <c r="AT256" s="235" t="s">
        <v>246</v>
      </c>
      <c r="AU256" s="235" t="s">
        <v>86</v>
      </c>
      <c r="AV256" s="13" t="s">
        <v>86</v>
      </c>
      <c r="AW256" s="13" t="s">
        <v>33</v>
      </c>
      <c r="AX256" s="13" t="s">
        <v>77</v>
      </c>
      <c r="AY256" s="235" t="s">
        <v>217</v>
      </c>
    </row>
    <row r="257" spans="1:65" s="14" customFormat="1" ht="11.25">
      <c r="B257" s="246"/>
      <c r="C257" s="247"/>
      <c r="D257" s="221" t="s">
        <v>246</v>
      </c>
      <c r="E257" s="248" t="s">
        <v>1</v>
      </c>
      <c r="F257" s="249" t="s">
        <v>298</v>
      </c>
      <c r="G257" s="247"/>
      <c r="H257" s="250">
        <v>11.512</v>
      </c>
      <c r="I257" s="251"/>
      <c r="J257" s="247"/>
      <c r="K257" s="247"/>
      <c r="L257" s="252"/>
      <c r="M257" s="253"/>
      <c r="N257" s="254"/>
      <c r="O257" s="254"/>
      <c r="P257" s="254"/>
      <c r="Q257" s="254"/>
      <c r="R257" s="254"/>
      <c r="S257" s="254"/>
      <c r="T257" s="255"/>
      <c r="AT257" s="256" t="s">
        <v>246</v>
      </c>
      <c r="AU257" s="256" t="s">
        <v>86</v>
      </c>
      <c r="AV257" s="14" t="s">
        <v>224</v>
      </c>
      <c r="AW257" s="14" t="s">
        <v>33</v>
      </c>
      <c r="AX257" s="14" t="s">
        <v>84</v>
      </c>
      <c r="AY257" s="256" t="s">
        <v>217</v>
      </c>
    </row>
    <row r="258" spans="1:65" s="2" customFormat="1" ht="21.75" customHeight="1">
      <c r="A258" s="34"/>
      <c r="B258" s="35"/>
      <c r="C258" s="208" t="s">
        <v>721</v>
      </c>
      <c r="D258" s="208" t="s">
        <v>219</v>
      </c>
      <c r="E258" s="209" t="s">
        <v>418</v>
      </c>
      <c r="F258" s="210" t="s">
        <v>419</v>
      </c>
      <c r="G258" s="211" t="s">
        <v>238</v>
      </c>
      <c r="H258" s="212">
        <v>54</v>
      </c>
      <c r="I258" s="213"/>
      <c r="J258" s="214">
        <f>ROUND(I258*H258,2)</f>
        <v>0</v>
      </c>
      <c r="K258" s="210" t="s">
        <v>223</v>
      </c>
      <c r="L258" s="39"/>
      <c r="M258" s="215" t="s">
        <v>1</v>
      </c>
      <c r="N258" s="216" t="s">
        <v>42</v>
      </c>
      <c r="O258" s="71"/>
      <c r="P258" s="217">
        <f>O258*H258</f>
        <v>0</v>
      </c>
      <c r="Q258" s="217">
        <v>6.4579999999999998E-4</v>
      </c>
      <c r="R258" s="217">
        <f>Q258*H258</f>
        <v>3.48732E-2</v>
      </c>
      <c r="S258" s="217">
        <v>1E-3</v>
      </c>
      <c r="T258" s="218">
        <f>S258*H258</f>
        <v>5.3999999999999999E-2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19" t="s">
        <v>224</v>
      </c>
      <c r="AT258" s="219" t="s">
        <v>219</v>
      </c>
      <c r="AU258" s="219" t="s">
        <v>86</v>
      </c>
      <c r="AY258" s="17" t="s">
        <v>217</v>
      </c>
      <c r="BE258" s="220">
        <f>IF(N258="základní",J258,0)</f>
        <v>0</v>
      </c>
      <c r="BF258" s="220">
        <f>IF(N258="snížená",J258,0)</f>
        <v>0</v>
      </c>
      <c r="BG258" s="220">
        <f>IF(N258="zákl. přenesená",J258,0)</f>
        <v>0</v>
      </c>
      <c r="BH258" s="220">
        <f>IF(N258="sníž. přenesená",J258,0)</f>
        <v>0</v>
      </c>
      <c r="BI258" s="220">
        <f>IF(N258="nulová",J258,0)</f>
        <v>0</v>
      </c>
      <c r="BJ258" s="17" t="s">
        <v>84</v>
      </c>
      <c r="BK258" s="220">
        <f>ROUND(I258*H258,2)</f>
        <v>0</v>
      </c>
      <c r="BL258" s="17" t="s">
        <v>224</v>
      </c>
      <c r="BM258" s="219" t="s">
        <v>722</v>
      </c>
    </row>
    <row r="259" spans="1:65" s="2" customFormat="1" ht="48.75">
      <c r="A259" s="34"/>
      <c r="B259" s="35"/>
      <c r="C259" s="36"/>
      <c r="D259" s="221" t="s">
        <v>234</v>
      </c>
      <c r="E259" s="36"/>
      <c r="F259" s="222" t="s">
        <v>723</v>
      </c>
      <c r="G259" s="36"/>
      <c r="H259" s="36"/>
      <c r="I259" s="122"/>
      <c r="J259" s="36"/>
      <c r="K259" s="36"/>
      <c r="L259" s="39"/>
      <c r="M259" s="223"/>
      <c r="N259" s="224"/>
      <c r="O259" s="71"/>
      <c r="P259" s="71"/>
      <c r="Q259" s="71"/>
      <c r="R259" s="71"/>
      <c r="S259" s="71"/>
      <c r="T259" s="72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7" t="s">
        <v>234</v>
      </c>
      <c r="AU259" s="17" t="s">
        <v>86</v>
      </c>
    </row>
    <row r="260" spans="1:65" s="13" customFormat="1" ht="11.25">
      <c r="B260" s="225"/>
      <c r="C260" s="226"/>
      <c r="D260" s="221" t="s">
        <v>246</v>
      </c>
      <c r="E260" s="227" t="s">
        <v>1</v>
      </c>
      <c r="F260" s="228" t="s">
        <v>724</v>
      </c>
      <c r="G260" s="226"/>
      <c r="H260" s="229">
        <v>54</v>
      </c>
      <c r="I260" s="230"/>
      <c r="J260" s="226"/>
      <c r="K260" s="226"/>
      <c r="L260" s="231"/>
      <c r="M260" s="232"/>
      <c r="N260" s="233"/>
      <c r="O260" s="233"/>
      <c r="P260" s="233"/>
      <c r="Q260" s="233"/>
      <c r="R260" s="233"/>
      <c r="S260" s="233"/>
      <c r="T260" s="234"/>
      <c r="AT260" s="235" t="s">
        <v>246</v>
      </c>
      <c r="AU260" s="235" t="s">
        <v>86</v>
      </c>
      <c r="AV260" s="13" t="s">
        <v>86</v>
      </c>
      <c r="AW260" s="13" t="s">
        <v>33</v>
      </c>
      <c r="AX260" s="13" t="s">
        <v>77</v>
      </c>
      <c r="AY260" s="235" t="s">
        <v>217</v>
      </c>
    </row>
    <row r="261" spans="1:65" s="14" customFormat="1" ht="11.25">
      <c r="B261" s="246"/>
      <c r="C261" s="247"/>
      <c r="D261" s="221" t="s">
        <v>246</v>
      </c>
      <c r="E261" s="248" t="s">
        <v>1</v>
      </c>
      <c r="F261" s="249" t="s">
        <v>298</v>
      </c>
      <c r="G261" s="247"/>
      <c r="H261" s="250">
        <v>54</v>
      </c>
      <c r="I261" s="251"/>
      <c r="J261" s="247"/>
      <c r="K261" s="247"/>
      <c r="L261" s="252"/>
      <c r="M261" s="253"/>
      <c r="N261" s="254"/>
      <c r="O261" s="254"/>
      <c r="P261" s="254"/>
      <c r="Q261" s="254"/>
      <c r="R261" s="254"/>
      <c r="S261" s="254"/>
      <c r="T261" s="255"/>
      <c r="AT261" s="256" t="s">
        <v>246</v>
      </c>
      <c r="AU261" s="256" t="s">
        <v>86</v>
      </c>
      <c r="AV261" s="14" t="s">
        <v>224</v>
      </c>
      <c r="AW261" s="14" t="s">
        <v>33</v>
      </c>
      <c r="AX261" s="14" t="s">
        <v>84</v>
      </c>
      <c r="AY261" s="256" t="s">
        <v>217</v>
      </c>
    </row>
    <row r="262" spans="1:65" s="12" customFormat="1" ht="20.85" customHeight="1">
      <c r="B262" s="192"/>
      <c r="C262" s="193"/>
      <c r="D262" s="194" t="s">
        <v>76</v>
      </c>
      <c r="E262" s="206" t="s">
        <v>423</v>
      </c>
      <c r="F262" s="206" t="s">
        <v>424</v>
      </c>
      <c r="G262" s="193"/>
      <c r="H262" s="193"/>
      <c r="I262" s="196"/>
      <c r="J262" s="207">
        <f>BK262</f>
        <v>0</v>
      </c>
      <c r="K262" s="193"/>
      <c r="L262" s="198"/>
      <c r="M262" s="199"/>
      <c r="N262" s="200"/>
      <c r="O262" s="200"/>
      <c r="P262" s="201">
        <f>SUM(P263:P272)</f>
        <v>0</v>
      </c>
      <c r="Q262" s="200"/>
      <c r="R262" s="201">
        <f>SUM(R263:R272)</f>
        <v>0</v>
      </c>
      <c r="S262" s="200"/>
      <c r="T262" s="202">
        <f>SUM(T263:T272)</f>
        <v>0</v>
      </c>
      <c r="AR262" s="203" t="s">
        <v>84</v>
      </c>
      <c r="AT262" s="204" t="s">
        <v>76</v>
      </c>
      <c r="AU262" s="204" t="s">
        <v>86</v>
      </c>
      <c r="AY262" s="203" t="s">
        <v>217</v>
      </c>
      <c r="BK262" s="205">
        <f>SUM(BK263:BK272)</f>
        <v>0</v>
      </c>
    </row>
    <row r="263" spans="1:65" s="2" customFormat="1" ht="21.75" customHeight="1">
      <c r="A263" s="34"/>
      <c r="B263" s="35"/>
      <c r="C263" s="208" t="s">
        <v>725</v>
      </c>
      <c r="D263" s="208" t="s">
        <v>219</v>
      </c>
      <c r="E263" s="209" t="s">
        <v>426</v>
      </c>
      <c r="F263" s="210" t="s">
        <v>427</v>
      </c>
      <c r="G263" s="211" t="s">
        <v>274</v>
      </c>
      <c r="H263" s="212">
        <v>17.776</v>
      </c>
      <c r="I263" s="213"/>
      <c r="J263" s="214">
        <f>ROUND(I263*H263,2)</f>
        <v>0</v>
      </c>
      <c r="K263" s="210" t="s">
        <v>223</v>
      </c>
      <c r="L263" s="39"/>
      <c r="M263" s="215" t="s">
        <v>1</v>
      </c>
      <c r="N263" s="216" t="s">
        <v>42</v>
      </c>
      <c r="O263" s="71"/>
      <c r="P263" s="217">
        <f>O263*H263</f>
        <v>0</v>
      </c>
      <c r="Q263" s="217">
        <v>0</v>
      </c>
      <c r="R263" s="217">
        <f>Q263*H263</f>
        <v>0</v>
      </c>
      <c r="S263" s="217">
        <v>0</v>
      </c>
      <c r="T263" s="218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219" t="s">
        <v>224</v>
      </c>
      <c r="AT263" s="219" t="s">
        <v>219</v>
      </c>
      <c r="AU263" s="219" t="s">
        <v>229</v>
      </c>
      <c r="AY263" s="17" t="s">
        <v>217</v>
      </c>
      <c r="BE263" s="220">
        <f>IF(N263="základní",J263,0)</f>
        <v>0</v>
      </c>
      <c r="BF263" s="220">
        <f>IF(N263="snížená",J263,0)</f>
        <v>0</v>
      </c>
      <c r="BG263" s="220">
        <f>IF(N263="zákl. přenesená",J263,0)</f>
        <v>0</v>
      </c>
      <c r="BH263" s="220">
        <f>IF(N263="sníž. přenesená",J263,0)</f>
        <v>0</v>
      </c>
      <c r="BI263" s="220">
        <f>IF(N263="nulová",J263,0)</f>
        <v>0</v>
      </c>
      <c r="BJ263" s="17" t="s">
        <v>84</v>
      </c>
      <c r="BK263" s="220">
        <f>ROUND(I263*H263,2)</f>
        <v>0</v>
      </c>
      <c r="BL263" s="17" t="s">
        <v>224</v>
      </c>
      <c r="BM263" s="219" t="s">
        <v>726</v>
      </c>
    </row>
    <row r="264" spans="1:65" s="2" customFormat="1" ht="16.5" customHeight="1">
      <c r="A264" s="34"/>
      <c r="B264" s="35"/>
      <c r="C264" s="208" t="s">
        <v>727</v>
      </c>
      <c r="D264" s="208" t="s">
        <v>219</v>
      </c>
      <c r="E264" s="209" t="s">
        <v>431</v>
      </c>
      <c r="F264" s="210" t="s">
        <v>432</v>
      </c>
      <c r="G264" s="211" t="s">
        <v>274</v>
      </c>
      <c r="H264" s="212">
        <v>355.52</v>
      </c>
      <c r="I264" s="213"/>
      <c r="J264" s="214">
        <f>ROUND(I264*H264,2)</f>
        <v>0</v>
      </c>
      <c r="K264" s="210" t="s">
        <v>223</v>
      </c>
      <c r="L264" s="39"/>
      <c r="M264" s="215" t="s">
        <v>1</v>
      </c>
      <c r="N264" s="216" t="s">
        <v>42</v>
      </c>
      <c r="O264" s="71"/>
      <c r="P264" s="217">
        <f>O264*H264</f>
        <v>0</v>
      </c>
      <c r="Q264" s="217">
        <v>0</v>
      </c>
      <c r="R264" s="217">
        <f>Q264*H264</f>
        <v>0</v>
      </c>
      <c r="S264" s="217">
        <v>0</v>
      </c>
      <c r="T264" s="218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219" t="s">
        <v>224</v>
      </c>
      <c r="AT264" s="219" t="s">
        <v>219</v>
      </c>
      <c r="AU264" s="219" t="s">
        <v>229</v>
      </c>
      <c r="AY264" s="17" t="s">
        <v>217</v>
      </c>
      <c r="BE264" s="220">
        <f>IF(N264="základní",J264,0)</f>
        <v>0</v>
      </c>
      <c r="BF264" s="220">
        <f>IF(N264="snížená",J264,0)</f>
        <v>0</v>
      </c>
      <c r="BG264" s="220">
        <f>IF(N264="zákl. přenesená",J264,0)</f>
        <v>0</v>
      </c>
      <c r="BH264" s="220">
        <f>IF(N264="sníž. přenesená",J264,0)</f>
        <v>0</v>
      </c>
      <c r="BI264" s="220">
        <f>IF(N264="nulová",J264,0)</f>
        <v>0</v>
      </c>
      <c r="BJ264" s="17" t="s">
        <v>84</v>
      </c>
      <c r="BK264" s="220">
        <f>ROUND(I264*H264,2)</f>
        <v>0</v>
      </c>
      <c r="BL264" s="17" t="s">
        <v>224</v>
      </c>
      <c r="BM264" s="219" t="s">
        <v>728</v>
      </c>
    </row>
    <row r="265" spans="1:65" s="13" customFormat="1" ht="11.25">
      <c r="B265" s="225"/>
      <c r="C265" s="226"/>
      <c r="D265" s="221" t="s">
        <v>246</v>
      </c>
      <c r="E265" s="227" t="s">
        <v>1</v>
      </c>
      <c r="F265" s="228" t="s">
        <v>729</v>
      </c>
      <c r="G265" s="226"/>
      <c r="H265" s="229">
        <v>355.52</v>
      </c>
      <c r="I265" s="230"/>
      <c r="J265" s="226"/>
      <c r="K265" s="226"/>
      <c r="L265" s="231"/>
      <c r="M265" s="232"/>
      <c r="N265" s="233"/>
      <c r="O265" s="233"/>
      <c r="P265" s="233"/>
      <c r="Q265" s="233"/>
      <c r="R265" s="233"/>
      <c r="S265" s="233"/>
      <c r="T265" s="234"/>
      <c r="AT265" s="235" t="s">
        <v>246</v>
      </c>
      <c r="AU265" s="235" t="s">
        <v>229</v>
      </c>
      <c r="AV265" s="13" t="s">
        <v>86</v>
      </c>
      <c r="AW265" s="13" t="s">
        <v>33</v>
      </c>
      <c r="AX265" s="13" t="s">
        <v>77</v>
      </c>
      <c r="AY265" s="235" t="s">
        <v>217</v>
      </c>
    </row>
    <row r="266" spans="1:65" s="14" customFormat="1" ht="11.25">
      <c r="B266" s="246"/>
      <c r="C266" s="247"/>
      <c r="D266" s="221" t="s">
        <v>246</v>
      </c>
      <c r="E266" s="248" t="s">
        <v>1</v>
      </c>
      <c r="F266" s="249" t="s">
        <v>298</v>
      </c>
      <c r="G266" s="247"/>
      <c r="H266" s="250">
        <v>355.52</v>
      </c>
      <c r="I266" s="251"/>
      <c r="J266" s="247"/>
      <c r="K266" s="247"/>
      <c r="L266" s="252"/>
      <c r="M266" s="253"/>
      <c r="N266" s="254"/>
      <c r="O266" s="254"/>
      <c r="P266" s="254"/>
      <c r="Q266" s="254"/>
      <c r="R266" s="254"/>
      <c r="S266" s="254"/>
      <c r="T266" s="255"/>
      <c r="AT266" s="256" t="s">
        <v>246</v>
      </c>
      <c r="AU266" s="256" t="s">
        <v>229</v>
      </c>
      <c r="AV266" s="14" t="s">
        <v>224</v>
      </c>
      <c r="AW266" s="14" t="s">
        <v>33</v>
      </c>
      <c r="AX266" s="14" t="s">
        <v>84</v>
      </c>
      <c r="AY266" s="256" t="s">
        <v>217</v>
      </c>
    </row>
    <row r="267" spans="1:65" s="2" customFormat="1" ht="21.75" customHeight="1">
      <c r="A267" s="34"/>
      <c r="B267" s="35"/>
      <c r="C267" s="208" t="s">
        <v>730</v>
      </c>
      <c r="D267" s="208" t="s">
        <v>219</v>
      </c>
      <c r="E267" s="209" t="s">
        <v>436</v>
      </c>
      <c r="F267" s="210" t="s">
        <v>437</v>
      </c>
      <c r="G267" s="211" t="s">
        <v>274</v>
      </c>
      <c r="H267" s="212">
        <v>17.776</v>
      </c>
      <c r="I267" s="213"/>
      <c r="J267" s="214">
        <f>ROUND(I267*H267,2)</f>
        <v>0</v>
      </c>
      <c r="K267" s="210" t="s">
        <v>223</v>
      </c>
      <c r="L267" s="39"/>
      <c r="M267" s="215" t="s">
        <v>1</v>
      </c>
      <c r="N267" s="216" t="s">
        <v>42</v>
      </c>
      <c r="O267" s="71"/>
      <c r="P267" s="217">
        <f>O267*H267</f>
        <v>0</v>
      </c>
      <c r="Q267" s="217">
        <v>0</v>
      </c>
      <c r="R267" s="217">
        <f>Q267*H267</f>
        <v>0</v>
      </c>
      <c r="S267" s="217">
        <v>0</v>
      </c>
      <c r="T267" s="218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219" t="s">
        <v>224</v>
      </c>
      <c r="AT267" s="219" t="s">
        <v>219</v>
      </c>
      <c r="AU267" s="219" t="s">
        <v>229</v>
      </c>
      <c r="AY267" s="17" t="s">
        <v>217</v>
      </c>
      <c r="BE267" s="220">
        <f>IF(N267="základní",J267,0)</f>
        <v>0</v>
      </c>
      <c r="BF267" s="220">
        <f>IF(N267="snížená",J267,0)</f>
        <v>0</v>
      </c>
      <c r="BG267" s="220">
        <f>IF(N267="zákl. přenesená",J267,0)</f>
        <v>0</v>
      </c>
      <c r="BH267" s="220">
        <f>IF(N267="sníž. přenesená",J267,0)</f>
        <v>0</v>
      </c>
      <c r="BI267" s="220">
        <f>IF(N267="nulová",J267,0)</f>
        <v>0</v>
      </c>
      <c r="BJ267" s="17" t="s">
        <v>84</v>
      </c>
      <c r="BK267" s="220">
        <f>ROUND(I267*H267,2)</f>
        <v>0</v>
      </c>
      <c r="BL267" s="17" t="s">
        <v>224</v>
      </c>
      <c r="BM267" s="219" t="s">
        <v>731</v>
      </c>
    </row>
    <row r="268" spans="1:65" s="2" customFormat="1" ht="21.75" customHeight="1">
      <c r="A268" s="34"/>
      <c r="B268" s="35"/>
      <c r="C268" s="208" t="s">
        <v>732</v>
      </c>
      <c r="D268" s="208" t="s">
        <v>219</v>
      </c>
      <c r="E268" s="209" t="s">
        <v>440</v>
      </c>
      <c r="F268" s="210" t="s">
        <v>441</v>
      </c>
      <c r="G268" s="211" t="s">
        <v>274</v>
      </c>
      <c r="H268" s="212">
        <v>17.776</v>
      </c>
      <c r="I268" s="213"/>
      <c r="J268" s="214">
        <f>ROUND(I268*H268,2)</f>
        <v>0</v>
      </c>
      <c r="K268" s="210" t="s">
        <v>223</v>
      </c>
      <c r="L268" s="39"/>
      <c r="M268" s="215" t="s">
        <v>1</v>
      </c>
      <c r="N268" s="216" t="s">
        <v>42</v>
      </c>
      <c r="O268" s="71"/>
      <c r="P268" s="217">
        <f>O268*H268</f>
        <v>0</v>
      </c>
      <c r="Q268" s="217">
        <v>0</v>
      </c>
      <c r="R268" s="217">
        <f>Q268*H268</f>
        <v>0</v>
      </c>
      <c r="S268" s="217">
        <v>0</v>
      </c>
      <c r="T268" s="218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219" t="s">
        <v>224</v>
      </c>
      <c r="AT268" s="219" t="s">
        <v>219</v>
      </c>
      <c r="AU268" s="219" t="s">
        <v>229</v>
      </c>
      <c r="AY268" s="17" t="s">
        <v>217</v>
      </c>
      <c r="BE268" s="220">
        <f>IF(N268="základní",J268,0)</f>
        <v>0</v>
      </c>
      <c r="BF268" s="220">
        <f>IF(N268="snížená",J268,0)</f>
        <v>0</v>
      </c>
      <c r="BG268" s="220">
        <f>IF(N268="zákl. přenesená",J268,0)</f>
        <v>0</v>
      </c>
      <c r="BH268" s="220">
        <f>IF(N268="sníž. přenesená",J268,0)</f>
        <v>0</v>
      </c>
      <c r="BI268" s="220">
        <f>IF(N268="nulová",J268,0)</f>
        <v>0</v>
      </c>
      <c r="BJ268" s="17" t="s">
        <v>84</v>
      </c>
      <c r="BK268" s="220">
        <f>ROUND(I268*H268,2)</f>
        <v>0</v>
      </c>
      <c r="BL268" s="17" t="s">
        <v>224</v>
      </c>
      <c r="BM268" s="219" t="s">
        <v>733</v>
      </c>
    </row>
    <row r="269" spans="1:65" s="2" customFormat="1" ht="21.75" customHeight="1">
      <c r="A269" s="34"/>
      <c r="B269" s="35"/>
      <c r="C269" s="208" t="s">
        <v>734</v>
      </c>
      <c r="D269" s="208" t="s">
        <v>219</v>
      </c>
      <c r="E269" s="209" t="s">
        <v>448</v>
      </c>
      <c r="F269" s="210" t="s">
        <v>449</v>
      </c>
      <c r="G269" s="211" t="s">
        <v>274</v>
      </c>
      <c r="H269" s="212">
        <v>65.468000000000004</v>
      </c>
      <c r="I269" s="213"/>
      <c r="J269" s="214">
        <f>ROUND(I269*H269,2)</f>
        <v>0</v>
      </c>
      <c r="K269" s="210" t="s">
        <v>223</v>
      </c>
      <c r="L269" s="39"/>
      <c r="M269" s="215" t="s">
        <v>1</v>
      </c>
      <c r="N269" s="216" t="s">
        <v>42</v>
      </c>
      <c r="O269" s="71"/>
      <c r="P269" s="217">
        <f>O269*H269</f>
        <v>0</v>
      </c>
      <c r="Q269" s="217">
        <v>0</v>
      </c>
      <c r="R269" s="217">
        <f>Q269*H269</f>
        <v>0</v>
      </c>
      <c r="S269" s="217">
        <v>0</v>
      </c>
      <c r="T269" s="218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219" t="s">
        <v>224</v>
      </c>
      <c r="AT269" s="219" t="s">
        <v>219</v>
      </c>
      <c r="AU269" s="219" t="s">
        <v>229</v>
      </c>
      <c r="AY269" s="17" t="s">
        <v>217</v>
      </c>
      <c r="BE269" s="220">
        <f>IF(N269="základní",J269,0)</f>
        <v>0</v>
      </c>
      <c r="BF269" s="220">
        <f>IF(N269="snížená",J269,0)</f>
        <v>0</v>
      </c>
      <c r="BG269" s="220">
        <f>IF(N269="zákl. přenesená",J269,0)</f>
        <v>0</v>
      </c>
      <c r="BH269" s="220">
        <f>IF(N269="sníž. přenesená",J269,0)</f>
        <v>0</v>
      </c>
      <c r="BI269" s="220">
        <f>IF(N269="nulová",J269,0)</f>
        <v>0</v>
      </c>
      <c r="BJ269" s="17" t="s">
        <v>84</v>
      </c>
      <c r="BK269" s="220">
        <f>ROUND(I269*H269,2)</f>
        <v>0</v>
      </c>
      <c r="BL269" s="17" t="s">
        <v>224</v>
      </c>
      <c r="BM269" s="219" t="s">
        <v>735</v>
      </c>
    </row>
    <row r="270" spans="1:65" s="2" customFormat="1" ht="21.75" customHeight="1">
      <c r="A270" s="34"/>
      <c r="B270" s="35"/>
      <c r="C270" s="208" t="s">
        <v>736</v>
      </c>
      <c r="D270" s="208" t="s">
        <v>219</v>
      </c>
      <c r="E270" s="209" t="s">
        <v>452</v>
      </c>
      <c r="F270" s="210" t="s">
        <v>453</v>
      </c>
      <c r="G270" s="211" t="s">
        <v>274</v>
      </c>
      <c r="H270" s="212">
        <v>112.38</v>
      </c>
      <c r="I270" s="213"/>
      <c r="J270" s="214">
        <f>ROUND(I270*H270,2)</f>
        <v>0</v>
      </c>
      <c r="K270" s="210" t="s">
        <v>223</v>
      </c>
      <c r="L270" s="39"/>
      <c r="M270" s="215" t="s">
        <v>1</v>
      </c>
      <c r="N270" s="216" t="s">
        <v>42</v>
      </c>
      <c r="O270" s="71"/>
      <c r="P270" s="217">
        <f>O270*H270</f>
        <v>0</v>
      </c>
      <c r="Q270" s="217">
        <v>0</v>
      </c>
      <c r="R270" s="217">
        <f>Q270*H270</f>
        <v>0</v>
      </c>
      <c r="S270" s="217">
        <v>0</v>
      </c>
      <c r="T270" s="218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219" t="s">
        <v>224</v>
      </c>
      <c r="AT270" s="219" t="s">
        <v>219</v>
      </c>
      <c r="AU270" s="219" t="s">
        <v>229</v>
      </c>
      <c r="AY270" s="17" t="s">
        <v>217</v>
      </c>
      <c r="BE270" s="220">
        <f>IF(N270="základní",J270,0)</f>
        <v>0</v>
      </c>
      <c r="BF270" s="220">
        <f>IF(N270="snížená",J270,0)</f>
        <v>0</v>
      </c>
      <c r="BG270" s="220">
        <f>IF(N270="zákl. přenesená",J270,0)</f>
        <v>0</v>
      </c>
      <c r="BH270" s="220">
        <f>IF(N270="sníž. přenesená",J270,0)</f>
        <v>0</v>
      </c>
      <c r="BI270" s="220">
        <f>IF(N270="nulová",J270,0)</f>
        <v>0</v>
      </c>
      <c r="BJ270" s="17" t="s">
        <v>84</v>
      </c>
      <c r="BK270" s="220">
        <f>ROUND(I270*H270,2)</f>
        <v>0</v>
      </c>
      <c r="BL270" s="17" t="s">
        <v>224</v>
      </c>
      <c r="BM270" s="219" t="s">
        <v>737</v>
      </c>
    </row>
    <row r="271" spans="1:65" s="13" customFormat="1" ht="11.25">
      <c r="B271" s="225"/>
      <c r="C271" s="226"/>
      <c r="D271" s="221" t="s">
        <v>246</v>
      </c>
      <c r="E271" s="227" t="s">
        <v>1</v>
      </c>
      <c r="F271" s="228" t="s">
        <v>738</v>
      </c>
      <c r="G271" s="226"/>
      <c r="H271" s="229">
        <v>112.38</v>
      </c>
      <c r="I271" s="230"/>
      <c r="J271" s="226"/>
      <c r="K271" s="226"/>
      <c r="L271" s="231"/>
      <c r="M271" s="232"/>
      <c r="N271" s="233"/>
      <c r="O271" s="233"/>
      <c r="P271" s="233"/>
      <c r="Q271" s="233"/>
      <c r="R271" s="233"/>
      <c r="S271" s="233"/>
      <c r="T271" s="234"/>
      <c r="AT271" s="235" t="s">
        <v>246</v>
      </c>
      <c r="AU271" s="235" t="s">
        <v>229</v>
      </c>
      <c r="AV271" s="13" t="s">
        <v>86</v>
      </c>
      <c r="AW271" s="13" t="s">
        <v>33</v>
      </c>
      <c r="AX271" s="13" t="s">
        <v>77</v>
      </c>
      <c r="AY271" s="235" t="s">
        <v>217</v>
      </c>
    </row>
    <row r="272" spans="1:65" s="14" customFormat="1" ht="11.25">
      <c r="B272" s="246"/>
      <c r="C272" s="247"/>
      <c r="D272" s="221" t="s">
        <v>246</v>
      </c>
      <c r="E272" s="248" t="s">
        <v>1</v>
      </c>
      <c r="F272" s="249" t="s">
        <v>298</v>
      </c>
      <c r="G272" s="247"/>
      <c r="H272" s="250">
        <v>112.38</v>
      </c>
      <c r="I272" s="251"/>
      <c r="J272" s="247"/>
      <c r="K272" s="247"/>
      <c r="L272" s="252"/>
      <c r="M272" s="253"/>
      <c r="N272" s="254"/>
      <c r="O272" s="254"/>
      <c r="P272" s="254"/>
      <c r="Q272" s="254"/>
      <c r="R272" s="254"/>
      <c r="S272" s="254"/>
      <c r="T272" s="255"/>
      <c r="AT272" s="256" t="s">
        <v>246</v>
      </c>
      <c r="AU272" s="256" t="s">
        <v>229</v>
      </c>
      <c r="AV272" s="14" t="s">
        <v>224</v>
      </c>
      <c r="AW272" s="14" t="s">
        <v>33</v>
      </c>
      <c r="AX272" s="14" t="s">
        <v>84</v>
      </c>
      <c r="AY272" s="256" t="s">
        <v>217</v>
      </c>
    </row>
    <row r="273" spans="1:65" s="12" customFormat="1" ht="22.9" customHeight="1">
      <c r="B273" s="192"/>
      <c r="C273" s="193"/>
      <c r="D273" s="194" t="s">
        <v>76</v>
      </c>
      <c r="E273" s="206" t="s">
        <v>456</v>
      </c>
      <c r="F273" s="206" t="s">
        <v>457</v>
      </c>
      <c r="G273" s="193"/>
      <c r="H273" s="193"/>
      <c r="I273" s="196"/>
      <c r="J273" s="207">
        <f>BK273</f>
        <v>0</v>
      </c>
      <c r="K273" s="193"/>
      <c r="L273" s="198"/>
      <c r="M273" s="199"/>
      <c r="N273" s="200"/>
      <c r="O273" s="200"/>
      <c r="P273" s="201">
        <v>0</v>
      </c>
      <c r="Q273" s="200"/>
      <c r="R273" s="201">
        <v>0</v>
      </c>
      <c r="S273" s="200"/>
      <c r="T273" s="202">
        <v>0</v>
      </c>
      <c r="AR273" s="203" t="s">
        <v>84</v>
      </c>
      <c r="AT273" s="204" t="s">
        <v>76</v>
      </c>
      <c r="AU273" s="204" t="s">
        <v>84</v>
      </c>
      <c r="AY273" s="203" t="s">
        <v>217</v>
      </c>
      <c r="BK273" s="205">
        <v>0</v>
      </c>
    </row>
    <row r="274" spans="1:65" s="12" customFormat="1" ht="25.9" customHeight="1">
      <c r="B274" s="192"/>
      <c r="C274" s="193"/>
      <c r="D274" s="194" t="s">
        <v>76</v>
      </c>
      <c r="E274" s="195" t="s">
        <v>739</v>
      </c>
      <c r="F274" s="195" t="s">
        <v>740</v>
      </c>
      <c r="G274" s="193"/>
      <c r="H274" s="193"/>
      <c r="I274" s="196"/>
      <c r="J274" s="197">
        <f>BK274</f>
        <v>0</v>
      </c>
      <c r="K274" s="193"/>
      <c r="L274" s="198"/>
      <c r="M274" s="199"/>
      <c r="N274" s="200"/>
      <c r="O274" s="200"/>
      <c r="P274" s="201">
        <f>P275</f>
        <v>0</v>
      </c>
      <c r="Q274" s="200"/>
      <c r="R274" s="201">
        <f>R275</f>
        <v>8.2019574999999995E-4</v>
      </c>
      <c r="S274" s="200"/>
      <c r="T274" s="202">
        <f>T275</f>
        <v>0</v>
      </c>
      <c r="AR274" s="203" t="s">
        <v>86</v>
      </c>
      <c r="AT274" s="204" t="s">
        <v>76</v>
      </c>
      <c r="AU274" s="204" t="s">
        <v>77</v>
      </c>
      <c r="AY274" s="203" t="s">
        <v>217</v>
      </c>
      <c r="BK274" s="205">
        <f>BK275</f>
        <v>0</v>
      </c>
    </row>
    <row r="275" spans="1:65" s="12" customFormat="1" ht="22.9" customHeight="1">
      <c r="B275" s="192"/>
      <c r="C275" s="193"/>
      <c r="D275" s="194" t="s">
        <v>76</v>
      </c>
      <c r="E275" s="206" t="s">
        <v>741</v>
      </c>
      <c r="F275" s="206" t="s">
        <v>742</v>
      </c>
      <c r="G275" s="193"/>
      <c r="H275" s="193"/>
      <c r="I275" s="196"/>
      <c r="J275" s="207">
        <f>BK275</f>
        <v>0</v>
      </c>
      <c r="K275" s="193"/>
      <c r="L275" s="198"/>
      <c r="M275" s="199"/>
      <c r="N275" s="200"/>
      <c r="O275" s="200"/>
      <c r="P275" s="201">
        <f>SUM(P276:P283)</f>
        <v>0</v>
      </c>
      <c r="Q275" s="200"/>
      <c r="R275" s="201">
        <f>SUM(R276:R283)</f>
        <v>8.2019574999999995E-4</v>
      </c>
      <c r="S275" s="200"/>
      <c r="T275" s="202">
        <f>SUM(T276:T283)</f>
        <v>0</v>
      </c>
      <c r="AR275" s="203" t="s">
        <v>86</v>
      </c>
      <c r="AT275" s="204" t="s">
        <v>76</v>
      </c>
      <c r="AU275" s="204" t="s">
        <v>84</v>
      </c>
      <c r="AY275" s="203" t="s">
        <v>217</v>
      </c>
      <c r="BK275" s="205">
        <f>SUM(BK276:BK283)</f>
        <v>0</v>
      </c>
    </row>
    <row r="276" spans="1:65" s="2" customFormat="1" ht="16.5" customHeight="1">
      <c r="A276" s="34"/>
      <c r="B276" s="35"/>
      <c r="C276" s="208" t="s">
        <v>743</v>
      </c>
      <c r="D276" s="208" t="s">
        <v>219</v>
      </c>
      <c r="E276" s="209" t="s">
        <v>744</v>
      </c>
      <c r="F276" s="210" t="s">
        <v>745</v>
      </c>
      <c r="G276" s="211" t="s">
        <v>222</v>
      </c>
      <c r="H276" s="212">
        <v>2.9529999999999998</v>
      </c>
      <c r="I276" s="213"/>
      <c r="J276" s="214">
        <f>ROUND(I276*H276,2)</f>
        <v>0</v>
      </c>
      <c r="K276" s="210" t="s">
        <v>223</v>
      </c>
      <c r="L276" s="39"/>
      <c r="M276" s="215" t="s">
        <v>1</v>
      </c>
      <c r="N276" s="216" t="s">
        <v>42</v>
      </c>
      <c r="O276" s="71"/>
      <c r="P276" s="217">
        <f>O276*H276</f>
        <v>0</v>
      </c>
      <c r="Q276" s="217">
        <v>6.7000000000000002E-5</v>
      </c>
      <c r="R276" s="217">
        <f>Q276*H276</f>
        <v>1.97851E-4</v>
      </c>
      <c r="S276" s="217">
        <v>0</v>
      </c>
      <c r="T276" s="218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219" t="s">
        <v>310</v>
      </c>
      <c r="AT276" s="219" t="s">
        <v>219</v>
      </c>
      <c r="AU276" s="219" t="s">
        <v>86</v>
      </c>
      <c r="AY276" s="17" t="s">
        <v>217</v>
      </c>
      <c r="BE276" s="220">
        <f>IF(N276="základní",J276,0)</f>
        <v>0</v>
      </c>
      <c r="BF276" s="220">
        <f>IF(N276="snížená",J276,0)</f>
        <v>0</v>
      </c>
      <c r="BG276" s="220">
        <f>IF(N276="zákl. přenesená",J276,0)</f>
        <v>0</v>
      </c>
      <c r="BH276" s="220">
        <f>IF(N276="sníž. přenesená",J276,0)</f>
        <v>0</v>
      </c>
      <c r="BI276" s="220">
        <f>IF(N276="nulová",J276,0)</f>
        <v>0</v>
      </c>
      <c r="BJ276" s="17" t="s">
        <v>84</v>
      </c>
      <c r="BK276" s="220">
        <f>ROUND(I276*H276,2)</f>
        <v>0</v>
      </c>
      <c r="BL276" s="17" t="s">
        <v>310</v>
      </c>
      <c r="BM276" s="219" t="s">
        <v>746</v>
      </c>
    </row>
    <row r="277" spans="1:65" s="2" customFormat="1" ht="19.5">
      <c r="A277" s="34"/>
      <c r="B277" s="35"/>
      <c r="C277" s="36"/>
      <c r="D277" s="221" t="s">
        <v>234</v>
      </c>
      <c r="E277" s="36"/>
      <c r="F277" s="222" t="s">
        <v>747</v>
      </c>
      <c r="G277" s="36"/>
      <c r="H277" s="36"/>
      <c r="I277" s="122"/>
      <c r="J277" s="36"/>
      <c r="K277" s="36"/>
      <c r="L277" s="39"/>
      <c r="M277" s="223"/>
      <c r="N277" s="224"/>
      <c r="O277" s="71"/>
      <c r="P277" s="71"/>
      <c r="Q277" s="71"/>
      <c r="R277" s="71"/>
      <c r="S277" s="71"/>
      <c r="T277" s="72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T277" s="17" t="s">
        <v>234</v>
      </c>
      <c r="AU277" s="17" t="s">
        <v>86</v>
      </c>
    </row>
    <row r="278" spans="1:65" s="13" customFormat="1" ht="11.25">
      <c r="B278" s="225"/>
      <c r="C278" s="226"/>
      <c r="D278" s="221" t="s">
        <v>246</v>
      </c>
      <c r="E278" s="227" t="s">
        <v>1</v>
      </c>
      <c r="F278" s="228" t="s">
        <v>748</v>
      </c>
      <c r="G278" s="226"/>
      <c r="H278" s="229">
        <v>2.9529999999999998</v>
      </c>
      <c r="I278" s="230"/>
      <c r="J278" s="226"/>
      <c r="K278" s="226"/>
      <c r="L278" s="231"/>
      <c r="M278" s="232"/>
      <c r="N278" s="233"/>
      <c r="O278" s="233"/>
      <c r="P278" s="233"/>
      <c r="Q278" s="233"/>
      <c r="R278" s="233"/>
      <c r="S278" s="233"/>
      <c r="T278" s="234"/>
      <c r="AT278" s="235" t="s">
        <v>246</v>
      </c>
      <c r="AU278" s="235" t="s">
        <v>86</v>
      </c>
      <c r="AV278" s="13" t="s">
        <v>86</v>
      </c>
      <c r="AW278" s="13" t="s">
        <v>33</v>
      </c>
      <c r="AX278" s="13" t="s">
        <v>77</v>
      </c>
      <c r="AY278" s="235" t="s">
        <v>217</v>
      </c>
    </row>
    <row r="279" spans="1:65" s="14" customFormat="1" ht="11.25">
      <c r="B279" s="246"/>
      <c r="C279" s="247"/>
      <c r="D279" s="221" t="s">
        <v>246</v>
      </c>
      <c r="E279" s="248" t="s">
        <v>1</v>
      </c>
      <c r="F279" s="249" t="s">
        <v>298</v>
      </c>
      <c r="G279" s="247"/>
      <c r="H279" s="250">
        <v>2.9529999999999998</v>
      </c>
      <c r="I279" s="251"/>
      <c r="J279" s="247"/>
      <c r="K279" s="247"/>
      <c r="L279" s="252"/>
      <c r="M279" s="253"/>
      <c r="N279" s="254"/>
      <c r="O279" s="254"/>
      <c r="P279" s="254"/>
      <c r="Q279" s="254"/>
      <c r="R279" s="254"/>
      <c r="S279" s="254"/>
      <c r="T279" s="255"/>
      <c r="AT279" s="256" t="s">
        <v>246</v>
      </c>
      <c r="AU279" s="256" t="s">
        <v>86</v>
      </c>
      <c r="AV279" s="14" t="s">
        <v>224</v>
      </c>
      <c r="AW279" s="14" t="s">
        <v>33</v>
      </c>
      <c r="AX279" s="14" t="s">
        <v>84</v>
      </c>
      <c r="AY279" s="256" t="s">
        <v>217</v>
      </c>
    </row>
    <row r="280" spans="1:65" s="2" customFormat="1" ht="21.75" customHeight="1">
      <c r="A280" s="34"/>
      <c r="B280" s="35"/>
      <c r="C280" s="208" t="s">
        <v>749</v>
      </c>
      <c r="D280" s="208" t="s">
        <v>219</v>
      </c>
      <c r="E280" s="209" t="s">
        <v>750</v>
      </c>
      <c r="F280" s="210" t="s">
        <v>751</v>
      </c>
      <c r="G280" s="211" t="s">
        <v>222</v>
      </c>
      <c r="H280" s="212">
        <v>2.9529999999999998</v>
      </c>
      <c r="I280" s="213"/>
      <c r="J280" s="214">
        <f>ROUND(I280*H280,2)</f>
        <v>0</v>
      </c>
      <c r="K280" s="210" t="s">
        <v>223</v>
      </c>
      <c r="L280" s="39"/>
      <c r="M280" s="215" t="s">
        <v>1</v>
      </c>
      <c r="N280" s="216" t="s">
        <v>42</v>
      </c>
      <c r="O280" s="71"/>
      <c r="P280" s="217">
        <f>O280*H280</f>
        <v>0</v>
      </c>
      <c r="Q280" s="217">
        <v>6.7000000000000002E-5</v>
      </c>
      <c r="R280" s="217">
        <f>Q280*H280</f>
        <v>1.97851E-4</v>
      </c>
      <c r="S280" s="217">
        <v>0</v>
      </c>
      <c r="T280" s="218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219" t="s">
        <v>310</v>
      </c>
      <c r="AT280" s="219" t="s">
        <v>219</v>
      </c>
      <c r="AU280" s="219" t="s">
        <v>86</v>
      </c>
      <c r="AY280" s="17" t="s">
        <v>217</v>
      </c>
      <c r="BE280" s="220">
        <f>IF(N280="základní",J280,0)</f>
        <v>0</v>
      </c>
      <c r="BF280" s="220">
        <f>IF(N280="snížená",J280,0)</f>
        <v>0</v>
      </c>
      <c r="BG280" s="220">
        <f>IF(N280="zákl. přenesená",J280,0)</f>
        <v>0</v>
      </c>
      <c r="BH280" s="220">
        <f>IF(N280="sníž. přenesená",J280,0)</f>
        <v>0</v>
      </c>
      <c r="BI280" s="220">
        <f>IF(N280="nulová",J280,0)</f>
        <v>0</v>
      </c>
      <c r="BJ280" s="17" t="s">
        <v>84</v>
      </c>
      <c r="BK280" s="220">
        <f>ROUND(I280*H280,2)</f>
        <v>0</v>
      </c>
      <c r="BL280" s="17" t="s">
        <v>310</v>
      </c>
      <c r="BM280" s="219" t="s">
        <v>752</v>
      </c>
    </row>
    <row r="281" spans="1:65" s="2" customFormat="1" ht="19.5">
      <c r="A281" s="34"/>
      <c r="B281" s="35"/>
      <c r="C281" s="36"/>
      <c r="D281" s="221" t="s">
        <v>234</v>
      </c>
      <c r="E281" s="36"/>
      <c r="F281" s="222" t="s">
        <v>747</v>
      </c>
      <c r="G281" s="36"/>
      <c r="H281" s="36"/>
      <c r="I281" s="122"/>
      <c r="J281" s="36"/>
      <c r="K281" s="36"/>
      <c r="L281" s="39"/>
      <c r="M281" s="223"/>
      <c r="N281" s="224"/>
      <c r="O281" s="71"/>
      <c r="P281" s="71"/>
      <c r="Q281" s="71"/>
      <c r="R281" s="71"/>
      <c r="S281" s="71"/>
      <c r="T281" s="72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7" t="s">
        <v>234</v>
      </c>
      <c r="AU281" s="17" t="s">
        <v>86</v>
      </c>
    </row>
    <row r="282" spans="1:65" s="2" customFormat="1" ht="21.75" customHeight="1">
      <c r="A282" s="34"/>
      <c r="B282" s="35"/>
      <c r="C282" s="208" t="s">
        <v>753</v>
      </c>
      <c r="D282" s="208" t="s">
        <v>219</v>
      </c>
      <c r="E282" s="209" t="s">
        <v>754</v>
      </c>
      <c r="F282" s="210" t="s">
        <v>755</v>
      </c>
      <c r="G282" s="211" t="s">
        <v>222</v>
      </c>
      <c r="H282" s="212">
        <v>2.9529999999999998</v>
      </c>
      <c r="I282" s="213"/>
      <c r="J282" s="214">
        <f>ROUND(I282*H282,2)</f>
        <v>0</v>
      </c>
      <c r="K282" s="210" t="s">
        <v>223</v>
      </c>
      <c r="L282" s="39"/>
      <c r="M282" s="215" t="s">
        <v>1</v>
      </c>
      <c r="N282" s="216" t="s">
        <v>42</v>
      </c>
      <c r="O282" s="71"/>
      <c r="P282" s="217">
        <f>O282*H282</f>
        <v>0</v>
      </c>
      <c r="Q282" s="217">
        <v>1.4375E-4</v>
      </c>
      <c r="R282" s="217">
        <f>Q282*H282</f>
        <v>4.2449374999999995E-4</v>
      </c>
      <c r="S282" s="217">
        <v>0</v>
      </c>
      <c r="T282" s="218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219" t="s">
        <v>310</v>
      </c>
      <c r="AT282" s="219" t="s">
        <v>219</v>
      </c>
      <c r="AU282" s="219" t="s">
        <v>86</v>
      </c>
      <c r="AY282" s="17" t="s">
        <v>217</v>
      </c>
      <c r="BE282" s="220">
        <f>IF(N282="základní",J282,0)</f>
        <v>0</v>
      </c>
      <c r="BF282" s="220">
        <f>IF(N282="snížená",J282,0)</f>
        <v>0</v>
      </c>
      <c r="BG282" s="220">
        <f>IF(N282="zákl. přenesená",J282,0)</f>
        <v>0</v>
      </c>
      <c r="BH282" s="220">
        <f>IF(N282="sníž. přenesená",J282,0)</f>
        <v>0</v>
      </c>
      <c r="BI282" s="220">
        <f>IF(N282="nulová",J282,0)</f>
        <v>0</v>
      </c>
      <c r="BJ282" s="17" t="s">
        <v>84</v>
      </c>
      <c r="BK282" s="220">
        <f>ROUND(I282*H282,2)</f>
        <v>0</v>
      </c>
      <c r="BL282" s="17" t="s">
        <v>310</v>
      </c>
      <c r="BM282" s="219" t="s">
        <v>756</v>
      </c>
    </row>
    <row r="283" spans="1:65" s="2" customFormat="1" ht="19.5">
      <c r="A283" s="34"/>
      <c r="B283" s="35"/>
      <c r="C283" s="36"/>
      <c r="D283" s="221" t="s">
        <v>234</v>
      </c>
      <c r="E283" s="36"/>
      <c r="F283" s="222" t="s">
        <v>747</v>
      </c>
      <c r="G283" s="36"/>
      <c r="H283" s="36"/>
      <c r="I283" s="122"/>
      <c r="J283" s="36"/>
      <c r="K283" s="36"/>
      <c r="L283" s="39"/>
      <c r="M283" s="265"/>
      <c r="N283" s="266"/>
      <c r="O283" s="262"/>
      <c r="P283" s="262"/>
      <c r="Q283" s="262"/>
      <c r="R283" s="262"/>
      <c r="S283" s="262"/>
      <c r="T283" s="267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7" t="s">
        <v>234</v>
      </c>
      <c r="AU283" s="17" t="s">
        <v>86</v>
      </c>
    </row>
    <row r="284" spans="1:65" s="2" customFormat="1" ht="6.95" customHeight="1">
      <c r="A284" s="34"/>
      <c r="B284" s="54"/>
      <c r="C284" s="55"/>
      <c r="D284" s="55"/>
      <c r="E284" s="55"/>
      <c r="F284" s="55"/>
      <c r="G284" s="55"/>
      <c r="H284" s="55"/>
      <c r="I284" s="158"/>
      <c r="J284" s="55"/>
      <c r="K284" s="55"/>
      <c r="L284" s="39"/>
      <c r="M284" s="34"/>
      <c r="O284" s="34"/>
      <c r="P284" s="34"/>
      <c r="Q284" s="34"/>
      <c r="R284" s="34"/>
      <c r="S284" s="34"/>
      <c r="T284" s="34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</row>
  </sheetData>
  <sheetProtection algorithmName="SHA-512" hashValue="0mnt2UKElw5fh6bpv2XAywa0D71O8IXJmAdMKAKgkmvo5eftbMcFbCESSBdGQeLMrR3xgTMvBR8EkZ3seVfssA==" saltValue="GMfTXxKvzl8uQN9Uk2KLSfcmVattMiM+Je1CEY1yzIh8LbS7brzD1rMFGRx6J+q6iYfj/pnBnIp+UVXHOvupLQ==" spinCount="100000" sheet="1" objects="1" scenarios="1" formatColumns="0" formatRows="0" autoFilter="0"/>
  <autoFilter ref="C130:K283"/>
  <mergeCells count="12">
    <mergeCell ref="E123:H123"/>
    <mergeCell ref="L2:V2"/>
    <mergeCell ref="E85:H85"/>
    <mergeCell ref="E87:H87"/>
    <mergeCell ref="E89:H89"/>
    <mergeCell ref="E119:H119"/>
    <mergeCell ref="E121:H12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1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7" t="s">
        <v>112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86</v>
      </c>
    </row>
    <row r="4" spans="1:46" s="1" customFormat="1" ht="24.95" customHeight="1">
      <c r="B4" s="20"/>
      <c r="D4" s="119" t="s">
        <v>184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9" t="str">
        <f>'Rekapitulace stavby'!K6</f>
        <v>Oprava mostních objektů na trati Liberec - Černousy</v>
      </c>
      <c r="F7" s="330"/>
      <c r="G7" s="330"/>
      <c r="H7" s="330"/>
      <c r="I7" s="115"/>
      <c r="L7" s="20"/>
    </row>
    <row r="8" spans="1:46" s="1" customFormat="1" ht="12" customHeight="1">
      <c r="B8" s="20"/>
      <c r="D8" s="121" t="s">
        <v>185</v>
      </c>
      <c r="I8" s="115"/>
      <c r="L8" s="20"/>
    </row>
    <row r="9" spans="1:46" s="2" customFormat="1" ht="16.5" customHeight="1">
      <c r="A9" s="34"/>
      <c r="B9" s="39"/>
      <c r="C9" s="34"/>
      <c r="D9" s="34"/>
      <c r="E9" s="329" t="s">
        <v>580</v>
      </c>
      <c r="F9" s="331"/>
      <c r="G9" s="331"/>
      <c r="H9" s="331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187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32" t="s">
        <v>757</v>
      </c>
      <c r="F11" s="331"/>
      <c r="G11" s="331"/>
      <c r="H11" s="331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</v>
      </c>
      <c r="G13" s="34"/>
      <c r="H13" s="34"/>
      <c r="I13" s="123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20</v>
      </c>
      <c r="E14" s="34"/>
      <c r="F14" s="110" t="s">
        <v>501</v>
      </c>
      <c r="G14" s="34"/>
      <c r="H14" s="34"/>
      <c r="I14" s="123" t="s">
        <v>22</v>
      </c>
      <c r="J14" s="124" t="str">
        <f>'Rekapitulace stavby'!AN8</f>
        <v>25. 5. 2020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24</v>
      </c>
      <c r="E16" s="34"/>
      <c r="F16" s="34"/>
      <c r="G16" s="34"/>
      <c r="H16" s="34"/>
      <c r="I16" s="123" t="s">
        <v>25</v>
      </c>
      <c r="J16" s="110" t="s">
        <v>26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27</v>
      </c>
      <c r="F17" s="34"/>
      <c r="G17" s="34"/>
      <c r="H17" s="34"/>
      <c r="I17" s="123" t="s">
        <v>28</v>
      </c>
      <c r="J17" s="110" t="s">
        <v>29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30</v>
      </c>
      <c r="E19" s="34"/>
      <c r="F19" s="34"/>
      <c r="G19" s="34"/>
      <c r="H19" s="34"/>
      <c r="I19" s="123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33" t="str">
        <f>'Rekapitulace stavby'!E14</f>
        <v>Vyplň údaj</v>
      </c>
      <c r="F20" s="334"/>
      <c r="G20" s="334"/>
      <c r="H20" s="334"/>
      <c r="I20" s="123" t="s">
        <v>28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32</v>
      </c>
      <c r="E22" s="34"/>
      <c r="F22" s="34"/>
      <c r="G22" s="34"/>
      <c r="H22" s="34"/>
      <c r="I22" s="123" t="s">
        <v>25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23" t="s">
        <v>28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34</v>
      </c>
      <c r="E25" s="34"/>
      <c r="F25" s="34"/>
      <c r="G25" s="34"/>
      <c r="H25" s="34"/>
      <c r="I25" s="123" t="s">
        <v>25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23" t="s">
        <v>28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35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35" t="s">
        <v>1</v>
      </c>
      <c r="F29" s="335"/>
      <c r="G29" s="335"/>
      <c r="H29" s="335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37</v>
      </c>
      <c r="E32" s="34"/>
      <c r="F32" s="34"/>
      <c r="G32" s="34"/>
      <c r="H32" s="34"/>
      <c r="I32" s="122"/>
      <c r="J32" s="132">
        <f>ROUND(J125,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33" t="s">
        <v>39</v>
      </c>
      <c r="G34" s="34"/>
      <c r="H34" s="34"/>
      <c r="I34" s="134" t="s">
        <v>38</v>
      </c>
      <c r="J34" s="133" t="s">
        <v>40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5" t="s">
        <v>41</v>
      </c>
      <c r="E35" s="121" t="s">
        <v>42</v>
      </c>
      <c r="F35" s="136">
        <f>ROUND((SUM(BE125:BE140)),  2)</f>
        <v>0</v>
      </c>
      <c r="G35" s="34"/>
      <c r="H35" s="34"/>
      <c r="I35" s="137">
        <v>0.21</v>
      </c>
      <c r="J35" s="136">
        <f>ROUND(((SUM(BE125:BE140))*I35),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1" t="s">
        <v>43</v>
      </c>
      <c r="F36" s="136">
        <f>ROUND((SUM(BF125:BF140)),  2)</f>
        <v>0</v>
      </c>
      <c r="G36" s="34"/>
      <c r="H36" s="34"/>
      <c r="I36" s="137">
        <v>0.15</v>
      </c>
      <c r="J36" s="136">
        <f>ROUND(((SUM(BF125:BF140))*I36),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44</v>
      </c>
      <c r="F37" s="136">
        <f>ROUND((SUM(BG125:BG140)),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45</v>
      </c>
      <c r="F38" s="136">
        <f>ROUND((SUM(BH125:BH140)),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46</v>
      </c>
      <c r="F39" s="136">
        <f>ROUND((SUM(BI125:BI140)),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47</v>
      </c>
      <c r="E41" s="140"/>
      <c r="F41" s="140"/>
      <c r="G41" s="141" t="s">
        <v>48</v>
      </c>
      <c r="H41" s="142" t="s">
        <v>49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I43" s="115"/>
      <c r="L43" s="20"/>
    </row>
    <row r="44" spans="1:31" s="1" customFormat="1" ht="14.45" customHeight="1">
      <c r="B44" s="20"/>
      <c r="I44" s="115"/>
      <c r="L44" s="20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50</v>
      </c>
      <c r="E50" s="147"/>
      <c r="F50" s="147"/>
      <c r="G50" s="146" t="s">
        <v>51</v>
      </c>
      <c r="H50" s="147"/>
      <c r="I50" s="148"/>
      <c r="J50" s="147"/>
      <c r="K50" s="147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9" t="s">
        <v>52</v>
      </c>
      <c r="E61" s="150"/>
      <c r="F61" s="151" t="s">
        <v>53</v>
      </c>
      <c r="G61" s="149" t="s">
        <v>52</v>
      </c>
      <c r="H61" s="150"/>
      <c r="I61" s="152"/>
      <c r="J61" s="153" t="s">
        <v>53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6" t="s">
        <v>54</v>
      </c>
      <c r="E65" s="154"/>
      <c r="F65" s="154"/>
      <c r="G65" s="146" t="s">
        <v>55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9" t="s">
        <v>52</v>
      </c>
      <c r="E76" s="150"/>
      <c r="F76" s="151" t="s">
        <v>53</v>
      </c>
      <c r="G76" s="149" t="s">
        <v>52</v>
      </c>
      <c r="H76" s="150"/>
      <c r="I76" s="152"/>
      <c r="J76" s="153" t="s">
        <v>53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190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36" t="str">
        <f>E7</f>
        <v>Oprava mostních objektů na trati Liberec - Černousy</v>
      </c>
      <c r="F85" s="337"/>
      <c r="G85" s="337"/>
      <c r="H85" s="337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185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36" t="s">
        <v>580</v>
      </c>
      <c r="F87" s="338"/>
      <c r="G87" s="338"/>
      <c r="H87" s="338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187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309" t="str">
        <f>E11</f>
        <v>2020/02/03.2/LIB - SO 03 - VRN1</v>
      </c>
      <c r="F89" s="338"/>
      <c r="G89" s="338"/>
      <c r="H89" s="338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>Stráž nad Nisou</v>
      </c>
      <c r="G91" s="36"/>
      <c r="H91" s="36"/>
      <c r="I91" s="123" t="s">
        <v>22</v>
      </c>
      <c r="J91" s="66" t="str">
        <f>IF(J14="","",J14)</f>
        <v>25. 5. 2020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24</v>
      </c>
      <c r="D93" s="36"/>
      <c r="E93" s="36"/>
      <c r="F93" s="27" t="str">
        <f>E17</f>
        <v>Správa železnic, státní organizace OŘ HK</v>
      </c>
      <c r="G93" s="36"/>
      <c r="H93" s="36"/>
      <c r="I93" s="123" t="s">
        <v>32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30</v>
      </c>
      <c r="D94" s="36"/>
      <c r="E94" s="36"/>
      <c r="F94" s="27" t="str">
        <f>IF(E20="","",E20)</f>
        <v>Vyplň údaj</v>
      </c>
      <c r="G94" s="36"/>
      <c r="H94" s="36"/>
      <c r="I94" s="123" t="s">
        <v>34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62" t="s">
        <v>191</v>
      </c>
      <c r="D96" s="163"/>
      <c r="E96" s="163"/>
      <c r="F96" s="163"/>
      <c r="G96" s="163"/>
      <c r="H96" s="163"/>
      <c r="I96" s="164"/>
      <c r="J96" s="165" t="s">
        <v>192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66" t="s">
        <v>193</v>
      </c>
      <c r="D98" s="36"/>
      <c r="E98" s="36"/>
      <c r="F98" s="36"/>
      <c r="G98" s="36"/>
      <c r="H98" s="36"/>
      <c r="I98" s="122"/>
      <c r="J98" s="84">
        <f>J125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194</v>
      </c>
    </row>
    <row r="99" spans="1:47" s="9" customFormat="1" ht="24.95" customHeight="1">
      <c r="B99" s="167"/>
      <c r="C99" s="168"/>
      <c r="D99" s="169" t="s">
        <v>465</v>
      </c>
      <c r="E99" s="170"/>
      <c r="F99" s="170"/>
      <c r="G99" s="170"/>
      <c r="H99" s="170"/>
      <c r="I99" s="171"/>
      <c r="J99" s="172">
        <f>J126</f>
        <v>0</v>
      </c>
      <c r="K99" s="168"/>
      <c r="L99" s="173"/>
    </row>
    <row r="100" spans="1:47" s="10" customFormat="1" ht="19.899999999999999" customHeight="1">
      <c r="B100" s="174"/>
      <c r="C100" s="104"/>
      <c r="D100" s="175" t="s">
        <v>466</v>
      </c>
      <c r="E100" s="176"/>
      <c r="F100" s="176"/>
      <c r="G100" s="176"/>
      <c r="H100" s="176"/>
      <c r="I100" s="177"/>
      <c r="J100" s="178">
        <f>J127</f>
        <v>0</v>
      </c>
      <c r="K100" s="104"/>
      <c r="L100" s="179"/>
    </row>
    <row r="101" spans="1:47" s="10" customFormat="1" ht="19.899999999999999" customHeight="1">
      <c r="B101" s="174"/>
      <c r="C101" s="104"/>
      <c r="D101" s="175" t="s">
        <v>467</v>
      </c>
      <c r="E101" s="176"/>
      <c r="F101" s="176"/>
      <c r="G101" s="176"/>
      <c r="H101" s="176"/>
      <c r="I101" s="177"/>
      <c r="J101" s="178">
        <f>J134</f>
        <v>0</v>
      </c>
      <c r="K101" s="104"/>
      <c r="L101" s="179"/>
    </row>
    <row r="102" spans="1:47" s="10" customFormat="1" ht="14.85" customHeight="1">
      <c r="B102" s="174"/>
      <c r="C102" s="104"/>
      <c r="D102" s="175" t="s">
        <v>758</v>
      </c>
      <c r="E102" s="176"/>
      <c r="F102" s="176"/>
      <c r="G102" s="176"/>
      <c r="H102" s="176"/>
      <c r="I102" s="177"/>
      <c r="J102" s="178">
        <f>J138</f>
        <v>0</v>
      </c>
      <c r="K102" s="104"/>
      <c r="L102" s="179"/>
    </row>
    <row r="103" spans="1:47" s="10" customFormat="1" ht="14.85" customHeight="1">
      <c r="B103" s="174"/>
      <c r="C103" s="104"/>
      <c r="D103" s="175" t="s">
        <v>759</v>
      </c>
      <c r="E103" s="176"/>
      <c r="F103" s="176"/>
      <c r="G103" s="176"/>
      <c r="H103" s="176"/>
      <c r="I103" s="177"/>
      <c r="J103" s="178">
        <f>J139</f>
        <v>0</v>
      </c>
      <c r="K103" s="104"/>
      <c r="L103" s="179"/>
    </row>
    <row r="104" spans="1:47" s="2" customFormat="1" ht="21.75" customHeight="1">
      <c r="A104" s="34"/>
      <c r="B104" s="35"/>
      <c r="C104" s="36"/>
      <c r="D104" s="36"/>
      <c r="E104" s="36"/>
      <c r="F104" s="36"/>
      <c r="G104" s="36"/>
      <c r="H104" s="36"/>
      <c r="I104" s="122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47" s="2" customFormat="1" ht="6.95" customHeight="1">
      <c r="A105" s="34"/>
      <c r="B105" s="54"/>
      <c r="C105" s="55"/>
      <c r="D105" s="55"/>
      <c r="E105" s="55"/>
      <c r="F105" s="55"/>
      <c r="G105" s="55"/>
      <c r="H105" s="55"/>
      <c r="I105" s="158"/>
      <c r="J105" s="55"/>
      <c r="K105" s="55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pans="1:47" s="2" customFormat="1" ht="6.95" customHeight="1">
      <c r="A109" s="34"/>
      <c r="B109" s="56"/>
      <c r="C109" s="57"/>
      <c r="D109" s="57"/>
      <c r="E109" s="57"/>
      <c r="F109" s="57"/>
      <c r="G109" s="57"/>
      <c r="H109" s="57"/>
      <c r="I109" s="161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24.95" customHeight="1">
      <c r="A110" s="34"/>
      <c r="B110" s="35"/>
      <c r="C110" s="23" t="s">
        <v>202</v>
      </c>
      <c r="D110" s="36"/>
      <c r="E110" s="36"/>
      <c r="F110" s="36"/>
      <c r="G110" s="36"/>
      <c r="H110" s="36"/>
      <c r="I110" s="122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2" customHeight="1">
      <c r="A112" s="34"/>
      <c r="B112" s="35"/>
      <c r="C112" s="29" t="s">
        <v>16</v>
      </c>
      <c r="D112" s="36"/>
      <c r="E112" s="36"/>
      <c r="F112" s="36"/>
      <c r="G112" s="36"/>
      <c r="H112" s="36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336" t="str">
        <f>E7</f>
        <v>Oprava mostních objektů na trati Liberec - Černousy</v>
      </c>
      <c r="F113" s="337"/>
      <c r="G113" s="337"/>
      <c r="H113" s="337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1" customFormat="1" ht="12" customHeight="1">
      <c r="B114" s="21"/>
      <c r="C114" s="29" t="s">
        <v>185</v>
      </c>
      <c r="D114" s="22"/>
      <c r="E114" s="22"/>
      <c r="F114" s="22"/>
      <c r="G114" s="22"/>
      <c r="H114" s="22"/>
      <c r="I114" s="115"/>
      <c r="J114" s="22"/>
      <c r="K114" s="22"/>
      <c r="L114" s="20"/>
    </row>
    <row r="115" spans="1:65" s="2" customFormat="1" ht="16.5" customHeight="1">
      <c r="A115" s="34"/>
      <c r="B115" s="35"/>
      <c r="C115" s="36"/>
      <c r="D115" s="36"/>
      <c r="E115" s="336" t="s">
        <v>580</v>
      </c>
      <c r="F115" s="338"/>
      <c r="G115" s="338"/>
      <c r="H115" s="338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187</v>
      </c>
      <c r="D116" s="36"/>
      <c r="E116" s="36"/>
      <c r="F116" s="36"/>
      <c r="G116" s="36"/>
      <c r="H116" s="36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6.5" customHeight="1">
      <c r="A117" s="34"/>
      <c r="B117" s="35"/>
      <c r="C117" s="36"/>
      <c r="D117" s="36"/>
      <c r="E117" s="309" t="str">
        <f>E11</f>
        <v>2020/02/03.2/LIB - SO 03 - VRN1</v>
      </c>
      <c r="F117" s="338"/>
      <c r="G117" s="338"/>
      <c r="H117" s="338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2" customHeight="1">
      <c r="A119" s="34"/>
      <c r="B119" s="35"/>
      <c r="C119" s="29" t="s">
        <v>20</v>
      </c>
      <c r="D119" s="36"/>
      <c r="E119" s="36"/>
      <c r="F119" s="27" t="str">
        <f>F14</f>
        <v>Stráž nad Nisou</v>
      </c>
      <c r="G119" s="36"/>
      <c r="H119" s="36"/>
      <c r="I119" s="123" t="s">
        <v>22</v>
      </c>
      <c r="J119" s="66" t="str">
        <f>IF(J14="","",J14)</f>
        <v>25. 5. 2020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122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>
      <c r="A121" s="34"/>
      <c r="B121" s="35"/>
      <c r="C121" s="29" t="s">
        <v>24</v>
      </c>
      <c r="D121" s="36"/>
      <c r="E121" s="36"/>
      <c r="F121" s="27" t="str">
        <f>E17</f>
        <v>Správa železnic, státní organizace OŘ HK</v>
      </c>
      <c r="G121" s="36"/>
      <c r="H121" s="36"/>
      <c r="I121" s="123" t="s">
        <v>32</v>
      </c>
      <c r="J121" s="32" t="str">
        <f>E23</f>
        <v xml:space="preserve"> 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5.2" customHeight="1">
      <c r="A122" s="34"/>
      <c r="B122" s="35"/>
      <c r="C122" s="29" t="s">
        <v>30</v>
      </c>
      <c r="D122" s="36"/>
      <c r="E122" s="36"/>
      <c r="F122" s="27" t="str">
        <f>IF(E20="","",E20)</f>
        <v>Vyplň údaj</v>
      </c>
      <c r="G122" s="36"/>
      <c r="H122" s="36"/>
      <c r="I122" s="123" t="s">
        <v>34</v>
      </c>
      <c r="J122" s="32" t="str">
        <f>E26</f>
        <v xml:space="preserve"> 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2" customFormat="1" ht="10.35" customHeight="1">
      <c r="A123" s="34"/>
      <c r="B123" s="35"/>
      <c r="C123" s="36"/>
      <c r="D123" s="36"/>
      <c r="E123" s="36"/>
      <c r="F123" s="36"/>
      <c r="G123" s="36"/>
      <c r="H123" s="36"/>
      <c r="I123" s="122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5" s="11" customFormat="1" ht="29.25" customHeight="1">
      <c r="A124" s="180"/>
      <c r="B124" s="181"/>
      <c r="C124" s="182" t="s">
        <v>203</v>
      </c>
      <c r="D124" s="183" t="s">
        <v>62</v>
      </c>
      <c r="E124" s="183" t="s">
        <v>58</v>
      </c>
      <c r="F124" s="183" t="s">
        <v>59</v>
      </c>
      <c r="G124" s="183" t="s">
        <v>204</v>
      </c>
      <c r="H124" s="183" t="s">
        <v>205</v>
      </c>
      <c r="I124" s="184" t="s">
        <v>206</v>
      </c>
      <c r="J124" s="183" t="s">
        <v>192</v>
      </c>
      <c r="K124" s="185" t="s">
        <v>207</v>
      </c>
      <c r="L124" s="186"/>
      <c r="M124" s="75" t="s">
        <v>1</v>
      </c>
      <c r="N124" s="76" t="s">
        <v>41</v>
      </c>
      <c r="O124" s="76" t="s">
        <v>208</v>
      </c>
      <c r="P124" s="76" t="s">
        <v>209</v>
      </c>
      <c r="Q124" s="76" t="s">
        <v>210</v>
      </c>
      <c r="R124" s="76" t="s">
        <v>211</v>
      </c>
      <c r="S124" s="76" t="s">
        <v>212</v>
      </c>
      <c r="T124" s="77" t="s">
        <v>213</v>
      </c>
      <c r="U124" s="180"/>
      <c r="V124" s="180"/>
      <c r="W124" s="180"/>
      <c r="X124" s="180"/>
      <c r="Y124" s="180"/>
      <c r="Z124" s="180"/>
      <c r="AA124" s="180"/>
      <c r="AB124" s="180"/>
      <c r="AC124" s="180"/>
      <c r="AD124" s="180"/>
      <c r="AE124" s="180"/>
    </row>
    <row r="125" spans="1:65" s="2" customFormat="1" ht="22.9" customHeight="1">
      <c r="A125" s="34"/>
      <c r="B125" s="35"/>
      <c r="C125" s="82" t="s">
        <v>214</v>
      </c>
      <c r="D125" s="36"/>
      <c r="E125" s="36"/>
      <c r="F125" s="36"/>
      <c r="G125" s="36"/>
      <c r="H125" s="36"/>
      <c r="I125" s="122"/>
      <c r="J125" s="187">
        <f>BK125</f>
        <v>0</v>
      </c>
      <c r="K125" s="36"/>
      <c r="L125" s="39"/>
      <c r="M125" s="78"/>
      <c r="N125" s="188"/>
      <c r="O125" s="79"/>
      <c r="P125" s="189">
        <f>P126</f>
        <v>0</v>
      </c>
      <c r="Q125" s="79"/>
      <c r="R125" s="189">
        <f>R126</f>
        <v>0</v>
      </c>
      <c r="S125" s="79"/>
      <c r="T125" s="190">
        <f>T126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76</v>
      </c>
      <c r="AU125" s="17" t="s">
        <v>194</v>
      </c>
      <c r="BK125" s="191">
        <f>BK126</f>
        <v>0</v>
      </c>
    </row>
    <row r="126" spans="1:65" s="12" customFormat="1" ht="25.9" customHeight="1">
      <c r="B126" s="192"/>
      <c r="C126" s="193"/>
      <c r="D126" s="194" t="s">
        <v>76</v>
      </c>
      <c r="E126" s="195" t="s">
        <v>468</v>
      </c>
      <c r="F126" s="195" t="s">
        <v>469</v>
      </c>
      <c r="G126" s="193"/>
      <c r="H126" s="193"/>
      <c r="I126" s="196"/>
      <c r="J126" s="197">
        <f>BK126</f>
        <v>0</v>
      </c>
      <c r="K126" s="193"/>
      <c r="L126" s="198"/>
      <c r="M126" s="199"/>
      <c r="N126" s="200"/>
      <c r="O126" s="200"/>
      <c r="P126" s="201">
        <f>P127+P134</f>
        <v>0</v>
      </c>
      <c r="Q126" s="200"/>
      <c r="R126" s="201">
        <f>R127+R134</f>
        <v>0</v>
      </c>
      <c r="S126" s="200"/>
      <c r="T126" s="202">
        <f>T127+T134</f>
        <v>0</v>
      </c>
      <c r="AR126" s="203" t="s">
        <v>241</v>
      </c>
      <c r="AT126" s="204" t="s">
        <v>76</v>
      </c>
      <c r="AU126" s="204" t="s">
        <v>77</v>
      </c>
      <c r="AY126" s="203" t="s">
        <v>217</v>
      </c>
      <c r="BK126" s="205">
        <f>BK127+BK134</f>
        <v>0</v>
      </c>
    </row>
    <row r="127" spans="1:65" s="12" customFormat="1" ht="22.9" customHeight="1">
      <c r="B127" s="192"/>
      <c r="C127" s="193"/>
      <c r="D127" s="194" t="s">
        <v>76</v>
      </c>
      <c r="E127" s="206" t="s">
        <v>470</v>
      </c>
      <c r="F127" s="206" t="s">
        <v>471</v>
      </c>
      <c r="G127" s="193"/>
      <c r="H127" s="193"/>
      <c r="I127" s="196"/>
      <c r="J127" s="207">
        <f>BK127</f>
        <v>0</v>
      </c>
      <c r="K127" s="193"/>
      <c r="L127" s="198"/>
      <c r="M127" s="199"/>
      <c r="N127" s="200"/>
      <c r="O127" s="200"/>
      <c r="P127" s="201">
        <f>SUM(P128:P133)</f>
        <v>0</v>
      </c>
      <c r="Q127" s="200"/>
      <c r="R127" s="201">
        <f>SUM(R128:R133)</f>
        <v>0</v>
      </c>
      <c r="S127" s="200"/>
      <c r="T127" s="202">
        <f>SUM(T128:T133)</f>
        <v>0</v>
      </c>
      <c r="AR127" s="203" t="s">
        <v>241</v>
      </c>
      <c r="AT127" s="204" t="s">
        <v>76</v>
      </c>
      <c r="AU127" s="204" t="s">
        <v>84</v>
      </c>
      <c r="AY127" s="203" t="s">
        <v>217</v>
      </c>
      <c r="BK127" s="205">
        <f>SUM(BK128:BK133)</f>
        <v>0</v>
      </c>
    </row>
    <row r="128" spans="1:65" s="2" customFormat="1" ht="16.5" customHeight="1">
      <c r="A128" s="34"/>
      <c r="B128" s="35"/>
      <c r="C128" s="208" t="s">
        <v>84</v>
      </c>
      <c r="D128" s="208" t="s">
        <v>219</v>
      </c>
      <c r="E128" s="209" t="s">
        <v>472</v>
      </c>
      <c r="F128" s="210" t="s">
        <v>471</v>
      </c>
      <c r="G128" s="211" t="s">
        <v>473</v>
      </c>
      <c r="H128" s="212">
        <v>1</v>
      </c>
      <c r="I128" s="213"/>
      <c r="J128" s="214">
        <f t="shared" ref="J128:J133" si="0">ROUND(I128*H128,2)</f>
        <v>0</v>
      </c>
      <c r="K128" s="210" t="s">
        <v>223</v>
      </c>
      <c r="L128" s="39"/>
      <c r="M128" s="215" t="s">
        <v>1</v>
      </c>
      <c r="N128" s="216" t="s">
        <v>42</v>
      </c>
      <c r="O128" s="71"/>
      <c r="P128" s="217">
        <f t="shared" ref="P128:P133" si="1">O128*H128</f>
        <v>0</v>
      </c>
      <c r="Q128" s="217">
        <v>0</v>
      </c>
      <c r="R128" s="217">
        <f t="shared" ref="R128:R133" si="2">Q128*H128</f>
        <v>0</v>
      </c>
      <c r="S128" s="217">
        <v>0</v>
      </c>
      <c r="T128" s="218">
        <f t="shared" ref="T128:T133" si="3"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9" t="s">
        <v>474</v>
      </c>
      <c r="AT128" s="219" t="s">
        <v>219</v>
      </c>
      <c r="AU128" s="219" t="s">
        <v>86</v>
      </c>
      <c r="AY128" s="17" t="s">
        <v>217</v>
      </c>
      <c r="BE128" s="220">
        <f t="shared" ref="BE128:BE133" si="4">IF(N128="základní",J128,0)</f>
        <v>0</v>
      </c>
      <c r="BF128" s="220">
        <f t="shared" ref="BF128:BF133" si="5">IF(N128="snížená",J128,0)</f>
        <v>0</v>
      </c>
      <c r="BG128" s="220">
        <f t="shared" ref="BG128:BG133" si="6">IF(N128="zákl. přenesená",J128,0)</f>
        <v>0</v>
      </c>
      <c r="BH128" s="220">
        <f t="shared" ref="BH128:BH133" si="7">IF(N128="sníž. přenesená",J128,0)</f>
        <v>0</v>
      </c>
      <c r="BI128" s="220">
        <f t="shared" ref="BI128:BI133" si="8">IF(N128="nulová",J128,0)</f>
        <v>0</v>
      </c>
      <c r="BJ128" s="17" t="s">
        <v>84</v>
      </c>
      <c r="BK128" s="220">
        <f t="shared" ref="BK128:BK133" si="9">ROUND(I128*H128,2)</f>
        <v>0</v>
      </c>
      <c r="BL128" s="17" t="s">
        <v>474</v>
      </c>
      <c r="BM128" s="219" t="s">
        <v>760</v>
      </c>
    </row>
    <row r="129" spans="1:65" s="2" customFormat="1" ht="16.5" customHeight="1">
      <c r="A129" s="34"/>
      <c r="B129" s="35"/>
      <c r="C129" s="208" t="s">
        <v>86</v>
      </c>
      <c r="D129" s="208" t="s">
        <v>219</v>
      </c>
      <c r="E129" s="209" t="s">
        <v>476</v>
      </c>
      <c r="F129" s="210" t="s">
        <v>477</v>
      </c>
      <c r="G129" s="211" t="s">
        <v>473</v>
      </c>
      <c r="H129" s="212">
        <v>1</v>
      </c>
      <c r="I129" s="213"/>
      <c r="J129" s="214">
        <f t="shared" si="0"/>
        <v>0</v>
      </c>
      <c r="K129" s="210" t="s">
        <v>223</v>
      </c>
      <c r="L129" s="39"/>
      <c r="M129" s="215" t="s">
        <v>1</v>
      </c>
      <c r="N129" s="216" t="s">
        <v>42</v>
      </c>
      <c r="O129" s="71"/>
      <c r="P129" s="217">
        <f t="shared" si="1"/>
        <v>0</v>
      </c>
      <c r="Q129" s="217">
        <v>0</v>
      </c>
      <c r="R129" s="217">
        <f t="shared" si="2"/>
        <v>0</v>
      </c>
      <c r="S129" s="217">
        <v>0</v>
      </c>
      <c r="T129" s="218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9" t="s">
        <v>474</v>
      </c>
      <c r="AT129" s="219" t="s">
        <v>219</v>
      </c>
      <c r="AU129" s="219" t="s">
        <v>86</v>
      </c>
      <c r="AY129" s="17" t="s">
        <v>217</v>
      </c>
      <c r="BE129" s="220">
        <f t="shared" si="4"/>
        <v>0</v>
      </c>
      <c r="BF129" s="220">
        <f t="shared" si="5"/>
        <v>0</v>
      </c>
      <c r="BG129" s="220">
        <f t="shared" si="6"/>
        <v>0</v>
      </c>
      <c r="BH129" s="220">
        <f t="shared" si="7"/>
        <v>0</v>
      </c>
      <c r="BI129" s="220">
        <f t="shared" si="8"/>
        <v>0</v>
      </c>
      <c r="BJ129" s="17" t="s">
        <v>84</v>
      </c>
      <c r="BK129" s="220">
        <f t="shared" si="9"/>
        <v>0</v>
      </c>
      <c r="BL129" s="17" t="s">
        <v>474</v>
      </c>
      <c r="BM129" s="219" t="s">
        <v>761</v>
      </c>
    </row>
    <row r="130" spans="1:65" s="2" customFormat="1" ht="16.5" customHeight="1">
      <c r="A130" s="34"/>
      <c r="B130" s="35"/>
      <c r="C130" s="208" t="s">
        <v>229</v>
      </c>
      <c r="D130" s="208" t="s">
        <v>219</v>
      </c>
      <c r="E130" s="209" t="s">
        <v>479</v>
      </c>
      <c r="F130" s="210" t="s">
        <v>480</v>
      </c>
      <c r="G130" s="211" t="s">
        <v>473</v>
      </c>
      <c r="H130" s="212">
        <v>1</v>
      </c>
      <c r="I130" s="213"/>
      <c r="J130" s="214">
        <f t="shared" si="0"/>
        <v>0</v>
      </c>
      <c r="K130" s="210" t="s">
        <v>223</v>
      </c>
      <c r="L130" s="39"/>
      <c r="M130" s="215" t="s">
        <v>1</v>
      </c>
      <c r="N130" s="216" t="s">
        <v>42</v>
      </c>
      <c r="O130" s="71"/>
      <c r="P130" s="217">
        <f t="shared" si="1"/>
        <v>0</v>
      </c>
      <c r="Q130" s="217">
        <v>0</v>
      </c>
      <c r="R130" s="217">
        <f t="shared" si="2"/>
        <v>0</v>
      </c>
      <c r="S130" s="217">
        <v>0</v>
      </c>
      <c r="T130" s="218">
        <f t="shared" si="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9" t="s">
        <v>474</v>
      </c>
      <c r="AT130" s="219" t="s">
        <v>219</v>
      </c>
      <c r="AU130" s="219" t="s">
        <v>86</v>
      </c>
      <c r="AY130" s="17" t="s">
        <v>217</v>
      </c>
      <c r="BE130" s="220">
        <f t="shared" si="4"/>
        <v>0</v>
      </c>
      <c r="BF130" s="220">
        <f t="shared" si="5"/>
        <v>0</v>
      </c>
      <c r="BG130" s="220">
        <f t="shared" si="6"/>
        <v>0</v>
      </c>
      <c r="BH130" s="220">
        <f t="shared" si="7"/>
        <v>0</v>
      </c>
      <c r="BI130" s="220">
        <f t="shared" si="8"/>
        <v>0</v>
      </c>
      <c r="BJ130" s="17" t="s">
        <v>84</v>
      </c>
      <c r="BK130" s="220">
        <f t="shared" si="9"/>
        <v>0</v>
      </c>
      <c r="BL130" s="17" t="s">
        <v>474</v>
      </c>
      <c r="BM130" s="219" t="s">
        <v>762</v>
      </c>
    </row>
    <row r="131" spans="1:65" s="2" customFormat="1" ht="16.5" customHeight="1">
      <c r="A131" s="34"/>
      <c r="B131" s="35"/>
      <c r="C131" s="208" t="s">
        <v>224</v>
      </c>
      <c r="D131" s="208" t="s">
        <v>219</v>
      </c>
      <c r="E131" s="209" t="s">
        <v>482</v>
      </c>
      <c r="F131" s="210" t="s">
        <v>483</v>
      </c>
      <c r="G131" s="211" t="s">
        <v>473</v>
      </c>
      <c r="H131" s="212">
        <v>1</v>
      </c>
      <c r="I131" s="213"/>
      <c r="J131" s="214">
        <f t="shared" si="0"/>
        <v>0</v>
      </c>
      <c r="K131" s="210" t="s">
        <v>223</v>
      </c>
      <c r="L131" s="39"/>
      <c r="M131" s="215" t="s">
        <v>1</v>
      </c>
      <c r="N131" s="216" t="s">
        <v>42</v>
      </c>
      <c r="O131" s="71"/>
      <c r="P131" s="217">
        <f t="shared" si="1"/>
        <v>0</v>
      </c>
      <c r="Q131" s="217">
        <v>0</v>
      </c>
      <c r="R131" s="217">
        <f t="shared" si="2"/>
        <v>0</v>
      </c>
      <c r="S131" s="217">
        <v>0</v>
      </c>
      <c r="T131" s="218">
        <f t="shared" si="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9" t="s">
        <v>474</v>
      </c>
      <c r="AT131" s="219" t="s">
        <v>219</v>
      </c>
      <c r="AU131" s="219" t="s">
        <v>86</v>
      </c>
      <c r="AY131" s="17" t="s">
        <v>217</v>
      </c>
      <c r="BE131" s="220">
        <f t="shared" si="4"/>
        <v>0</v>
      </c>
      <c r="BF131" s="220">
        <f t="shared" si="5"/>
        <v>0</v>
      </c>
      <c r="BG131" s="220">
        <f t="shared" si="6"/>
        <v>0</v>
      </c>
      <c r="BH131" s="220">
        <f t="shared" si="7"/>
        <v>0</v>
      </c>
      <c r="BI131" s="220">
        <f t="shared" si="8"/>
        <v>0</v>
      </c>
      <c r="BJ131" s="17" t="s">
        <v>84</v>
      </c>
      <c r="BK131" s="220">
        <f t="shared" si="9"/>
        <v>0</v>
      </c>
      <c r="BL131" s="17" t="s">
        <v>474</v>
      </c>
      <c r="BM131" s="219" t="s">
        <v>763</v>
      </c>
    </row>
    <row r="132" spans="1:65" s="2" customFormat="1" ht="16.5" customHeight="1">
      <c r="A132" s="34"/>
      <c r="B132" s="35"/>
      <c r="C132" s="208" t="s">
        <v>241</v>
      </c>
      <c r="D132" s="208" t="s">
        <v>219</v>
      </c>
      <c r="E132" s="209" t="s">
        <v>485</v>
      </c>
      <c r="F132" s="210" t="s">
        <v>486</v>
      </c>
      <c r="G132" s="211" t="s">
        <v>473</v>
      </c>
      <c r="H132" s="212">
        <v>1</v>
      </c>
      <c r="I132" s="213"/>
      <c r="J132" s="214">
        <f t="shared" si="0"/>
        <v>0</v>
      </c>
      <c r="K132" s="210" t="s">
        <v>223</v>
      </c>
      <c r="L132" s="39"/>
      <c r="M132" s="215" t="s">
        <v>1</v>
      </c>
      <c r="N132" s="216" t="s">
        <v>42</v>
      </c>
      <c r="O132" s="71"/>
      <c r="P132" s="217">
        <f t="shared" si="1"/>
        <v>0</v>
      </c>
      <c r="Q132" s="217">
        <v>0</v>
      </c>
      <c r="R132" s="217">
        <f t="shared" si="2"/>
        <v>0</v>
      </c>
      <c r="S132" s="217">
        <v>0</v>
      </c>
      <c r="T132" s="218">
        <f t="shared" si="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9" t="s">
        <v>474</v>
      </c>
      <c r="AT132" s="219" t="s">
        <v>219</v>
      </c>
      <c r="AU132" s="219" t="s">
        <v>86</v>
      </c>
      <c r="AY132" s="17" t="s">
        <v>217</v>
      </c>
      <c r="BE132" s="220">
        <f t="shared" si="4"/>
        <v>0</v>
      </c>
      <c r="BF132" s="220">
        <f t="shared" si="5"/>
        <v>0</v>
      </c>
      <c r="BG132" s="220">
        <f t="shared" si="6"/>
        <v>0</v>
      </c>
      <c r="BH132" s="220">
        <f t="shared" si="7"/>
        <v>0</v>
      </c>
      <c r="BI132" s="220">
        <f t="shared" si="8"/>
        <v>0</v>
      </c>
      <c r="BJ132" s="17" t="s">
        <v>84</v>
      </c>
      <c r="BK132" s="220">
        <f t="shared" si="9"/>
        <v>0</v>
      </c>
      <c r="BL132" s="17" t="s">
        <v>474</v>
      </c>
      <c r="BM132" s="219" t="s">
        <v>764</v>
      </c>
    </row>
    <row r="133" spans="1:65" s="2" customFormat="1" ht="16.5" customHeight="1">
      <c r="A133" s="34"/>
      <c r="B133" s="35"/>
      <c r="C133" s="208" t="s">
        <v>248</v>
      </c>
      <c r="D133" s="208" t="s">
        <v>219</v>
      </c>
      <c r="E133" s="209" t="s">
        <v>488</v>
      </c>
      <c r="F133" s="210" t="s">
        <v>489</v>
      </c>
      <c r="G133" s="211" t="s">
        <v>473</v>
      </c>
      <c r="H133" s="212">
        <v>1</v>
      </c>
      <c r="I133" s="213"/>
      <c r="J133" s="214">
        <f t="shared" si="0"/>
        <v>0</v>
      </c>
      <c r="K133" s="210" t="s">
        <v>223</v>
      </c>
      <c r="L133" s="39"/>
      <c r="M133" s="215" t="s">
        <v>1</v>
      </c>
      <c r="N133" s="216" t="s">
        <v>42</v>
      </c>
      <c r="O133" s="71"/>
      <c r="P133" s="217">
        <f t="shared" si="1"/>
        <v>0</v>
      </c>
      <c r="Q133" s="217">
        <v>0</v>
      </c>
      <c r="R133" s="217">
        <f t="shared" si="2"/>
        <v>0</v>
      </c>
      <c r="S133" s="217">
        <v>0</v>
      </c>
      <c r="T133" s="218">
        <f t="shared" si="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9" t="s">
        <v>474</v>
      </c>
      <c r="AT133" s="219" t="s">
        <v>219</v>
      </c>
      <c r="AU133" s="219" t="s">
        <v>86</v>
      </c>
      <c r="AY133" s="17" t="s">
        <v>217</v>
      </c>
      <c r="BE133" s="220">
        <f t="shared" si="4"/>
        <v>0</v>
      </c>
      <c r="BF133" s="220">
        <f t="shared" si="5"/>
        <v>0</v>
      </c>
      <c r="BG133" s="220">
        <f t="shared" si="6"/>
        <v>0</v>
      </c>
      <c r="BH133" s="220">
        <f t="shared" si="7"/>
        <v>0</v>
      </c>
      <c r="BI133" s="220">
        <f t="shared" si="8"/>
        <v>0</v>
      </c>
      <c r="BJ133" s="17" t="s">
        <v>84</v>
      </c>
      <c r="BK133" s="220">
        <f t="shared" si="9"/>
        <v>0</v>
      </c>
      <c r="BL133" s="17" t="s">
        <v>474</v>
      </c>
      <c r="BM133" s="219" t="s">
        <v>765</v>
      </c>
    </row>
    <row r="134" spans="1:65" s="12" customFormat="1" ht="22.9" customHeight="1">
      <c r="B134" s="192"/>
      <c r="C134" s="193"/>
      <c r="D134" s="194" t="s">
        <v>76</v>
      </c>
      <c r="E134" s="206" t="s">
        <v>491</v>
      </c>
      <c r="F134" s="206" t="s">
        <v>492</v>
      </c>
      <c r="G134" s="193"/>
      <c r="H134" s="193"/>
      <c r="I134" s="196"/>
      <c r="J134" s="207">
        <f>BK134</f>
        <v>0</v>
      </c>
      <c r="K134" s="193"/>
      <c r="L134" s="198"/>
      <c r="M134" s="199"/>
      <c r="N134" s="200"/>
      <c r="O134" s="200"/>
      <c r="P134" s="201">
        <f>P135+SUM(P136:P139)</f>
        <v>0</v>
      </c>
      <c r="Q134" s="200"/>
      <c r="R134" s="201">
        <f>R135+SUM(R136:R139)</f>
        <v>0</v>
      </c>
      <c r="S134" s="200"/>
      <c r="T134" s="202">
        <f>T135+SUM(T136:T139)</f>
        <v>0</v>
      </c>
      <c r="AR134" s="203" t="s">
        <v>241</v>
      </c>
      <c r="AT134" s="204" t="s">
        <v>76</v>
      </c>
      <c r="AU134" s="204" t="s">
        <v>84</v>
      </c>
      <c r="AY134" s="203" t="s">
        <v>217</v>
      </c>
      <c r="BK134" s="205">
        <f>BK135+SUM(BK136:BK139)</f>
        <v>0</v>
      </c>
    </row>
    <row r="135" spans="1:65" s="2" customFormat="1" ht="16.5" customHeight="1">
      <c r="A135" s="34"/>
      <c r="B135" s="35"/>
      <c r="C135" s="208" t="s">
        <v>254</v>
      </c>
      <c r="D135" s="208" t="s">
        <v>219</v>
      </c>
      <c r="E135" s="209" t="s">
        <v>569</v>
      </c>
      <c r="F135" s="210" t="s">
        <v>570</v>
      </c>
      <c r="G135" s="211" t="s">
        <v>571</v>
      </c>
      <c r="H135" s="212">
        <v>16</v>
      </c>
      <c r="I135" s="213"/>
      <c r="J135" s="214">
        <f>ROUND(I135*H135,2)</f>
        <v>0</v>
      </c>
      <c r="K135" s="210" t="s">
        <v>223</v>
      </c>
      <c r="L135" s="39"/>
      <c r="M135" s="215" t="s">
        <v>1</v>
      </c>
      <c r="N135" s="216" t="s">
        <v>42</v>
      </c>
      <c r="O135" s="71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9" t="s">
        <v>474</v>
      </c>
      <c r="AT135" s="219" t="s">
        <v>219</v>
      </c>
      <c r="AU135" s="219" t="s">
        <v>86</v>
      </c>
      <c r="AY135" s="17" t="s">
        <v>217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7" t="s">
        <v>84</v>
      </c>
      <c r="BK135" s="220">
        <f>ROUND(I135*H135,2)</f>
        <v>0</v>
      </c>
      <c r="BL135" s="17" t="s">
        <v>474</v>
      </c>
      <c r="BM135" s="219" t="s">
        <v>766</v>
      </c>
    </row>
    <row r="136" spans="1:65" s="2" customFormat="1" ht="19.5">
      <c r="A136" s="34"/>
      <c r="B136" s="35"/>
      <c r="C136" s="36"/>
      <c r="D136" s="221" t="s">
        <v>234</v>
      </c>
      <c r="E136" s="36"/>
      <c r="F136" s="222" t="s">
        <v>573</v>
      </c>
      <c r="G136" s="36"/>
      <c r="H136" s="36"/>
      <c r="I136" s="122"/>
      <c r="J136" s="36"/>
      <c r="K136" s="36"/>
      <c r="L136" s="39"/>
      <c r="M136" s="223"/>
      <c r="N136" s="224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234</v>
      </c>
      <c r="AU136" s="17" t="s">
        <v>86</v>
      </c>
    </row>
    <row r="137" spans="1:65" s="2" customFormat="1" ht="16.5" customHeight="1">
      <c r="A137" s="34"/>
      <c r="B137" s="35"/>
      <c r="C137" s="208" t="s">
        <v>262</v>
      </c>
      <c r="D137" s="208" t="s">
        <v>219</v>
      </c>
      <c r="E137" s="209" t="s">
        <v>496</v>
      </c>
      <c r="F137" s="210" t="s">
        <v>497</v>
      </c>
      <c r="G137" s="211" t="s">
        <v>473</v>
      </c>
      <c r="H137" s="212">
        <v>1</v>
      </c>
      <c r="I137" s="213"/>
      <c r="J137" s="214">
        <f>ROUND(I137*H137,2)</f>
        <v>0</v>
      </c>
      <c r="K137" s="210" t="s">
        <v>223</v>
      </c>
      <c r="L137" s="39"/>
      <c r="M137" s="215" t="s">
        <v>1</v>
      </c>
      <c r="N137" s="216" t="s">
        <v>42</v>
      </c>
      <c r="O137" s="71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9" t="s">
        <v>474</v>
      </c>
      <c r="AT137" s="219" t="s">
        <v>219</v>
      </c>
      <c r="AU137" s="219" t="s">
        <v>86</v>
      </c>
      <c r="AY137" s="17" t="s">
        <v>217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7" t="s">
        <v>84</v>
      </c>
      <c r="BK137" s="220">
        <f>ROUND(I137*H137,2)</f>
        <v>0</v>
      </c>
      <c r="BL137" s="17" t="s">
        <v>474</v>
      </c>
      <c r="BM137" s="219" t="s">
        <v>767</v>
      </c>
    </row>
    <row r="138" spans="1:65" s="12" customFormat="1" ht="20.85" customHeight="1">
      <c r="B138" s="192"/>
      <c r="C138" s="193"/>
      <c r="D138" s="194" t="s">
        <v>76</v>
      </c>
      <c r="E138" s="206" t="s">
        <v>215</v>
      </c>
      <c r="F138" s="206" t="s">
        <v>216</v>
      </c>
      <c r="G138" s="193"/>
      <c r="H138" s="193"/>
      <c r="I138" s="196"/>
      <c r="J138" s="207">
        <f>BK138</f>
        <v>0</v>
      </c>
      <c r="K138" s="193"/>
      <c r="L138" s="198"/>
      <c r="M138" s="199"/>
      <c r="N138" s="200"/>
      <c r="O138" s="200"/>
      <c r="P138" s="201">
        <v>0</v>
      </c>
      <c r="Q138" s="200"/>
      <c r="R138" s="201">
        <v>0</v>
      </c>
      <c r="S138" s="200"/>
      <c r="T138" s="202">
        <v>0</v>
      </c>
      <c r="AR138" s="203" t="s">
        <v>84</v>
      </c>
      <c r="AT138" s="204" t="s">
        <v>76</v>
      </c>
      <c r="AU138" s="204" t="s">
        <v>86</v>
      </c>
      <c r="AY138" s="203" t="s">
        <v>217</v>
      </c>
      <c r="BK138" s="205">
        <v>0</v>
      </c>
    </row>
    <row r="139" spans="1:65" s="12" customFormat="1" ht="20.85" customHeight="1">
      <c r="B139" s="192"/>
      <c r="C139" s="193"/>
      <c r="D139" s="194" t="s">
        <v>76</v>
      </c>
      <c r="E139" s="206" t="s">
        <v>260</v>
      </c>
      <c r="F139" s="206" t="s">
        <v>261</v>
      </c>
      <c r="G139" s="193"/>
      <c r="H139" s="193"/>
      <c r="I139" s="196"/>
      <c r="J139" s="207">
        <f>BK139</f>
        <v>0</v>
      </c>
      <c r="K139" s="193"/>
      <c r="L139" s="198"/>
      <c r="M139" s="199"/>
      <c r="N139" s="200"/>
      <c r="O139" s="200"/>
      <c r="P139" s="201">
        <f>P140</f>
        <v>0</v>
      </c>
      <c r="Q139" s="200"/>
      <c r="R139" s="201">
        <f>R140</f>
        <v>0</v>
      </c>
      <c r="S139" s="200"/>
      <c r="T139" s="202">
        <f>T140</f>
        <v>0</v>
      </c>
      <c r="AR139" s="203" t="s">
        <v>84</v>
      </c>
      <c r="AT139" s="204" t="s">
        <v>76</v>
      </c>
      <c r="AU139" s="204" t="s">
        <v>86</v>
      </c>
      <c r="AY139" s="203" t="s">
        <v>217</v>
      </c>
      <c r="BK139" s="205">
        <f>BK140</f>
        <v>0</v>
      </c>
    </row>
    <row r="140" spans="1:65" s="2" customFormat="1" ht="16.5" customHeight="1">
      <c r="A140" s="34"/>
      <c r="B140" s="35"/>
      <c r="C140" s="208" t="s">
        <v>260</v>
      </c>
      <c r="D140" s="208" t="s">
        <v>219</v>
      </c>
      <c r="E140" s="209" t="s">
        <v>768</v>
      </c>
      <c r="F140" s="210" t="s">
        <v>769</v>
      </c>
      <c r="G140" s="211" t="s">
        <v>222</v>
      </c>
      <c r="H140" s="212">
        <v>20</v>
      </c>
      <c r="I140" s="213"/>
      <c r="J140" s="214">
        <f>ROUND(I140*H140,2)</f>
        <v>0</v>
      </c>
      <c r="K140" s="210" t="s">
        <v>223</v>
      </c>
      <c r="L140" s="39"/>
      <c r="M140" s="260" t="s">
        <v>1</v>
      </c>
      <c r="N140" s="261" t="s">
        <v>42</v>
      </c>
      <c r="O140" s="262"/>
      <c r="P140" s="263">
        <f>O140*H140</f>
        <v>0</v>
      </c>
      <c r="Q140" s="263">
        <v>0</v>
      </c>
      <c r="R140" s="263">
        <f>Q140*H140</f>
        <v>0</v>
      </c>
      <c r="S140" s="263">
        <v>0</v>
      </c>
      <c r="T140" s="264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9" t="s">
        <v>224</v>
      </c>
      <c r="AT140" s="219" t="s">
        <v>219</v>
      </c>
      <c r="AU140" s="219" t="s">
        <v>229</v>
      </c>
      <c r="AY140" s="17" t="s">
        <v>217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7" t="s">
        <v>84</v>
      </c>
      <c r="BK140" s="220">
        <f>ROUND(I140*H140,2)</f>
        <v>0</v>
      </c>
      <c r="BL140" s="17" t="s">
        <v>224</v>
      </c>
      <c r="BM140" s="219" t="s">
        <v>770</v>
      </c>
    </row>
    <row r="141" spans="1:65" s="2" customFormat="1" ht="6.95" customHeight="1">
      <c r="A141" s="34"/>
      <c r="B141" s="54"/>
      <c r="C141" s="55"/>
      <c r="D141" s="55"/>
      <c r="E141" s="55"/>
      <c r="F141" s="55"/>
      <c r="G141" s="55"/>
      <c r="H141" s="55"/>
      <c r="I141" s="158"/>
      <c r="J141" s="55"/>
      <c r="K141" s="55"/>
      <c r="L141" s="39"/>
      <c r="M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</row>
  </sheetData>
  <sheetProtection algorithmName="SHA-512" hashValue="6tMaDh2sTICHEQxeuZZORNJO0M8Pc3gfy0w6LiADBIjG2J6SF0f4wsTdOoduVmKXMOzrqcmBw5FTwS08nMDeog==" saltValue="hpjQIPGaVIrMPsa5w4sZ16eID+9fMClujCXZTwPwwmAYeRTd9jHY7qhVvhyG2UWyM3Q2TCxCrlYXlU+IV6teWA==" spinCount="100000" sheet="1" objects="1" scenarios="1" formatColumns="0" formatRows="0" autoFilter="0"/>
  <autoFilter ref="C124:K140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6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7" t="s">
        <v>118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86</v>
      </c>
    </row>
    <row r="4" spans="1:46" s="1" customFormat="1" ht="24.95" customHeight="1">
      <c r="B4" s="20"/>
      <c r="D4" s="119" t="s">
        <v>184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9" t="str">
        <f>'Rekapitulace stavby'!K6</f>
        <v>Oprava mostních objektů na trati Liberec - Černousy</v>
      </c>
      <c r="F7" s="330"/>
      <c r="G7" s="330"/>
      <c r="H7" s="330"/>
      <c r="I7" s="115"/>
      <c r="L7" s="20"/>
    </row>
    <row r="8" spans="1:46" s="1" customFormat="1" ht="12" customHeight="1">
      <c r="B8" s="20"/>
      <c r="D8" s="121" t="s">
        <v>185</v>
      </c>
      <c r="I8" s="115"/>
      <c r="L8" s="20"/>
    </row>
    <row r="9" spans="1:46" s="2" customFormat="1" ht="16.5" customHeight="1">
      <c r="A9" s="34"/>
      <c r="B9" s="39"/>
      <c r="C9" s="34"/>
      <c r="D9" s="34"/>
      <c r="E9" s="329" t="s">
        <v>771</v>
      </c>
      <c r="F9" s="331"/>
      <c r="G9" s="331"/>
      <c r="H9" s="331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187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32" t="s">
        <v>772</v>
      </c>
      <c r="F11" s="331"/>
      <c r="G11" s="331"/>
      <c r="H11" s="331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</v>
      </c>
      <c r="G13" s="34"/>
      <c r="H13" s="34"/>
      <c r="I13" s="123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20</v>
      </c>
      <c r="E14" s="34"/>
      <c r="F14" s="110" t="s">
        <v>501</v>
      </c>
      <c r="G14" s="34"/>
      <c r="H14" s="34"/>
      <c r="I14" s="123" t="s">
        <v>22</v>
      </c>
      <c r="J14" s="124" t="str">
        <f>'Rekapitulace stavby'!AN8</f>
        <v>25. 5. 2020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24</v>
      </c>
      <c r="E16" s="34"/>
      <c r="F16" s="34"/>
      <c r="G16" s="34"/>
      <c r="H16" s="34"/>
      <c r="I16" s="123" t="s">
        <v>25</v>
      </c>
      <c r="J16" s="110" t="s">
        <v>26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27</v>
      </c>
      <c r="F17" s="34"/>
      <c r="G17" s="34"/>
      <c r="H17" s="34"/>
      <c r="I17" s="123" t="s">
        <v>28</v>
      </c>
      <c r="J17" s="110" t="s">
        <v>29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30</v>
      </c>
      <c r="E19" s="34"/>
      <c r="F19" s="34"/>
      <c r="G19" s="34"/>
      <c r="H19" s="34"/>
      <c r="I19" s="123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33" t="str">
        <f>'Rekapitulace stavby'!E14</f>
        <v>Vyplň údaj</v>
      </c>
      <c r="F20" s="334"/>
      <c r="G20" s="334"/>
      <c r="H20" s="334"/>
      <c r="I20" s="123" t="s">
        <v>28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32</v>
      </c>
      <c r="E22" s="34"/>
      <c r="F22" s="34"/>
      <c r="G22" s="34"/>
      <c r="H22" s="34"/>
      <c r="I22" s="123" t="s">
        <v>25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23" t="s">
        <v>28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34</v>
      </c>
      <c r="E25" s="34"/>
      <c r="F25" s="34"/>
      <c r="G25" s="34"/>
      <c r="H25" s="34"/>
      <c r="I25" s="123" t="s">
        <v>25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23" t="s">
        <v>28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35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35" t="s">
        <v>1</v>
      </c>
      <c r="F29" s="335"/>
      <c r="G29" s="335"/>
      <c r="H29" s="335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37</v>
      </c>
      <c r="E32" s="34"/>
      <c r="F32" s="34"/>
      <c r="G32" s="34"/>
      <c r="H32" s="34"/>
      <c r="I32" s="122"/>
      <c r="J32" s="132">
        <f>ROUND(J126,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33" t="s">
        <v>39</v>
      </c>
      <c r="G34" s="34"/>
      <c r="H34" s="34"/>
      <c r="I34" s="134" t="s">
        <v>38</v>
      </c>
      <c r="J34" s="133" t="s">
        <v>40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5" t="s">
        <v>41</v>
      </c>
      <c r="E35" s="121" t="s">
        <v>42</v>
      </c>
      <c r="F35" s="136">
        <f>ROUND((SUM(BE126:BE205)),  2)</f>
        <v>0</v>
      </c>
      <c r="G35" s="34"/>
      <c r="H35" s="34"/>
      <c r="I35" s="137">
        <v>0.21</v>
      </c>
      <c r="J35" s="136">
        <f>ROUND(((SUM(BE126:BE205))*I35),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1" t="s">
        <v>43</v>
      </c>
      <c r="F36" s="136">
        <f>ROUND((SUM(BF126:BF205)),  2)</f>
        <v>0</v>
      </c>
      <c r="G36" s="34"/>
      <c r="H36" s="34"/>
      <c r="I36" s="137">
        <v>0.15</v>
      </c>
      <c r="J36" s="136">
        <f>ROUND(((SUM(BF126:BF205))*I36),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44</v>
      </c>
      <c r="F37" s="136">
        <f>ROUND((SUM(BG126:BG205)),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45</v>
      </c>
      <c r="F38" s="136">
        <f>ROUND((SUM(BH126:BH205)),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46</v>
      </c>
      <c r="F39" s="136">
        <f>ROUND((SUM(BI126:BI205)),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47</v>
      </c>
      <c r="E41" s="140"/>
      <c r="F41" s="140"/>
      <c r="G41" s="141" t="s">
        <v>48</v>
      </c>
      <c r="H41" s="142" t="s">
        <v>49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I43" s="115"/>
      <c r="L43" s="20"/>
    </row>
    <row r="44" spans="1:31" s="1" customFormat="1" ht="14.45" customHeight="1">
      <c r="B44" s="20"/>
      <c r="I44" s="115"/>
      <c r="L44" s="20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50</v>
      </c>
      <c r="E50" s="147"/>
      <c r="F50" s="147"/>
      <c r="G50" s="146" t="s">
        <v>51</v>
      </c>
      <c r="H50" s="147"/>
      <c r="I50" s="148"/>
      <c r="J50" s="147"/>
      <c r="K50" s="147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9" t="s">
        <v>52</v>
      </c>
      <c r="E61" s="150"/>
      <c r="F61" s="151" t="s">
        <v>53</v>
      </c>
      <c r="G61" s="149" t="s">
        <v>52</v>
      </c>
      <c r="H61" s="150"/>
      <c r="I61" s="152"/>
      <c r="J61" s="153" t="s">
        <v>53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6" t="s">
        <v>54</v>
      </c>
      <c r="E65" s="154"/>
      <c r="F65" s="154"/>
      <c r="G65" s="146" t="s">
        <v>55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9" t="s">
        <v>52</v>
      </c>
      <c r="E76" s="150"/>
      <c r="F76" s="151" t="s">
        <v>53</v>
      </c>
      <c r="G76" s="149" t="s">
        <v>52</v>
      </c>
      <c r="H76" s="150"/>
      <c r="I76" s="152"/>
      <c r="J76" s="153" t="s">
        <v>53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190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36" t="str">
        <f>E7</f>
        <v>Oprava mostních objektů na trati Liberec - Černousy</v>
      </c>
      <c r="F85" s="337"/>
      <c r="G85" s="337"/>
      <c r="H85" s="337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185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36" t="s">
        <v>771</v>
      </c>
      <c r="F87" s="338"/>
      <c r="G87" s="338"/>
      <c r="H87" s="338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187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309" t="str">
        <f>E11</f>
        <v>2020/02/04.1/LIB - SO 04 - P 165,742 stavební část</v>
      </c>
      <c r="F89" s="338"/>
      <c r="G89" s="338"/>
      <c r="H89" s="338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>Stráž nad Nisou</v>
      </c>
      <c r="G91" s="36"/>
      <c r="H91" s="36"/>
      <c r="I91" s="123" t="s">
        <v>22</v>
      </c>
      <c r="J91" s="66" t="str">
        <f>IF(J14="","",J14)</f>
        <v>25. 5. 2020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24</v>
      </c>
      <c r="D93" s="36"/>
      <c r="E93" s="36"/>
      <c r="F93" s="27" t="str">
        <f>E17</f>
        <v>Správa železnic, státní organizace OŘ HK</v>
      </c>
      <c r="G93" s="36"/>
      <c r="H93" s="36"/>
      <c r="I93" s="123" t="s">
        <v>32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30</v>
      </c>
      <c r="D94" s="36"/>
      <c r="E94" s="36"/>
      <c r="F94" s="27" t="str">
        <f>IF(E20="","",E20)</f>
        <v>Vyplň údaj</v>
      </c>
      <c r="G94" s="36"/>
      <c r="H94" s="36"/>
      <c r="I94" s="123" t="s">
        <v>34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62" t="s">
        <v>191</v>
      </c>
      <c r="D96" s="163"/>
      <c r="E96" s="163"/>
      <c r="F96" s="163"/>
      <c r="G96" s="163"/>
      <c r="H96" s="163"/>
      <c r="I96" s="164"/>
      <c r="J96" s="165" t="s">
        <v>192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66" t="s">
        <v>193</v>
      </c>
      <c r="D98" s="36"/>
      <c r="E98" s="36"/>
      <c r="F98" s="36"/>
      <c r="G98" s="36"/>
      <c r="H98" s="36"/>
      <c r="I98" s="122"/>
      <c r="J98" s="84">
        <f>J126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194</v>
      </c>
    </row>
    <row r="99" spans="1:47" s="9" customFormat="1" ht="24.95" customHeight="1">
      <c r="B99" s="167"/>
      <c r="C99" s="168"/>
      <c r="D99" s="169" t="s">
        <v>195</v>
      </c>
      <c r="E99" s="170"/>
      <c r="F99" s="170"/>
      <c r="G99" s="170"/>
      <c r="H99" s="170"/>
      <c r="I99" s="171"/>
      <c r="J99" s="172">
        <f>J127</f>
        <v>0</v>
      </c>
      <c r="K99" s="168"/>
      <c r="L99" s="173"/>
    </row>
    <row r="100" spans="1:47" s="10" customFormat="1" ht="19.899999999999999" customHeight="1">
      <c r="B100" s="174"/>
      <c r="C100" s="104"/>
      <c r="D100" s="175" t="s">
        <v>196</v>
      </c>
      <c r="E100" s="176"/>
      <c r="F100" s="176"/>
      <c r="G100" s="176"/>
      <c r="H100" s="176"/>
      <c r="I100" s="177"/>
      <c r="J100" s="178">
        <f>J128</f>
        <v>0</v>
      </c>
      <c r="K100" s="104"/>
      <c r="L100" s="179"/>
    </row>
    <row r="101" spans="1:47" s="10" customFormat="1" ht="19.899999999999999" customHeight="1">
      <c r="B101" s="174"/>
      <c r="C101" s="104"/>
      <c r="D101" s="175" t="s">
        <v>583</v>
      </c>
      <c r="E101" s="176"/>
      <c r="F101" s="176"/>
      <c r="G101" s="176"/>
      <c r="H101" s="176"/>
      <c r="I101" s="177"/>
      <c r="J101" s="178">
        <f>J145</f>
        <v>0</v>
      </c>
      <c r="K101" s="104"/>
      <c r="L101" s="179"/>
    </row>
    <row r="102" spans="1:47" s="10" customFormat="1" ht="19.899999999999999" customHeight="1">
      <c r="B102" s="174"/>
      <c r="C102" s="104"/>
      <c r="D102" s="175" t="s">
        <v>197</v>
      </c>
      <c r="E102" s="176"/>
      <c r="F102" s="176"/>
      <c r="G102" s="176"/>
      <c r="H102" s="176"/>
      <c r="I102" s="177"/>
      <c r="J102" s="178">
        <f>J154</f>
        <v>0</v>
      </c>
      <c r="K102" s="104"/>
      <c r="L102" s="179"/>
    </row>
    <row r="103" spans="1:47" s="10" customFormat="1" ht="19.899999999999999" customHeight="1">
      <c r="B103" s="174"/>
      <c r="C103" s="104"/>
      <c r="D103" s="175" t="s">
        <v>199</v>
      </c>
      <c r="E103" s="176"/>
      <c r="F103" s="176"/>
      <c r="G103" s="176"/>
      <c r="H103" s="176"/>
      <c r="I103" s="177"/>
      <c r="J103" s="178">
        <f>J157</f>
        <v>0</v>
      </c>
      <c r="K103" s="104"/>
      <c r="L103" s="179"/>
    </row>
    <row r="104" spans="1:47" s="10" customFormat="1" ht="14.85" customHeight="1">
      <c r="B104" s="174"/>
      <c r="C104" s="104"/>
      <c r="D104" s="175" t="s">
        <v>200</v>
      </c>
      <c r="E104" s="176"/>
      <c r="F104" s="176"/>
      <c r="G104" s="176"/>
      <c r="H104" s="176"/>
      <c r="I104" s="177"/>
      <c r="J104" s="178">
        <f>J196</f>
        <v>0</v>
      </c>
      <c r="K104" s="104"/>
      <c r="L104" s="179"/>
    </row>
    <row r="105" spans="1:47" s="2" customFormat="1" ht="21.75" customHeight="1">
      <c r="A105" s="34"/>
      <c r="B105" s="35"/>
      <c r="C105" s="36"/>
      <c r="D105" s="36"/>
      <c r="E105" s="36"/>
      <c r="F105" s="36"/>
      <c r="G105" s="36"/>
      <c r="H105" s="36"/>
      <c r="I105" s="122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47" s="2" customFormat="1" ht="6.95" customHeight="1">
      <c r="A106" s="34"/>
      <c r="B106" s="54"/>
      <c r="C106" s="55"/>
      <c r="D106" s="55"/>
      <c r="E106" s="55"/>
      <c r="F106" s="55"/>
      <c r="G106" s="55"/>
      <c r="H106" s="55"/>
      <c r="I106" s="158"/>
      <c r="J106" s="55"/>
      <c r="K106" s="55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pans="1:47" s="2" customFormat="1" ht="6.95" customHeight="1">
      <c r="A110" s="34"/>
      <c r="B110" s="56"/>
      <c r="C110" s="57"/>
      <c r="D110" s="57"/>
      <c r="E110" s="57"/>
      <c r="F110" s="57"/>
      <c r="G110" s="57"/>
      <c r="H110" s="57"/>
      <c r="I110" s="161"/>
      <c r="J110" s="57"/>
      <c r="K110" s="57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24.95" customHeight="1">
      <c r="A111" s="34"/>
      <c r="B111" s="35"/>
      <c r="C111" s="23" t="s">
        <v>202</v>
      </c>
      <c r="D111" s="36"/>
      <c r="E111" s="36"/>
      <c r="F111" s="36"/>
      <c r="G111" s="36"/>
      <c r="H111" s="36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12" customHeight="1">
      <c r="A113" s="34"/>
      <c r="B113" s="35"/>
      <c r="C113" s="29" t="s">
        <v>16</v>
      </c>
      <c r="D113" s="36"/>
      <c r="E113" s="36"/>
      <c r="F113" s="36"/>
      <c r="G113" s="36"/>
      <c r="H113" s="36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16.5" customHeight="1">
      <c r="A114" s="34"/>
      <c r="B114" s="35"/>
      <c r="C114" s="36"/>
      <c r="D114" s="36"/>
      <c r="E114" s="336" t="str">
        <f>E7</f>
        <v>Oprava mostních objektů na trati Liberec - Černousy</v>
      </c>
      <c r="F114" s="337"/>
      <c r="G114" s="337"/>
      <c r="H114" s="337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1" customFormat="1" ht="12" customHeight="1">
      <c r="B115" s="21"/>
      <c r="C115" s="29" t="s">
        <v>185</v>
      </c>
      <c r="D115" s="22"/>
      <c r="E115" s="22"/>
      <c r="F115" s="22"/>
      <c r="G115" s="22"/>
      <c r="H115" s="22"/>
      <c r="I115" s="115"/>
      <c r="J115" s="22"/>
      <c r="K115" s="22"/>
      <c r="L115" s="20"/>
    </row>
    <row r="116" spans="1:63" s="2" customFormat="1" ht="16.5" customHeight="1">
      <c r="A116" s="34"/>
      <c r="B116" s="35"/>
      <c r="C116" s="36"/>
      <c r="D116" s="36"/>
      <c r="E116" s="336" t="s">
        <v>771</v>
      </c>
      <c r="F116" s="338"/>
      <c r="G116" s="338"/>
      <c r="H116" s="338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9" t="s">
        <v>187</v>
      </c>
      <c r="D117" s="36"/>
      <c r="E117" s="36"/>
      <c r="F117" s="36"/>
      <c r="G117" s="36"/>
      <c r="H117" s="36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6.5" customHeight="1">
      <c r="A118" s="34"/>
      <c r="B118" s="35"/>
      <c r="C118" s="36"/>
      <c r="D118" s="36"/>
      <c r="E118" s="309" t="str">
        <f>E11</f>
        <v>2020/02/04.1/LIB - SO 04 - P 165,742 stavební část</v>
      </c>
      <c r="F118" s="338"/>
      <c r="G118" s="338"/>
      <c r="H118" s="338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122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2" customHeight="1">
      <c r="A120" s="34"/>
      <c r="B120" s="35"/>
      <c r="C120" s="29" t="s">
        <v>20</v>
      </c>
      <c r="D120" s="36"/>
      <c r="E120" s="36"/>
      <c r="F120" s="27" t="str">
        <f>F14</f>
        <v>Stráž nad Nisou</v>
      </c>
      <c r="G120" s="36"/>
      <c r="H120" s="36"/>
      <c r="I120" s="123" t="s">
        <v>22</v>
      </c>
      <c r="J120" s="66" t="str">
        <f>IF(J14="","",J14)</f>
        <v>25. 5. 2020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122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15.2" customHeight="1">
      <c r="A122" s="34"/>
      <c r="B122" s="35"/>
      <c r="C122" s="29" t="s">
        <v>24</v>
      </c>
      <c r="D122" s="36"/>
      <c r="E122" s="36"/>
      <c r="F122" s="27" t="str">
        <f>E17</f>
        <v>Správa železnic, státní organizace OŘ HK</v>
      </c>
      <c r="G122" s="36"/>
      <c r="H122" s="36"/>
      <c r="I122" s="123" t="s">
        <v>32</v>
      </c>
      <c r="J122" s="32" t="str">
        <f>E23</f>
        <v xml:space="preserve"> 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30</v>
      </c>
      <c r="D123" s="36"/>
      <c r="E123" s="36"/>
      <c r="F123" s="27" t="str">
        <f>IF(E20="","",E20)</f>
        <v>Vyplň údaj</v>
      </c>
      <c r="G123" s="36"/>
      <c r="H123" s="36"/>
      <c r="I123" s="123" t="s">
        <v>34</v>
      </c>
      <c r="J123" s="32" t="str">
        <f>E26</f>
        <v xml:space="preserve"> 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0.35" customHeight="1">
      <c r="A124" s="34"/>
      <c r="B124" s="35"/>
      <c r="C124" s="36"/>
      <c r="D124" s="36"/>
      <c r="E124" s="36"/>
      <c r="F124" s="36"/>
      <c r="G124" s="36"/>
      <c r="H124" s="36"/>
      <c r="I124" s="122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11" customFormat="1" ht="29.25" customHeight="1">
      <c r="A125" s="180"/>
      <c r="B125" s="181"/>
      <c r="C125" s="182" t="s">
        <v>203</v>
      </c>
      <c r="D125" s="183" t="s">
        <v>62</v>
      </c>
      <c r="E125" s="183" t="s">
        <v>58</v>
      </c>
      <c r="F125" s="183" t="s">
        <v>59</v>
      </c>
      <c r="G125" s="183" t="s">
        <v>204</v>
      </c>
      <c r="H125" s="183" t="s">
        <v>205</v>
      </c>
      <c r="I125" s="184" t="s">
        <v>206</v>
      </c>
      <c r="J125" s="183" t="s">
        <v>192</v>
      </c>
      <c r="K125" s="185" t="s">
        <v>207</v>
      </c>
      <c r="L125" s="186"/>
      <c r="M125" s="75" t="s">
        <v>1</v>
      </c>
      <c r="N125" s="76" t="s">
        <v>41</v>
      </c>
      <c r="O125" s="76" t="s">
        <v>208</v>
      </c>
      <c r="P125" s="76" t="s">
        <v>209</v>
      </c>
      <c r="Q125" s="76" t="s">
        <v>210</v>
      </c>
      <c r="R125" s="76" t="s">
        <v>211</v>
      </c>
      <c r="S125" s="76" t="s">
        <v>212</v>
      </c>
      <c r="T125" s="77" t="s">
        <v>213</v>
      </c>
      <c r="U125" s="180"/>
      <c r="V125" s="180"/>
      <c r="W125" s="180"/>
      <c r="X125" s="180"/>
      <c r="Y125" s="180"/>
      <c r="Z125" s="180"/>
      <c r="AA125" s="180"/>
      <c r="AB125" s="180"/>
      <c r="AC125" s="180"/>
      <c r="AD125" s="180"/>
      <c r="AE125" s="180"/>
    </row>
    <row r="126" spans="1:63" s="2" customFormat="1" ht="22.9" customHeight="1">
      <c r="A126" s="34"/>
      <c r="B126" s="35"/>
      <c r="C126" s="82" t="s">
        <v>214</v>
      </c>
      <c r="D126" s="36"/>
      <c r="E126" s="36"/>
      <c r="F126" s="36"/>
      <c r="G126" s="36"/>
      <c r="H126" s="36"/>
      <c r="I126" s="122"/>
      <c r="J126" s="187">
        <f>BK126</f>
        <v>0</v>
      </c>
      <c r="K126" s="36"/>
      <c r="L126" s="39"/>
      <c r="M126" s="78"/>
      <c r="N126" s="188"/>
      <c r="O126" s="79"/>
      <c r="P126" s="189">
        <f>P127</f>
        <v>0</v>
      </c>
      <c r="Q126" s="79"/>
      <c r="R126" s="189">
        <f>R127</f>
        <v>33.401161680000001</v>
      </c>
      <c r="S126" s="79"/>
      <c r="T126" s="190">
        <f>T127</f>
        <v>15.88866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76</v>
      </c>
      <c r="AU126" s="17" t="s">
        <v>194</v>
      </c>
      <c r="BK126" s="191">
        <f>BK127</f>
        <v>0</v>
      </c>
    </row>
    <row r="127" spans="1:63" s="12" customFormat="1" ht="25.9" customHeight="1">
      <c r="B127" s="192"/>
      <c r="C127" s="193"/>
      <c r="D127" s="194" t="s">
        <v>76</v>
      </c>
      <c r="E127" s="195" t="s">
        <v>215</v>
      </c>
      <c r="F127" s="195" t="s">
        <v>216</v>
      </c>
      <c r="G127" s="193"/>
      <c r="H127" s="193"/>
      <c r="I127" s="196"/>
      <c r="J127" s="197">
        <f>BK127</f>
        <v>0</v>
      </c>
      <c r="K127" s="193"/>
      <c r="L127" s="198"/>
      <c r="M127" s="199"/>
      <c r="N127" s="200"/>
      <c r="O127" s="200"/>
      <c r="P127" s="201">
        <f>P128+P145+P154+P157</f>
        <v>0</v>
      </c>
      <c r="Q127" s="200"/>
      <c r="R127" s="201">
        <f>R128+R145+R154+R157</f>
        <v>33.401161680000001</v>
      </c>
      <c r="S127" s="200"/>
      <c r="T127" s="202">
        <f>T128+T145+T154+T157</f>
        <v>15.88866</v>
      </c>
      <c r="AR127" s="203" t="s">
        <v>84</v>
      </c>
      <c r="AT127" s="204" t="s">
        <v>76</v>
      </c>
      <c r="AU127" s="204" t="s">
        <v>77</v>
      </c>
      <c r="AY127" s="203" t="s">
        <v>217</v>
      </c>
      <c r="BK127" s="205">
        <f>BK128+BK145+BK154+BK157</f>
        <v>0</v>
      </c>
    </row>
    <row r="128" spans="1:63" s="12" customFormat="1" ht="22.9" customHeight="1">
      <c r="B128" s="192"/>
      <c r="C128" s="193"/>
      <c r="D128" s="194" t="s">
        <v>76</v>
      </c>
      <c r="E128" s="206" t="s">
        <v>84</v>
      </c>
      <c r="F128" s="206" t="s">
        <v>218</v>
      </c>
      <c r="G128" s="193"/>
      <c r="H128" s="193"/>
      <c r="I128" s="196"/>
      <c r="J128" s="207">
        <f>BK128</f>
        <v>0</v>
      </c>
      <c r="K128" s="193"/>
      <c r="L128" s="198"/>
      <c r="M128" s="199"/>
      <c r="N128" s="200"/>
      <c r="O128" s="200"/>
      <c r="P128" s="201">
        <f>SUM(P129:P144)</f>
        <v>0</v>
      </c>
      <c r="Q128" s="200"/>
      <c r="R128" s="201">
        <f>SUM(R129:R144)</f>
        <v>0.56690267999999999</v>
      </c>
      <c r="S128" s="200"/>
      <c r="T128" s="202">
        <f>SUM(T129:T144)</f>
        <v>0</v>
      </c>
      <c r="AR128" s="203" t="s">
        <v>84</v>
      </c>
      <c r="AT128" s="204" t="s">
        <v>76</v>
      </c>
      <c r="AU128" s="204" t="s">
        <v>84</v>
      </c>
      <c r="AY128" s="203" t="s">
        <v>217</v>
      </c>
      <c r="BK128" s="205">
        <f>SUM(BK129:BK144)</f>
        <v>0</v>
      </c>
    </row>
    <row r="129" spans="1:65" s="2" customFormat="1" ht="21.75" customHeight="1">
      <c r="A129" s="34"/>
      <c r="B129" s="35"/>
      <c r="C129" s="208" t="s">
        <v>84</v>
      </c>
      <c r="D129" s="208" t="s">
        <v>219</v>
      </c>
      <c r="E129" s="209" t="s">
        <v>773</v>
      </c>
      <c r="F129" s="210" t="s">
        <v>774</v>
      </c>
      <c r="G129" s="211" t="s">
        <v>222</v>
      </c>
      <c r="H129" s="212">
        <v>100</v>
      </c>
      <c r="I129" s="213"/>
      <c r="J129" s="214">
        <f>ROUND(I129*H129,2)</f>
        <v>0</v>
      </c>
      <c r="K129" s="210" t="s">
        <v>514</v>
      </c>
      <c r="L129" s="39"/>
      <c r="M129" s="215" t="s">
        <v>1</v>
      </c>
      <c r="N129" s="216" t="s">
        <v>42</v>
      </c>
      <c r="O129" s="71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9" t="s">
        <v>224</v>
      </c>
      <c r="AT129" s="219" t="s">
        <v>219</v>
      </c>
      <c r="AU129" s="219" t="s">
        <v>86</v>
      </c>
      <c r="AY129" s="17" t="s">
        <v>217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7" t="s">
        <v>84</v>
      </c>
      <c r="BK129" s="220">
        <f>ROUND(I129*H129,2)</f>
        <v>0</v>
      </c>
      <c r="BL129" s="17" t="s">
        <v>224</v>
      </c>
      <c r="BM129" s="219" t="s">
        <v>775</v>
      </c>
    </row>
    <row r="130" spans="1:65" s="2" customFormat="1" ht="19.5">
      <c r="A130" s="34"/>
      <c r="B130" s="35"/>
      <c r="C130" s="36"/>
      <c r="D130" s="221" t="s">
        <v>234</v>
      </c>
      <c r="E130" s="36"/>
      <c r="F130" s="222" t="s">
        <v>776</v>
      </c>
      <c r="G130" s="36"/>
      <c r="H130" s="36"/>
      <c r="I130" s="122"/>
      <c r="J130" s="36"/>
      <c r="K130" s="36"/>
      <c r="L130" s="39"/>
      <c r="M130" s="223"/>
      <c r="N130" s="224"/>
      <c r="O130" s="71"/>
      <c r="P130" s="71"/>
      <c r="Q130" s="71"/>
      <c r="R130" s="71"/>
      <c r="S130" s="71"/>
      <c r="T130" s="72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234</v>
      </c>
      <c r="AU130" s="17" t="s">
        <v>86</v>
      </c>
    </row>
    <row r="131" spans="1:65" s="2" customFormat="1" ht="16.5" customHeight="1">
      <c r="A131" s="34"/>
      <c r="B131" s="35"/>
      <c r="C131" s="208" t="s">
        <v>86</v>
      </c>
      <c r="D131" s="208" t="s">
        <v>219</v>
      </c>
      <c r="E131" s="209" t="s">
        <v>777</v>
      </c>
      <c r="F131" s="210" t="s">
        <v>778</v>
      </c>
      <c r="G131" s="211" t="s">
        <v>222</v>
      </c>
      <c r="H131" s="212">
        <v>100</v>
      </c>
      <c r="I131" s="213"/>
      <c r="J131" s="214">
        <f>ROUND(I131*H131,2)</f>
        <v>0</v>
      </c>
      <c r="K131" s="210" t="s">
        <v>514</v>
      </c>
      <c r="L131" s="39"/>
      <c r="M131" s="215" t="s">
        <v>1</v>
      </c>
      <c r="N131" s="216" t="s">
        <v>42</v>
      </c>
      <c r="O131" s="71"/>
      <c r="P131" s="217">
        <f>O131*H131</f>
        <v>0</v>
      </c>
      <c r="Q131" s="217">
        <v>1.8000000000000001E-4</v>
      </c>
      <c r="R131" s="217">
        <f>Q131*H131</f>
        <v>1.8000000000000002E-2</v>
      </c>
      <c r="S131" s="217">
        <v>0</v>
      </c>
      <c r="T131" s="21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9" t="s">
        <v>224</v>
      </c>
      <c r="AT131" s="219" t="s">
        <v>219</v>
      </c>
      <c r="AU131" s="219" t="s">
        <v>86</v>
      </c>
      <c r="AY131" s="17" t="s">
        <v>217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7" t="s">
        <v>84</v>
      </c>
      <c r="BK131" s="220">
        <f>ROUND(I131*H131,2)</f>
        <v>0</v>
      </c>
      <c r="BL131" s="17" t="s">
        <v>224</v>
      </c>
      <c r="BM131" s="219" t="s">
        <v>779</v>
      </c>
    </row>
    <row r="132" spans="1:65" s="2" customFormat="1" ht="21.75" customHeight="1">
      <c r="A132" s="34"/>
      <c r="B132" s="35"/>
      <c r="C132" s="208" t="s">
        <v>229</v>
      </c>
      <c r="D132" s="208" t="s">
        <v>219</v>
      </c>
      <c r="E132" s="209" t="s">
        <v>780</v>
      </c>
      <c r="F132" s="210" t="s">
        <v>781</v>
      </c>
      <c r="G132" s="211" t="s">
        <v>232</v>
      </c>
      <c r="H132" s="212">
        <v>19</v>
      </c>
      <c r="I132" s="213"/>
      <c r="J132" s="214">
        <f>ROUND(I132*H132,2)</f>
        <v>0</v>
      </c>
      <c r="K132" s="210" t="s">
        <v>223</v>
      </c>
      <c r="L132" s="39"/>
      <c r="M132" s="215" t="s">
        <v>1</v>
      </c>
      <c r="N132" s="216" t="s">
        <v>42</v>
      </c>
      <c r="O132" s="71"/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9" t="s">
        <v>224</v>
      </c>
      <c r="AT132" s="219" t="s">
        <v>219</v>
      </c>
      <c r="AU132" s="219" t="s">
        <v>86</v>
      </c>
      <c r="AY132" s="17" t="s">
        <v>217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7" t="s">
        <v>84</v>
      </c>
      <c r="BK132" s="220">
        <f>ROUND(I132*H132,2)</f>
        <v>0</v>
      </c>
      <c r="BL132" s="17" t="s">
        <v>224</v>
      </c>
      <c r="BM132" s="219" t="s">
        <v>782</v>
      </c>
    </row>
    <row r="133" spans="1:65" s="2" customFormat="1" ht="19.5">
      <c r="A133" s="34"/>
      <c r="B133" s="35"/>
      <c r="C133" s="36"/>
      <c r="D133" s="221" t="s">
        <v>234</v>
      </c>
      <c r="E133" s="36"/>
      <c r="F133" s="222" t="s">
        <v>783</v>
      </c>
      <c r="G133" s="36"/>
      <c r="H133" s="36"/>
      <c r="I133" s="122"/>
      <c r="J133" s="36"/>
      <c r="K133" s="36"/>
      <c r="L133" s="39"/>
      <c r="M133" s="223"/>
      <c r="N133" s="224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234</v>
      </c>
      <c r="AU133" s="17" t="s">
        <v>86</v>
      </c>
    </row>
    <row r="134" spans="1:65" s="13" customFormat="1" ht="11.25">
      <c r="B134" s="225"/>
      <c r="C134" s="226"/>
      <c r="D134" s="221" t="s">
        <v>246</v>
      </c>
      <c r="E134" s="227" t="s">
        <v>1</v>
      </c>
      <c r="F134" s="228" t="s">
        <v>784</v>
      </c>
      <c r="G134" s="226"/>
      <c r="H134" s="229">
        <v>19</v>
      </c>
      <c r="I134" s="230"/>
      <c r="J134" s="226"/>
      <c r="K134" s="226"/>
      <c r="L134" s="231"/>
      <c r="M134" s="232"/>
      <c r="N134" s="233"/>
      <c r="O134" s="233"/>
      <c r="P134" s="233"/>
      <c r="Q134" s="233"/>
      <c r="R134" s="233"/>
      <c r="S134" s="233"/>
      <c r="T134" s="234"/>
      <c r="AT134" s="235" t="s">
        <v>246</v>
      </c>
      <c r="AU134" s="235" t="s">
        <v>86</v>
      </c>
      <c r="AV134" s="13" t="s">
        <v>86</v>
      </c>
      <c r="AW134" s="13" t="s">
        <v>33</v>
      </c>
      <c r="AX134" s="13" t="s">
        <v>77</v>
      </c>
      <c r="AY134" s="235" t="s">
        <v>217</v>
      </c>
    </row>
    <row r="135" spans="1:65" s="14" customFormat="1" ht="11.25">
      <c r="B135" s="246"/>
      <c r="C135" s="247"/>
      <c r="D135" s="221" t="s">
        <v>246</v>
      </c>
      <c r="E135" s="248" t="s">
        <v>1</v>
      </c>
      <c r="F135" s="249" t="s">
        <v>298</v>
      </c>
      <c r="G135" s="247"/>
      <c r="H135" s="250">
        <v>19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AT135" s="256" t="s">
        <v>246</v>
      </c>
      <c r="AU135" s="256" t="s">
        <v>86</v>
      </c>
      <c r="AV135" s="14" t="s">
        <v>224</v>
      </c>
      <c r="AW135" s="14" t="s">
        <v>33</v>
      </c>
      <c r="AX135" s="14" t="s">
        <v>84</v>
      </c>
      <c r="AY135" s="256" t="s">
        <v>217</v>
      </c>
    </row>
    <row r="136" spans="1:65" s="2" customFormat="1" ht="21.75" customHeight="1">
      <c r="A136" s="34"/>
      <c r="B136" s="35"/>
      <c r="C136" s="208" t="s">
        <v>224</v>
      </c>
      <c r="D136" s="208" t="s">
        <v>219</v>
      </c>
      <c r="E136" s="209" t="s">
        <v>505</v>
      </c>
      <c r="F136" s="210" t="s">
        <v>506</v>
      </c>
      <c r="G136" s="211" t="s">
        <v>232</v>
      </c>
      <c r="H136" s="212">
        <v>19</v>
      </c>
      <c r="I136" s="213"/>
      <c r="J136" s="214">
        <f>ROUND(I136*H136,2)</f>
        <v>0</v>
      </c>
      <c r="K136" s="210" t="s">
        <v>223</v>
      </c>
      <c r="L136" s="39"/>
      <c r="M136" s="215" t="s">
        <v>1</v>
      </c>
      <c r="N136" s="216" t="s">
        <v>42</v>
      </c>
      <c r="O136" s="71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9" t="s">
        <v>224</v>
      </c>
      <c r="AT136" s="219" t="s">
        <v>219</v>
      </c>
      <c r="AU136" s="219" t="s">
        <v>86</v>
      </c>
      <c r="AY136" s="17" t="s">
        <v>217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7" t="s">
        <v>84</v>
      </c>
      <c r="BK136" s="220">
        <f>ROUND(I136*H136,2)</f>
        <v>0</v>
      </c>
      <c r="BL136" s="17" t="s">
        <v>224</v>
      </c>
      <c r="BM136" s="219" t="s">
        <v>785</v>
      </c>
    </row>
    <row r="137" spans="1:65" s="2" customFormat="1" ht="19.5">
      <c r="A137" s="34"/>
      <c r="B137" s="35"/>
      <c r="C137" s="36"/>
      <c r="D137" s="221" t="s">
        <v>234</v>
      </c>
      <c r="E137" s="36"/>
      <c r="F137" s="222" t="s">
        <v>786</v>
      </c>
      <c r="G137" s="36"/>
      <c r="H137" s="36"/>
      <c r="I137" s="122"/>
      <c r="J137" s="36"/>
      <c r="K137" s="36"/>
      <c r="L137" s="39"/>
      <c r="M137" s="223"/>
      <c r="N137" s="224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234</v>
      </c>
      <c r="AU137" s="17" t="s">
        <v>86</v>
      </c>
    </row>
    <row r="138" spans="1:65" s="2" customFormat="1" ht="16.5" customHeight="1">
      <c r="A138" s="34"/>
      <c r="B138" s="35"/>
      <c r="C138" s="208" t="s">
        <v>241</v>
      </c>
      <c r="D138" s="208" t="s">
        <v>219</v>
      </c>
      <c r="E138" s="209" t="s">
        <v>787</v>
      </c>
      <c r="F138" s="210" t="s">
        <v>788</v>
      </c>
      <c r="G138" s="211" t="s">
        <v>238</v>
      </c>
      <c r="H138" s="212">
        <v>25</v>
      </c>
      <c r="I138" s="213"/>
      <c r="J138" s="214">
        <f>ROUND(I138*H138,2)</f>
        <v>0</v>
      </c>
      <c r="K138" s="210" t="s">
        <v>223</v>
      </c>
      <c r="L138" s="39"/>
      <c r="M138" s="215" t="s">
        <v>1</v>
      </c>
      <c r="N138" s="216" t="s">
        <v>42</v>
      </c>
      <c r="O138" s="71"/>
      <c r="P138" s="217">
        <f>O138*H138</f>
        <v>0</v>
      </c>
      <c r="Q138" s="217">
        <v>2.1930000000000002E-2</v>
      </c>
      <c r="R138" s="217">
        <f>Q138*H138</f>
        <v>0.54825000000000002</v>
      </c>
      <c r="S138" s="217">
        <v>0</v>
      </c>
      <c r="T138" s="21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9" t="s">
        <v>224</v>
      </c>
      <c r="AT138" s="219" t="s">
        <v>219</v>
      </c>
      <c r="AU138" s="219" t="s">
        <v>86</v>
      </c>
      <c r="AY138" s="17" t="s">
        <v>217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17" t="s">
        <v>84</v>
      </c>
      <c r="BK138" s="220">
        <f>ROUND(I138*H138,2)</f>
        <v>0</v>
      </c>
      <c r="BL138" s="17" t="s">
        <v>224</v>
      </c>
      <c r="BM138" s="219" t="s">
        <v>789</v>
      </c>
    </row>
    <row r="139" spans="1:65" s="2" customFormat="1" ht="21.75" customHeight="1">
      <c r="A139" s="34"/>
      <c r="B139" s="35"/>
      <c r="C139" s="208" t="s">
        <v>248</v>
      </c>
      <c r="D139" s="208" t="s">
        <v>219</v>
      </c>
      <c r="E139" s="209" t="s">
        <v>790</v>
      </c>
      <c r="F139" s="210" t="s">
        <v>791</v>
      </c>
      <c r="G139" s="211" t="s">
        <v>571</v>
      </c>
      <c r="H139" s="212">
        <v>16</v>
      </c>
      <c r="I139" s="213"/>
      <c r="J139" s="214">
        <f>ROUND(I139*H139,2)</f>
        <v>0</v>
      </c>
      <c r="K139" s="210" t="s">
        <v>223</v>
      </c>
      <c r="L139" s="39"/>
      <c r="M139" s="215" t="s">
        <v>1</v>
      </c>
      <c r="N139" s="216" t="s">
        <v>42</v>
      </c>
      <c r="O139" s="71"/>
      <c r="P139" s="217">
        <f>O139*H139</f>
        <v>0</v>
      </c>
      <c r="Q139" s="217">
        <v>4.0792499999999999E-5</v>
      </c>
      <c r="R139" s="217">
        <f>Q139*H139</f>
        <v>6.5267999999999999E-4</v>
      </c>
      <c r="S139" s="217">
        <v>0</v>
      </c>
      <c r="T139" s="21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9" t="s">
        <v>224</v>
      </c>
      <c r="AT139" s="219" t="s">
        <v>219</v>
      </c>
      <c r="AU139" s="219" t="s">
        <v>86</v>
      </c>
      <c r="AY139" s="17" t="s">
        <v>217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7" t="s">
        <v>84</v>
      </c>
      <c r="BK139" s="220">
        <f>ROUND(I139*H139,2)</f>
        <v>0</v>
      </c>
      <c r="BL139" s="17" t="s">
        <v>224</v>
      </c>
      <c r="BM139" s="219" t="s">
        <v>792</v>
      </c>
    </row>
    <row r="140" spans="1:65" s="2" customFormat="1" ht="16.5" customHeight="1">
      <c r="A140" s="34"/>
      <c r="B140" s="35"/>
      <c r="C140" s="208" t="s">
        <v>254</v>
      </c>
      <c r="D140" s="208" t="s">
        <v>219</v>
      </c>
      <c r="E140" s="209" t="s">
        <v>793</v>
      </c>
      <c r="F140" s="210" t="s">
        <v>794</v>
      </c>
      <c r="G140" s="211" t="s">
        <v>290</v>
      </c>
      <c r="H140" s="212">
        <v>2</v>
      </c>
      <c r="I140" s="213"/>
      <c r="J140" s="214">
        <f>ROUND(I140*H140,2)</f>
        <v>0</v>
      </c>
      <c r="K140" s="210" t="s">
        <v>223</v>
      </c>
      <c r="L140" s="39"/>
      <c r="M140" s="215" t="s">
        <v>1</v>
      </c>
      <c r="N140" s="216" t="s">
        <v>42</v>
      </c>
      <c r="O140" s="71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9" t="s">
        <v>224</v>
      </c>
      <c r="AT140" s="219" t="s">
        <v>219</v>
      </c>
      <c r="AU140" s="219" t="s">
        <v>86</v>
      </c>
      <c r="AY140" s="17" t="s">
        <v>217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7" t="s">
        <v>84</v>
      </c>
      <c r="BK140" s="220">
        <f>ROUND(I140*H140,2)</f>
        <v>0</v>
      </c>
      <c r="BL140" s="17" t="s">
        <v>224</v>
      </c>
      <c r="BM140" s="219" t="s">
        <v>795</v>
      </c>
    </row>
    <row r="141" spans="1:65" s="2" customFormat="1" ht="19.5">
      <c r="A141" s="34"/>
      <c r="B141" s="35"/>
      <c r="C141" s="36"/>
      <c r="D141" s="221" t="s">
        <v>234</v>
      </c>
      <c r="E141" s="36"/>
      <c r="F141" s="222" t="s">
        <v>796</v>
      </c>
      <c r="G141" s="36"/>
      <c r="H141" s="36"/>
      <c r="I141" s="122"/>
      <c r="J141" s="36"/>
      <c r="K141" s="36"/>
      <c r="L141" s="39"/>
      <c r="M141" s="223"/>
      <c r="N141" s="224"/>
      <c r="O141" s="71"/>
      <c r="P141" s="71"/>
      <c r="Q141" s="71"/>
      <c r="R141" s="71"/>
      <c r="S141" s="71"/>
      <c r="T141" s="72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234</v>
      </c>
      <c r="AU141" s="17" t="s">
        <v>86</v>
      </c>
    </row>
    <row r="142" spans="1:65" s="2" customFormat="1" ht="16.5" customHeight="1">
      <c r="A142" s="34"/>
      <c r="B142" s="35"/>
      <c r="C142" s="208" t="s">
        <v>262</v>
      </c>
      <c r="D142" s="208" t="s">
        <v>219</v>
      </c>
      <c r="E142" s="209" t="s">
        <v>509</v>
      </c>
      <c r="F142" s="210" t="s">
        <v>510</v>
      </c>
      <c r="G142" s="211" t="s">
        <v>222</v>
      </c>
      <c r="H142" s="212">
        <v>114.8</v>
      </c>
      <c r="I142" s="213"/>
      <c r="J142" s="214">
        <f>ROUND(I142*H142,2)</f>
        <v>0</v>
      </c>
      <c r="K142" s="210" t="s">
        <v>223</v>
      </c>
      <c r="L142" s="39"/>
      <c r="M142" s="215" t="s">
        <v>1</v>
      </c>
      <c r="N142" s="216" t="s">
        <v>42</v>
      </c>
      <c r="O142" s="71"/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9" t="s">
        <v>224</v>
      </c>
      <c r="AT142" s="219" t="s">
        <v>219</v>
      </c>
      <c r="AU142" s="219" t="s">
        <v>86</v>
      </c>
      <c r="AY142" s="17" t="s">
        <v>217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7" t="s">
        <v>84</v>
      </c>
      <c r="BK142" s="220">
        <f>ROUND(I142*H142,2)</f>
        <v>0</v>
      </c>
      <c r="BL142" s="17" t="s">
        <v>224</v>
      </c>
      <c r="BM142" s="219" t="s">
        <v>797</v>
      </c>
    </row>
    <row r="143" spans="1:65" s="2" customFormat="1" ht="21.75" customHeight="1">
      <c r="A143" s="34"/>
      <c r="B143" s="35"/>
      <c r="C143" s="208" t="s">
        <v>260</v>
      </c>
      <c r="D143" s="208" t="s">
        <v>219</v>
      </c>
      <c r="E143" s="209" t="s">
        <v>798</v>
      </c>
      <c r="F143" s="210" t="s">
        <v>799</v>
      </c>
      <c r="G143" s="211" t="s">
        <v>222</v>
      </c>
      <c r="H143" s="212">
        <v>114.08</v>
      </c>
      <c r="I143" s="213"/>
      <c r="J143" s="214">
        <f>ROUND(I143*H143,2)</f>
        <v>0</v>
      </c>
      <c r="K143" s="210" t="s">
        <v>223</v>
      </c>
      <c r="L143" s="39"/>
      <c r="M143" s="215" t="s">
        <v>1</v>
      </c>
      <c r="N143" s="216" t="s">
        <v>42</v>
      </c>
      <c r="O143" s="71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9" t="s">
        <v>224</v>
      </c>
      <c r="AT143" s="219" t="s">
        <v>219</v>
      </c>
      <c r="AU143" s="219" t="s">
        <v>86</v>
      </c>
      <c r="AY143" s="17" t="s">
        <v>217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7" t="s">
        <v>84</v>
      </c>
      <c r="BK143" s="220">
        <f>ROUND(I143*H143,2)</f>
        <v>0</v>
      </c>
      <c r="BL143" s="17" t="s">
        <v>224</v>
      </c>
      <c r="BM143" s="219" t="s">
        <v>800</v>
      </c>
    </row>
    <row r="144" spans="1:65" s="13" customFormat="1" ht="11.25">
      <c r="B144" s="225"/>
      <c r="C144" s="226"/>
      <c r="D144" s="221" t="s">
        <v>246</v>
      </c>
      <c r="E144" s="227" t="s">
        <v>1</v>
      </c>
      <c r="F144" s="228" t="s">
        <v>801</v>
      </c>
      <c r="G144" s="226"/>
      <c r="H144" s="229">
        <v>114.08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AT144" s="235" t="s">
        <v>246</v>
      </c>
      <c r="AU144" s="235" t="s">
        <v>86</v>
      </c>
      <c r="AV144" s="13" t="s">
        <v>86</v>
      </c>
      <c r="AW144" s="13" t="s">
        <v>33</v>
      </c>
      <c r="AX144" s="13" t="s">
        <v>84</v>
      </c>
      <c r="AY144" s="235" t="s">
        <v>217</v>
      </c>
    </row>
    <row r="145" spans="1:65" s="12" customFormat="1" ht="22.9" customHeight="1">
      <c r="B145" s="192"/>
      <c r="C145" s="193"/>
      <c r="D145" s="194" t="s">
        <v>76</v>
      </c>
      <c r="E145" s="206" t="s">
        <v>229</v>
      </c>
      <c r="F145" s="206" t="s">
        <v>623</v>
      </c>
      <c r="G145" s="193"/>
      <c r="H145" s="193"/>
      <c r="I145" s="196"/>
      <c r="J145" s="207">
        <f>BK145</f>
        <v>0</v>
      </c>
      <c r="K145" s="193"/>
      <c r="L145" s="198"/>
      <c r="M145" s="199"/>
      <c r="N145" s="200"/>
      <c r="O145" s="200"/>
      <c r="P145" s="201">
        <f>SUM(P146:P153)</f>
        <v>0</v>
      </c>
      <c r="Q145" s="200"/>
      <c r="R145" s="201">
        <f>SUM(R146:R153)</f>
        <v>4.2235073999999999</v>
      </c>
      <c r="S145" s="200"/>
      <c r="T145" s="202">
        <f>SUM(T146:T153)</f>
        <v>0</v>
      </c>
      <c r="AR145" s="203" t="s">
        <v>84</v>
      </c>
      <c r="AT145" s="204" t="s">
        <v>76</v>
      </c>
      <c r="AU145" s="204" t="s">
        <v>84</v>
      </c>
      <c r="AY145" s="203" t="s">
        <v>217</v>
      </c>
      <c r="BK145" s="205">
        <f>SUM(BK146:BK153)</f>
        <v>0</v>
      </c>
    </row>
    <row r="146" spans="1:65" s="2" customFormat="1" ht="21.75" customHeight="1">
      <c r="A146" s="34"/>
      <c r="B146" s="35"/>
      <c r="C146" s="208" t="s">
        <v>270</v>
      </c>
      <c r="D146" s="208" t="s">
        <v>219</v>
      </c>
      <c r="E146" s="209" t="s">
        <v>802</v>
      </c>
      <c r="F146" s="210" t="s">
        <v>803</v>
      </c>
      <c r="G146" s="211" t="s">
        <v>290</v>
      </c>
      <c r="H146" s="212">
        <v>1.5</v>
      </c>
      <c r="I146" s="213"/>
      <c r="J146" s="214">
        <f>ROUND(I146*H146,2)</f>
        <v>0</v>
      </c>
      <c r="K146" s="210" t="s">
        <v>223</v>
      </c>
      <c r="L146" s="39"/>
      <c r="M146" s="215" t="s">
        <v>1</v>
      </c>
      <c r="N146" s="216" t="s">
        <v>42</v>
      </c>
      <c r="O146" s="71"/>
      <c r="P146" s="217">
        <f>O146*H146</f>
        <v>0</v>
      </c>
      <c r="Q146" s="217">
        <v>2.2912400000000002</v>
      </c>
      <c r="R146" s="217">
        <f>Q146*H146</f>
        <v>3.4368600000000002</v>
      </c>
      <c r="S146" s="217">
        <v>0</v>
      </c>
      <c r="T146" s="21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9" t="s">
        <v>224</v>
      </c>
      <c r="AT146" s="219" t="s">
        <v>219</v>
      </c>
      <c r="AU146" s="219" t="s">
        <v>86</v>
      </c>
      <c r="AY146" s="17" t="s">
        <v>217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17" t="s">
        <v>84</v>
      </c>
      <c r="BK146" s="220">
        <f>ROUND(I146*H146,2)</f>
        <v>0</v>
      </c>
      <c r="BL146" s="17" t="s">
        <v>224</v>
      </c>
      <c r="BM146" s="219" t="s">
        <v>804</v>
      </c>
    </row>
    <row r="147" spans="1:65" s="2" customFormat="1" ht="19.5">
      <c r="A147" s="34"/>
      <c r="B147" s="35"/>
      <c r="C147" s="36"/>
      <c r="D147" s="221" t="s">
        <v>234</v>
      </c>
      <c r="E147" s="36"/>
      <c r="F147" s="222" t="s">
        <v>805</v>
      </c>
      <c r="G147" s="36"/>
      <c r="H147" s="36"/>
      <c r="I147" s="122"/>
      <c r="J147" s="36"/>
      <c r="K147" s="36"/>
      <c r="L147" s="39"/>
      <c r="M147" s="223"/>
      <c r="N147" s="224"/>
      <c r="O147" s="71"/>
      <c r="P147" s="71"/>
      <c r="Q147" s="71"/>
      <c r="R147" s="71"/>
      <c r="S147" s="71"/>
      <c r="T147" s="72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234</v>
      </c>
      <c r="AU147" s="17" t="s">
        <v>86</v>
      </c>
    </row>
    <row r="148" spans="1:65" s="13" customFormat="1" ht="11.25">
      <c r="B148" s="225"/>
      <c r="C148" s="226"/>
      <c r="D148" s="221" t="s">
        <v>246</v>
      </c>
      <c r="E148" s="227" t="s">
        <v>1</v>
      </c>
      <c r="F148" s="228" t="s">
        <v>806</v>
      </c>
      <c r="G148" s="226"/>
      <c r="H148" s="229">
        <v>1.5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AT148" s="235" t="s">
        <v>246</v>
      </c>
      <c r="AU148" s="235" t="s">
        <v>86</v>
      </c>
      <c r="AV148" s="13" t="s">
        <v>86</v>
      </c>
      <c r="AW148" s="13" t="s">
        <v>33</v>
      </c>
      <c r="AX148" s="13" t="s">
        <v>77</v>
      </c>
      <c r="AY148" s="235" t="s">
        <v>217</v>
      </c>
    </row>
    <row r="149" spans="1:65" s="14" customFormat="1" ht="11.25">
      <c r="B149" s="246"/>
      <c r="C149" s="247"/>
      <c r="D149" s="221" t="s">
        <v>246</v>
      </c>
      <c r="E149" s="248" t="s">
        <v>1</v>
      </c>
      <c r="F149" s="249" t="s">
        <v>298</v>
      </c>
      <c r="G149" s="247"/>
      <c r="H149" s="250">
        <v>1.5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AT149" s="256" t="s">
        <v>246</v>
      </c>
      <c r="AU149" s="256" t="s">
        <v>86</v>
      </c>
      <c r="AV149" s="14" t="s">
        <v>224</v>
      </c>
      <c r="AW149" s="14" t="s">
        <v>33</v>
      </c>
      <c r="AX149" s="14" t="s">
        <v>84</v>
      </c>
      <c r="AY149" s="256" t="s">
        <v>217</v>
      </c>
    </row>
    <row r="150" spans="1:65" s="2" customFormat="1" ht="21.75" customHeight="1">
      <c r="A150" s="34"/>
      <c r="B150" s="35"/>
      <c r="C150" s="208" t="s">
        <v>277</v>
      </c>
      <c r="D150" s="208" t="s">
        <v>219</v>
      </c>
      <c r="E150" s="209" t="s">
        <v>645</v>
      </c>
      <c r="F150" s="210" t="s">
        <v>646</v>
      </c>
      <c r="G150" s="211" t="s">
        <v>222</v>
      </c>
      <c r="H150" s="212">
        <v>4.2</v>
      </c>
      <c r="I150" s="213"/>
      <c r="J150" s="214">
        <f>ROUND(I150*H150,2)</f>
        <v>0</v>
      </c>
      <c r="K150" s="210" t="s">
        <v>223</v>
      </c>
      <c r="L150" s="39"/>
      <c r="M150" s="215" t="s">
        <v>1</v>
      </c>
      <c r="N150" s="216" t="s">
        <v>42</v>
      </c>
      <c r="O150" s="71"/>
      <c r="P150" s="217">
        <f>O150*H150</f>
        <v>0</v>
      </c>
      <c r="Q150" s="217">
        <v>0.18729699999999999</v>
      </c>
      <c r="R150" s="217">
        <f>Q150*H150</f>
        <v>0.7866474</v>
      </c>
      <c r="S150" s="217">
        <v>0</v>
      </c>
      <c r="T150" s="21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9" t="s">
        <v>224</v>
      </c>
      <c r="AT150" s="219" t="s">
        <v>219</v>
      </c>
      <c r="AU150" s="219" t="s">
        <v>86</v>
      </c>
      <c r="AY150" s="17" t="s">
        <v>217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17" t="s">
        <v>84</v>
      </c>
      <c r="BK150" s="220">
        <f>ROUND(I150*H150,2)</f>
        <v>0</v>
      </c>
      <c r="BL150" s="17" t="s">
        <v>224</v>
      </c>
      <c r="BM150" s="219" t="s">
        <v>807</v>
      </c>
    </row>
    <row r="151" spans="1:65" s="2" customFormat="1" ht="19.5">
      <c r="A151" s="34"/>
      <c r="B151" s="35"/>
      <c r="C151" s="36"/>
      <c r="D151" s="221" t="s">
        <v>234</v>
      </c>
      <c r="E151" s="36"/>
      <c r="F151" s="222" t="s">
        <v>808</v>
      </c>
      <c r="G151" s="36"/>
      <c r="H151" s="36"/>
      <c r="I151" s="122"/>
      <c r="J151" s="36"/>
      <c r="K151" s="36"/>
      <c r="L151" s="39"/>
      <c r="M151" s="223"/>
      <c r="N151" s="224"/>
      <c r="O151" s="71"/>
      <c r="P151" s="71"/>
      <c r="Q151" s="71"/>
      <c r="R151" s="71"/>
      <c r="S151" s="71"/>
      <c r="T151" s="72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234</v>
      </c>
      <c r="AU151" s="17" t="s">
        <v>86</v>
      </c>
    </row>
    <row r="152" spans="1:65" s="13" customFormat="1" ht="11.25">
      <c r="B152" s="225"/>
      <c r="C152" s="226"/>
      <c r="D152" s="221" t="s">
        <v>246</v>
      </c>
      <c r="E152" s="227" t="s">
        <v>1</v>
      </c>
      <c r="F152" s="228" t="s">
        <v>809</v>
      </c>
      <c r="G152" s="226"/>
      <c r="H152" s="229">
        <v>4.2</v>
      </c>
      <c r="I152" s="230"/>
      <c r="J152" s="226"/>
      <c r="K152" s="226"/>
      <c r="L152" s="231"/>
      <c r="M152" s="232"/>
      <c r="N152" s="233"/>
      <c r="O152" s="233"/>
      <c r="P152" s="233"/>
      <c r="Q152" s="233"/>
      <c r="R152" s="233"/>
      <c r="S152" s="233"/>
      <c r="T152" s="234"/>
      <c r="AT152" s="235" t="s">
        <v>246</v>
      </c>
      <c r="AU152" s="235" t="s">
        <v>86</v>
      </c>
      <c r="AV152" s="13" t="s">
        <v>86</v>
      </c>
      <c r="AW152" s="13" t="s">
        <v>33</v>
      </c>
      <c r="AX152" s="13" t="s">
        <v>77</v>
      </c>
      <c r="AY152" s="235" t="s">
        <v>217</v>
      </c>
    </row>
    <row r="153" spans="1:65" s="14" customFormat="1" ht="11.25">
      <c r="B153" s="246"/>
      <c r="C153" s="247"/>
      <c r="D153" s="221" t="s">
        <v>246</v>
      </c>
      <c r="E153" s="248" t="s">
        <v>1</v>
      </c>
      <c r="F153" s="249" t="s">
        <v>298</v>
      </c>
      <c r="G153" s="247"/>
      <c r="H153" s="250">
        <v>4.2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AT153" s="256" t="s">
        <v>246</v>
      </c>
      <c r="AU153" s="256" t="s">
        <v>86</v>
      </c>
      <c r="AV153" s="14" t="s">
        <v>224</v>
      </c>
      <c r="AW153" s="14" t="s">
        <v>33</v>
      </c>
      <c r="AX153" s="14" t="s">
        <v>84</v>
      </c>
      <c r="AY153" s="256" t="s">
        <v>217</v>
      </c>
    </row>
    <row r="154" spans="1:65" s="12" customFormat="1" ht="22.9" customHeight="1">
      <c r="B154" s="192"/>
      <c r="C154" s="193"/>
      <c r="D154" s="194" t="s">
        <v>76</v>
      </c>
      <c r="E154" s="206" t="s">
        <v>224</v>
      </c>
      <c r="F154" s="206" t="s">
        <v>240</v>
      </c>
      <c r="G154" s="193"/>
      <c r="H154" s="193"/>
      <c r="I154" s="196"/>
      <c r="J154" s="207">
        <f>BK154</f>
        <v>0</v>
      </c>
      <c r="K154" s="193"/>
      <c r="L154" s="198"/>
      <c r="M154" s="199"/>
      <c r="N154" s="200"/>
      <c r="O154" s="200"/>
      <c r="P154" s="201">
        <f>SUM(P155:P156)</f>
        <v>0</v>
      </c>
      <c r="Q154" s="200"/>
      <c r="R154" s="201">
        <f>SUM(R155:R156)</f>
        <v>17.351800000000001</v>
      </c>
      <c r="S154" s="200"/>
      <c r="T154" s="202">
        <f>SUM(T155:T156)</f>
        <v>0</v>
      </c>
      <c r="AR154" s="203" t="s">
        <v>84</v>
      </c>
      <c r="AT154" s="204" t="s">
        <v>76</v>
      </c>
      <c r="AU154" s="204" t="s">
        <v>84</v>
      </c>
      <c r="AY154" s="203" t="s">
        <v>217</v>
      </c>
      <c r="BK154" s="205">
        <f>SUM(BK155:BK156)</f>
        <v>0</v>
      </c>
    </row>
    <row r="155" spans="1:65" s="2" customFormat="1" ht="21.75" customHeight="1">
      <c r="A155" s="34"/>
      <c r="B155" s="35"/>
      <c r="C155" s="208" t="s">
        <v>282</v>
      </c>
      <c r="D155" s="208" t="s">
        <v>219</v>
      </c>
      <c r="E155" s="209" t="s">
        <v>810</v>
      </c>
      <c r="F155" s="210" t="s">
        <v>811</v>
      </c>
      <c r="G155" s="211" t="s">
        <v>222</v>
      </c>
      <c r="H155" s="212">
        <v>20</v>
      </c>
      <c r="I155" s="213"/>
      <c r="J155" s="214">
        <f>ROUND(I155*H155,2)</f>
        <v>0</v>
      </c>
      <c r="K155" s="210" t="s">
        <v>223</v>
      </c>
      <c r="L155" s="39"/>
      <c r="M155" s="215" t="s">
        <v>1</v>
      </c>
      <c r="N155" s="216" t="s">
        <v>42</v>
      </c>
      <c r="O155" s="71"/>
      <c r="P155" s="217">
        <f>O155*H155</f>
        <v>0</v>
      </c>
      <c r="Q155" s="217">
        <v>0.86758999999999997</v>
      </c>
      <c r="R155" s="217">
        <f>Q155*H155</f>
        <v>17.351800000000001</v>
      </c>
      <c r="S155" s="217">
        <v>0</v>
      </c>
      <c r="T155" s="21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9" t="s">
        <v>224</v>
      </c>
      <c r="AT155" s="219" t="s">
        <v>219</v>
      </c>
      <c r="AU155" s="219" t="s">
        <v>86</v>
      </c>
      <c r="AY155" s="17" t="s">
        <v>217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17" t="s">
        <v>84</v>
      </c>
      <c r="BK155" s="220">
        <f>ROUND(I155*H155,2)</f>
        <v>0</v>
      </c>
      <c r="BL155" s="17" t="s">
        <v>224</v>
      </c>
      <c r="BM155" s="219" t="s">
        <v>812</v>
      </c>
    </row>
    <row r="156" spans="1:65" s="13" customFormat="1" ht="11.25">
      <c r="B156" s="225"/>
      <c r="C156" s="226"/>
      <c r="D156" s="221" t="s">
        <v>246</v>
      </c>
      <c r="E156" s="227" t="s">
        <v>1</v>
      </c>
      <c r="F156" s="228" t="s">
        <v>813</v>
      </c>
      <c r="G156" s="226"/>
      <c r="H156" s="229">
        <v>20</v>
      </c>
      <c r="I156" s="230"/>
      <c r="J156" s="226"/>
      <c r="K156" s="226"/>
      <c r="L156" s="231"/>
      <c r="M156" s="232"/>
      <c r="N156" s="233"/>
      <c r="O156" s="233"/>
      <c r="P156" s="233"/>
      <c r="Q156" s="233"/>
      <c r="R156" s="233"/>
      <c r="S156" s="233"/>
      <c r="T156" s="234"/>
      <c r="AT156" s="235" t="s">
        <v>246</v>
      </c>
      <c r="AU156" s="235" t="s">
        <v>86</v>
      </c>
      <c r="AV156" s="13" t="s">
        <v>86</v>
      </c>
      <c r="AW156" s="13" t="s">
        <v>33</v>
      </c>
      <c r="AX156" s="13" t="s">
        <v>84</v>
      </c>
      <c r="AY156" s="235" t="s">
        <v>217</v>
      </c>
    </row>
    <row r="157" spans="1:65" s="12" customFormat="1" ht="22.9" customHeight="1">
      <c r="B157" s="192"/>
      <c r="C157" s="193"/>
      <c r="D157" s="194" t="s">
        <v>76</v>
      </c>
      <c r="E157" s="206" t="s">
        <v>260</v>
      </c>
      <c r="F157" s="206" t="s">
        <v>261</v>
      </c>
      <c r="G157" s="193"/>
      <c r="H157" s="193"/>
      <c r="I157" s="196"/>
      <c r="J157" s="207">
        <f>BK157</f>
        <v>0</v>
      </c>
      <c r="K157" s="193"/>
      <c r="L157" s="198"/>
      <c r="M157" s="199"/>
      <c r="N157" s="200"/>
      <c r="O157" s="200"/>
      <c r="P157" s="201">
        <f>P158+SUM(P159:P196)</f>
        <v>0</v>
      </c>
      <c r="Q157" s="200"/>
      <c r="R157" s="201">
        <f>R158+SUM(R159:R196)</f>
        <v>11.2589516</v>
      </c>
      <c r="S157" s="200"/>
      <c r="T157" s="202">
        <f>T158+SUM(T159:T196)</f>
        <v>15.88866</v>
      </c>
      <c r="AR157" s="203" t="s">
        <v>84</v>
      </c>
      <c r="AT157" s="204" t="s">
        <v>76</v>
      </c>
      <c r="AU157" s="204" t="s">
        <v>84</v>
      </c>
      <c r="AY157" s="203" t="s">
        <v>217</v>
      </c>
      <c r="BK157" s="205">
        <f>BK158+SUM(BK159:BK196)</f>
        <v>0</v>
      </c>
    </row>
    <row r="158" spans="1:65" s="2" customFormat="1" ht="16.5" customHeight="1">
      <c r="A158" s="34"/>
      <c r="B158" s="35"/>
      <c r="C158" s="208" t="s">
        <v>287</v>
      </c>
      <c r="D158" s="208" t="s">
        <v>219</v>
      </c>
      <c r="E158" s="209" t="s">
        <v>814</v>
      </c>
      <c r="F158" s="210" t="s">
        <v>815</v>
      </c>
      <c r="G158" s="211" t="s">
        <v>222</v>
      </c>
      <c r="H158" s="212">
        <v>50</v>
      </c>
      <c r="I158" s="213"/>
      <c r="J158" s="214">
        <f>ROUND(I158*H158,2)</f>
        <v>0</v>
      </c>
      <c r="K158" s="210" t="s">
        <v>223</v>
      </c>
      <c r="L158" s="39"/>
      <c r="M158" s="215" t="s">
        <v>1</v>
      </c>
      <c r="N158" s="216" t="s">
        <v>42</v>
      </c>
      <c r="O158" s="71"/>
      <c r="P158" s="217">
        <f>O158*H158</f>
        <v>0</v>
      </c>
      <c r="Q158" s="217">
        <v>3.9999999999999998E-7</v>
      </c>
      <c r="R158" s="217">
        <f>Q158*H158</f>
        <v>1.9999999999999998E-5</v>
      </c>
      <c r="S158" s="217">
        <v>0</v>
      </c>
      <c r="T158" s="21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19" t="s">
        <v>224</v>
      </c>
      <c r="AT158" s="219" t="s">
        <v>219</v>
      </c>
      <c r="AU158" s="219" t="s">
        <v>86</v>
      </c>
      <c r="AY158" s="17" t="s">
        <v>217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17" t="s">
        <v>84</v>
      </c>
      <c r="BK158" s="220">
        <f>ROUND(I158*H158,2)</f>
        <v>0</v>
      </c>
      <c r="BL158" s="17" t="s">
        <v>224</v>
      </c>
      <c r="BM158" s="219" t="s">
        <v>816</v>
      </c>
    </row>
    <row r="159" spans="1:65" s="2" customFormat="1" ht="21.75" customHeight="1">
      <c r="A159" s="34"/>
      <c r="B159" s="35"/>
      <c r="C159" s="208" t="s">
        <v>299</v>
      </c>
      <c r="D159" s="208" t="s">
        <v>219</v>
      </c>
      <c r="E159" s="209" t="s">
        <v>288</v>
      </c>
      <c r="F159" s="210" t="s">
        <v>289</v>
      </c>
      <c r="G159" s="211" t="s">
        <v>290</v>
      </c>
      <c r="H159" s="212">
        <v>1.5</v>
      </c>
      <c r="I159" s="213"/>
      <c r="J159" s="214">
        <f>ROUND(I159*H159,2)</f>
        <v>0</v>
      </c>
      <c r="K159" s="210" t="s">
        <v>223</v>
      </c>
      <c r="L159" s="39"/>
      <c r="M159" s="215" t="s">
        <v>1</v>
      </c>
      <c r="N159" s="216" t="s">
        <v>42</v>
      </c>
      <c r="O159" s="71"/>
      <c r="P159" s="217">
        <f>O159*H159</f>
        <v>0</v>
      </c>
      <c r="Q159" s="217">
        <v>0</v>
      </c>
      <c r="R159" s="217">
        <f>Q159*H159</f>
        <v>0</v>
      </c>
      <c r="S159" s="217">
        <v>1.8</v>
      </c>
      <c r="T159" s="218">
        <f>S159*H159</f>
        <v>2.7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9" t="s">
        <v>224</v>
      </c>
      <c r="AT159" s="219" t="s">
        <v>219</v>
      </c>
      <c r="AU159" s="219" t="s">
        <v>86</v>
      </c>
      <c r="AY159" s="17" t="s">
        <v>217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17" t="s">
        <v>84</v>
      </c>
      <c r="BK159" s="220">
        <f>ROUND(I159*H159,2)</f>
        <v>0</v>
      </c>
      <c r="BL159" s="17" t="s">
        <v>224</v>
      </c>
      <c r="BM159" s="219" t="s">
        <v>291</v>
      </c>
    </row>
    <row r="160" spans="1:65" s="2" customFormat="1" ht="19.5">
      <c r="A160" s="34"/>
      <c r="B160" s="35"/>
      <c r="C160" s="36"/>
      <c r="D160" s="221" t="s">
        <v>234</v>
      </c>
      <c r="E160" s="36"/>
      <c r="F160" s="222" t="s">
        <v>817</v>
      </c>
      <c r="G160" s="36"/>
      <c r="H160" s="36"/>
      <c r="I160" s="122"/>
      <c r="J160" s="36"/>
      <c r="K160" s="36"/>
      <c r="L160" s="39"/>
      <c r="M160" s="223"/>
      <c r="N160" s="224"/>
      <c r="O160" s="71"/>
      <c r="P160" s="71"/>
      <c r="Q160" s="71"/>
      <c r="R160" s="71"/>
      <c r="S160" s="71"/>
      <c r="T160" s="72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234</v>
      </c>
      <c r="AU160" s="17" t="s">
        <v>86</v>
      </c>
    </row>
    <row r="161" spans="1:65" s="13" customFormat="1" ht="11.25">
      <c r="B161" s="225"/>
      <c r="C161" s="226"/>
      <c r="D161" s="221" t="s">
        <v>246</v>
      </c>
      <c r="E161" s="227" t="s">
        <v>1</v>
      </c>
      <c r="F161" s="228" t="s">
        <v>806</v>
      </c>
      <c r="G161" s="226"/>
      <c r="H161" s="229">
        <v>1.5</v>
      </c>
      <c r="I161" s="230"/>
      <c r="J161" s="226"/>
      <c r="K161" s="226"/>
      <c r="L161" s="231"/>
      <c r="M161" s="232"/>
      <c r="N161" s="233"/>
      <c r="O161" s="233"/>
      <c r="P161" s="233"/>
      <c r="Q161" s="233"/>
      <c r="R161" s="233"/>
      <c r="S161" s="233"/>
      <c r="T161" s="234"/>
      <c r="AT161" s="235" t="s">
        <v>246</v>
      </c>
      <c r="AU161" s="235" t="s">
        <v>86</v>
      </c>
      <c r="AV161" s="13" t="s">
        <v>86</v>
      </c>
      <c r="AW161" s="13" t="s">
        <v>33</v>
      </c>
      <c r="AX161" s="13" t="s">
        <v>77</v>
      </c>
      <c r="AY161" s="235" t="s">
        <v>217</v>
      </c>
    </row>
    <row r="162" spans="1:65" s="14" customFormat="1" ht="11.25">
      <c r="B162" s="246"/>
      <c r="C162" s="247"/>
      <c r="D162" s="221" t="s">
        <v>246</v>
      </c>
      <c r="E162" s="248" t="s">
        <v>1</v>
      </c>
      <c r="F162" s="249" t="s">
        <v>298</v>
      </c>
      <c r="G162" s="247"/>
      <c r="H162" s="250">
        <v>1.5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AT162" s="256" t="s">
        <v>246</v>
      </c>
      <c r="AU162" s="256" t="s">
        <v>86</v>
      </c>
      <c r="AV162" s="14" t="s">
        <v>224</v>
      </c>
      <c r="AW162" s="14" t="s">
        <v>33</v>
      </c>
      <c r="AX162" s="14" t="s">
        <v>84</v>
      </c>
      <c r="AY162" s="256" t="s">
        <v>217</v>
      </c>
    </row>
    <row r="163" spans="1:65" s="2" customFormat="1" ht="21.75" customHeight="1">
      <c r="A163" s="34"/>
      <c r="B163" s="35"/>
      <c r="C163" s="208" t="s">
        <v>8</v>
      </c>
      <c r="D163" s="208" t="s">
        <v>219</v>
      </c>
      <c r="E163" s="209" t="s">
        <v>818</v>
      </c>
      <c r="F163" s="210" t="s">
        <v>819</v>
      </c>
      <c r="G163" s="211" t="s">
        <v>290</v>
      </c>
      <c r="H163" s="212">
        <v>7.2080000000000002</v>
      </c>
      <c r="I163" s="213"/>
      <c r="J163" s="214">
        <f>ROUND(I163*H163,2)</f>
        <v>0</v>
      </c>
      <c r="K163" s="210" t="s">
        <v>223</v>
      </c>
      <c r="L163" s="39"/>
      <c r="M163" s="215" t="s">
        <v>1</v>
      </c>
      <c r="N163" s="216" t="s">
        <v>42</v>
      </c>
      <c r="O163" s="71"/>
      <c r="P163" s="217">
        <f>O163*H163</f>
        <v>0</v>
      </c>
      <c r="Q163" s="217">
        <v>0</v>
      </c>
      <c r="R163" s="217">
        <f>Q163*H163</f>
        <v>0</v>
      </c>
      <c r="S163" s="217">
        <v>0</v>
      </c>
      <c r="T163" s="21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9" t="s">
        <v>224</v>
      </c>
      <c r="AT163" s="219" t="s">
        <v>219</v>
      </c>
      <c r="AU163" s="219" t="s">
        <v>86</v>
      </c>
      <c r="AY163" s="17" t="s">
        <v>217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17" t="s">
        <v>84</v>
      </c>
      <c r="BK163" s="220">
        <f>ROUND(I163*H163,2)</f>
        <v>0</v>
      </c>
      <c r="BL163" s="17" t="s">
        <v>224</v>
      </c>
      <c r="BM163" s="219" t="s">
        <v>820</v>
      </c>
    </row>
    <row r="164" spans="1:65" s="13" customFormat="1" ht="11.25">
      <c r="B164" s="225"/>
      <c r="C164" s="226"/>
      <c r="D164" s="221" t="s">
        <v>246</v>
      </c>
      <c r="E164" s="227" t="s">
        <v>1</v>
      </c>
      <c r="F164" s="228" t="s">
        <v>821</v>
      </c>
      <c r="G164" s="226"/>
      <c r="H164" s="229">
        <v>7.2080000000000002</v>
      </c>
      <c r="I164" s="230"/>
      <c r="J164" s="226"/>
      <c r="K164" s="226"/>
      <c r="L164" s="231"/>
      <c r="M164" s="232"/>
      <c r="N164" s="233"/>
      <c r="O164" s="233"/>
      <c r="P164" s="233"/>
      <c r="Q164" s="233"/>
      <c r="R164" s="233"/>
      <c r="S164" s="233"/>
      <c r="T164" s="234"/>
      <c r="AT164" s="235" t="s">
        <v>246</v>
      </c>
      <c r="AU164" s="235" t="s">
        <v>86</v>
      </c>
      <c r="AV164" s="13" t="s">
        <v>86</v>
      </c>
      <c r="AW164" s="13" t="s">
        <v>33</v>
      </c>
      <c r="AX164" s="13" t="s">
        <v>77</v>
      </c>
      <c r="AY164" s="235" t="s">
        <v>217</v>
      </c>
    </row>
    <row r="165" spans="1:65" s="14" customFormat="1" ht="11.25">
      <c r="B165" s="246"/>
      <c r="C165" s="247"/>
      <c r="D165" s="221" t="s">
        <v>246</v>
      </c>
      <c r="E165" s="248" t="s">
        <v>1</v>
      </c>
      <c r="F165" s="249" t="s">
        <v>298</v>
      </c>
      <c r="G165" s="247"/>
      <c r="H165" s="250">
        <v>7.2080000000000002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AT165" s="256" t="s">
        <v>246</v>
      </c>
      <c r="AU165" s="256" t="s">
        <v>86</v>
      </c>
      <c r="AV165" s="14" t="s">
        <v>224</v>
      </c>
      <c r="AW165" s="14" t="s">
        <v>33</v>
      </c>
      <c r="AX165" s="14" t="s">
        <v>84</v>
      </c>
      <c r="AY165" s="256" t="s">
        <v>217</v>
      </c>
    </row>
    <row r="166" spans="1:65" s="2" customFormat="1" ht="21.75" customHeight="1">
      <c r="A166" s="34"/>
      <c r="B166" s="35"/>
      <c r="C166" s="208" t="s">
        <v>310</v>
      </c>
      <c r="D166" s="208" t="s">
        <v>219</v>
      </c>
      <c r="E166" s="209" t="s">
        <v>694</v>
      </c>
      <c r="F166" s="210" t="s">
        <v>695</v>
      </c>
      <c r="G166" s="211" t="s">
        <v>290</v>
      </c>
      <c r="H166" s="212">
        <v>2.7</v>
      </c>
      <c r="I166" s="213"/>
      <c r="J166" s="214">
        <f>ROUND(I166*H166,2)</f>
        <v>0</v>
      </c>
      <c r="K166" s="210" t="s">
        <v>223</v>
      </c>
      <c r="L166" s="39"/>
      <c r="M166" s="215" t="s">
        <v>1</v>
      </c>
      <c r="N166" s="216" t="s">
        <v>42</v>
      </c>
      <c r="O166" s="71"/>
      <c r="P166" s="217">
        <f>O166*H166</f>
        <v>0</v>
      </c>
      <c r="Q166" s="217">
        <v>0</v>
      </c>
      <c r="R166" s="217">
        <f>Q166*H166</f>
        <v>0</v>
      </c>
      <c r="S166" s="217">
        <v>1E-3</v>
      </c>
      <c r="T166" s="218">
        <f>S166*H166</f>
        <v>2.7000000000000001E-3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19" t="s">
        <v>224</v>
      </c>
      <c r="AT166" s="219" t="s">
        <v>219</v>
      </c>
      <c r="AU166" s="219" t="s">
        <v>86</v>
      </c>
      <c r="AY166" s="17" t="s">
        <v>217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17" t="s">
        <v>84</v>
      </c>
      <c r="BK166" s="220">
        <f>ROUND(I166*H166,2)</f>
        <v>0</v>
      </c>
      <c r="BL166" s="17" t="s">
        <v>224</v>
      </c>
      <c r="BM166" s="219" t="s">
        <v>822</v>
      </c>
    </row>
    <row r="167" spans="1:65" s="2" customFormat="1" ht="19.5">
      <c r="A167" s="34"/>
      <c r="B167" s="35"/>
      <c r="C167" s="36"/>
      <c r="D167" s="221" t="s">
        <v>234</v>
      </c>
      <c r="E167" s="36"/>
      <c r="F167" s="222" t="s">
        <v>697</v>
      </c>
      <c r="G167" s="36"/>
      <c r="H167" s="36"/>
      <c r="I167" s="122"/>
      <c r="J167" s="36"/>
      <c r="K167" s="36"/>
      <c r="L167" s="39"/>
      <c r="M167" s="223"/>
      <c r="N167" s="224"/>
      <c r="O167" s="71"/>
      <c r="P167" s="71"/>
      <c r="Q167" s="71"/>
      <c r="R167" s="71"/>
      <c r="S167" s="71"/>
      <c r="T167" s="72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234</v>
      </c>
      <c r="AU167" s="17" t="s">
        <v>86</v>
      </c>
    </row>
    <row r="168" spans="1:65" s="13" customFormat="1" ht="11.25">
      <c r="B168" s="225"/>
      <c r="C168" s="226"/>
      <c r="D168" s="221" t="s">
        <v>246</v>
      </c>
      <c r="E168" s="227" t="s">
        <v>1</v>
      </c>
      <c r="F168" s="228" t="s">
        <v>823</v>
      </c>
      <c r="G168" s="226"/>
      <c r="H168" s="229">
        <v>2.7</v>
      </c>
      <c r="I168" s="230"/>
      <c r="J168" s="226"/>
      <c r="K168" s="226"/>
      <c r="L168" s="231"/>
      <c r="M168" s="232"/>
      <c r="N168" s="233"/>
      <c r="O168" s="233"/>
      <c r="P168" s="233"/>
      <c r="Q168" s="233"/>
      <c r="R168" s="233"/>
      <c r="S168" s="233"/>
      <c r="T168" s="234"/>
      <c r="AT168" s="235" t="s">
        <v>246</v>
      </c>
      <c r="AU168" s="235" t="s">
        <v>86</v>
      </c>
      <c r="AV168" s="13" t="s">
        <v>86</v>
      </c>
      <c r="AW168" s="13" t="s">
        <v>33</v>
      </c>
      <c r="AX168" s="13" t="s">
        <v>77</v>
      </c>
      <c r="AY168" s="235" t="s">
        <v>217</v>
      </c>
    </row>
    <row r="169" spans="1:65" s="14" customFormat="1" ht="11.25">
      <c r="B169" s="246"/>
      <c r="C169" s="247"/>
      <c r="D169" s="221" t="s">
        <v>246</v>
      </c>
      <c r="E169" s="248" t="s">
        <v>1</v>
      </c>
      <c r="F169" s="249" t="s">
        <v>298</v>
      </c>
      <c r="G169" s="247"/>
      <c r="H169" s="250">
        <v>2.7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AT169" s="256" t="s">
        <v>246</v>
      </c>
      <c r="AU169" s="256" t="s">
        <v>86</v>
      </c>
      <c r="AV169" s="14" t="s">
        <v>224</v>
      </c>
      <c r="AW169" s="14" t="s">
        <v>33</v>
      </c>
      <c r="AX169" s="14" t="s">
        <v>84</v>
      </c>
      <c r="AY169" s="256" t="s">
        <v>217</v>
      </c>
    </row>
    <row r="170" spans="1:65" s="2" customFormat="1" ht="21.75" customHeight="1">
      <c r="A170" s="34"/>
      <c r="B170" s="35"/>
      <c r="C170" s="208" t="s">
        <v>314</v>
      </c>
      <c r="D170" s="208" t="s">
        <v>219</v>
      </c>
      <c r="E170" s="209" t="s">
        <v>348</v>
      </c>
      <c r="F170" s="210" t="s">
        <v>349</v>
      </c>
      <c r="G170" s="211" t="s">
        <v>222</v>
      </c>
      <c r="H170" s="212">
        <v>46.4</v>
      </c>
      <c r="I170" s="213"/>
      <c r="J170" s="214">
        <f>ROUND(I170*H170,2)</f>
        <v>0</v>
      </c>
      <c r="K170" s="210" t="s">
        <v>223</v>
      </c>
      <c r="L170" s="39"/>
      <c r="M170" s="215" t="s">
        <v>1</v>
      </c>
      <c r="N170" s="216" t="s">
        <v>42</v>
      </c>
      <c r="O170" s="71"/>
      <c r="P170" s="217">
        <f>O170*H170</f>
        <v>0</v>
      </c>
      <c r="Q170" s="217">
        <v>4.8000000000000001E-2</v>
      </c>
      <c r="R170" s="217">
        <f>Q170*H170</f>
        <v>2.2271999999999998</v>
      </c>
      <c r="S170" s="217">
        <v>4.8000000000000001E-2</v>
      </c>
      <c r="T170" s="218">
        <f>S170*H170</f>
        <v>2.2271999999999998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19" t="s">
        <v>224</v>
      </c>
      <c r="AT170" s="219" t="s">
        <v>219</v>
      </c>
      <c r="AU170" s="219" t="s">
        <v>86</v>
      </c>
      <c r="AY170" s="17" t="s">
        <v>217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17" t="s">
        <v>84</v>
      </c>
      <c r="BK170" s="220">
        <f>ROUND(I170*H170,2)</f>
        <v>0</v>
      </c>
      <c r="BL170" s="17" t="s">
        <v>224</v>
      </c>
      <c r="BM170" s="219" t="s">
        <v>824</v>
      </c>
    </row>
    <row r="171" spans="1:65" s="2" customFormat="1" ht="19.5">
      <c r="A171" s="34"/>
      <c r="B171" s="35"/>
      <c r="C171" s="36"/>
      <c r="D171" s="221" t="s">
        <v>234</v>
      </c>
      <c r="E171" s="36"/>
      <c r="F171" s="222" t="s">
        <v>351</v>
      </c>
      <c r="G171" s="36"/>
      <c r="H171" s="36"/>
      <c r="I171" s="122"/>
      <c r="J171" s="36"/>
      <c r="K171" s="36"/>
      <c r="L171" s="39"/>
      <c r="M171" s="223"/>
      <c r="N171" s="224"/>
      <c r="O171" s="71"/>
      <c r="P171" s="71"/>
      <c r="Q171" s="71"/>
      <c r="R171" s="71"/>
      <c r="S171" s="71"/>
      <c r="T171" s="72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234</v>
      </c>
      <c r="AU171" s="17" t="s">
        <v>86</v>
      </c>
    </row>
    <row r="172" spans="1:65" s="13" customFormat="1" ht="11.25">
      <c r="B172" s="225"/>
      <c r="C172" s="226"/>
      <c r="D172" s="221" t="s">
        <v>246</v>
      </c>
      <c r="E172" s="227" t="s">
        <v>1</v>
      </c>
      <c r="F172" s="228" t="s">
        <v>825</v>
      </c>
      <c r="G172" s="226"/>
      <c r="H172" s="229">
        <v>36.4</v>
      </c>
      <c r="I172" s="230"/>
      <c r="J172" s="226"/>
      <c r="K172" s="226"/>
      <c r="L172" s="231"/>
      <c r="M172" s="232"/>
      <c r="N172" s="233"/>
      <c r="O172" s="233"/>
      <c r="P172" s="233"/>
      <c r="Q172" s="233"/>
      <c r="R172" s="233"/>
      <c r="S172" s="233"/>
      <c r="T172" s="234"/>
      <c r="AT172" s="235" t="s">
        <v>246</v>
      </c>
      <c r="AU172" s="235" t="s">
        <v>86</v>
      </c>
      <c r="AV172" s="13" t="s">
        <v>86</v>
      </c>
      <c r="AW172" s="13" t="s">
        <v>33</v>
      </c>
      <c r="AX172" s="13" t="s">
        <v>77</v>
      </c>
      <c r="AY172" s="235" t="s">
        <v>217</v>
      </c>
    </row>
    <row r="173" spans="1:65" s="13" customFormat="1" ht="11.25">
      <c r="B173" s="225"/>
      <c r="C173" s="226"/>
      <c r="D173" s="221" t="s">
        <v>246</v>
      </c>
      <c r="E173" s="227" t="s">
        <v>1</v>
      </c>
      <c r="F173" s="228" t="s">
        <v>538</v>
      </c>
      <c r="G173" s="226"/>
      <c r="H173" s="229">
        <v>8</v>
      </c>
      <c r="I173" s="230"/>
      <c r="J173" s="226"/>
      <c r="K173" s="226"/>
      <c r="L173" s="231"/>
      <c r="M173" s="232"/>
      <c r="N173" s="233"/>
      <c r="O173" s="233"/>
      <c r="P173" s="233"/>
      <c r="Q173" s="233"/>
      <c r="R173" s="233"/>
      <c r="S173" s="233"/>
      <c r="T173" s="234"/>
      <c r="AT173" s="235" t="s">
        <v>246</v>
      </c>
      <c r="AU173" s="235" t="s">
        <v>86</v>
      </c>
      <c r="AV173" s="13" t="s">
        <v>86</v>
      </c>
      <c r="AW173" s="13" t="s">
        <v>33</v>
      </c>
      <c r="AX173" s="13" t="s">
        <v>77</v>
      </c>
      <c r="AY173" s="235" t="s">
        <v>217</v>
      </c>
    </row>
    <row r="174" spans="1:65" s="13" customFormat="1" ht="11.25">
      <c r="B174" s="225"/>
      <c r="C174" s="226"/>
      <c r="D174" s="221" t="s">
        <v>246</v>
      </c>
      <c r="E174" s="227" t="s">
        <v>1</v>
      </c>
      <c r="F174" s="228" t="s">
        <v>826</v>
      </c>
      <c r="G174" s="226"/>
      <c r="H174" s="229">
        <v>2</v>
      </c>
      <c r="I174" s="230"/>
      <c r="J174" s="226"/>
      <c r="K174" s="226"/>
      <c r="L174" s="231"/>
      <c r="M174" s="232"/>
      <c r="N174" s="233"/>
      <c r="O174" s="233"/>
      <c r="P174" s="233"/>
      <c r="Q174" s="233"/>
      <c r="R174" s="233"/>
      <c r="S174" s="233"/>
      <c r="T174" s="234"/>
      <c r="AT174" s="235" t="s">
        <v>246</v>
      </c>
      <c r="AU174" s="235" t="s">
        <v>86</v>
      </c>
      <c r="AV174" s="13" t="s">
        <v>86</v>
      </c>
      <c r="AW174" s="13" t="s">
        <v>33</v>
      </c>
      <c r="AX174" s="13" t="s">
        <v>77</v>
      </c>
      <c r="AY174" s="235" t="s">
        <v>217</v>
      </c>
    </row>
    <row r="175" spans="1:65" s="14" customFormat="1" ht="11.25">
      <c r="B175" s="246"/>
      <c r="C175" s="247"/>
      <c r="D175" s="221" t="s">
        <v>246</v>
      </c>
      <c r="E175" s="248" t="s">
        <v>1</v>
      </c>
      <c r="F175" s="249" t="s">
        <v>298</v>
      </c>
      <c r="G175" s="247"/>
      <c r="H175" s="250">
        <v>46.4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AT175" s="256" t="s">
        <v>246</v>
      </c>
      <c r="AU175" s="256" t="s">
        <v>86</v>
      </c>
      <c r="AV175" s="14" t="s">
        <v>224</v>
      </c>
      <c r="AW175" s="14" t="s">
        <v>33</v>
      </c>
      <c r="AX175" s="14" t="s">
        <v>84</v>
      </c>
      <c r="AY175" s="256" t="s">
        <v>217</v>
      </c>
    </row>
    <row r="176" spans="1:65" s="2" customFormat="1" ht="21.75" customHeight="1">
      <c r="A176" s="34"/>
      <c r="B176" s="35"/>
      <c r="C176" s="208" t="s">
        <v>321</v>
      </c>
      <c r="D176" s="208" t="s">
        <v>219</v>
      </c>
      <c r="E176" s="209" t="s">
        <v>827</v>
      </c>
      <c r="F176" s="210" t="s">
        <v>828</v>
      </c>
      <c r="G176" s="211" t="s">
        <v>222</v>
      </c>
      <c r="H176" s="212">
        <v>44.4</v>
      </c>
      <c r="I176" s="213"/>
      <c r="J176" s="214">
        <f>ROUND(I176*H176,2)</f>
        <v>0</v>
      </c>
      <c r="K176" s="210" t="s">
        <v>223</v>
      </c>
      <c r="L176" s="39"/>
      <c r="M176" s="215" t="s">
        <v>1</v>
      </c>
      <c r="N176" s="216" t="s">
        <v>42</v>
      </c>
      <c r="O176" s="71"/>
      <c r="P176" s="217">
        <f>O176*H176</f>
        <v>0</v>
      </c>
      <c r="Q176" s="217">
        <v>0</v>
      </c>
      <c r="R176" s="217">
        <f>Q176*H176</f>
        <v>0</v>
      </c>
      <c r="S176" s="217">
        <v>0</v>
      </c>
      <c r="T176" s="21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19" t="s">
        <v>224</v>
      </c>
      <c r="AT176" s="219" t="s">
        <v>219</v>
      </c>
      <c r="AU176" s="219" t="s">
        <v>86</v>
      </c>
      <c r="AY176" s="17" t="s">
        <v>217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17" t="s">
        <v>84</v>
      </c>
      <c r="BK176" s="220">
        <f>ROUND(I176*H176,2)</f>
        <v>0</v>
      </c>
      <c r="BL176" s="17" t="s">
        <v>224</v>
      </c>
      <c r="BM176" s="219" t="s">
        <v>829</v>
      </c>
    </row>
    <row r="177" spans="1:65" s="13" customFormat="1" ht="11.25">
      <c r="B177" s="225"/>
      <c r="C177" s="226"/>
      <c r="D177" s="221" t="s">
        <v>246</v>
      </c>
      <c r="E177" s="227" t="s">
        <v>1</v>
      </c>
      <c r="F177" s="228" t="s">
        <v>825</v>
      </c>
      <c r="G177" s="226"/>
      <c r="H177" s="229">
        <v>36.4</v>
      </c>
      <c r="I177" s="230"/>
      <c r="J177" s="226"/>
      <c r="K177" s="226"/>
      <c r="L177" s="231"/>
      <c r="M177" s="232"/>
      <c r="N177" s="233"/>
      <c r="O177" s="233"/>
      <c r="P177" s="233"/>
      <c r="Q177" s="233"/>
      <c r="R177" s="233"/>
      <c r="S177" s="233"/>
      <c r="T177" s="234"/>
      <c r="AT177" s="235" t="s">
        <v>246</v>
      </c>
      <c r="AU177" s="235" t="s">
        <v>86</v>
      </c>
      <c r="AV177" s="13" t="s">
        <v>86</v>
      </c>
      <c r="AW177" s="13" t="s">
        <v>33</v>
      </c>
      <c r="AX177" s="13" t="s">
        <v>77</v>
      </c>
      <c r="AY177" s="235" t="s">
        <v>217</v>
      </c>
    </row>
    <row r="178" spans="1:65" s="13" customFormat="1" ht="11.25">
      <c r="B178" s="225"/>
      <c r="C178" s="226"/>
      <c r="D178" s="221" t="s">
        <v>246</v>
      </c>
      <c r="E178" s="227" t="s">
        <v>1</v>
      </c>
      <c r="F178" s="228" t="s">
        <v>538</v>
      </c>
      <c r="G178" s="226"/>
      <c r="H178" s="229">
        <v>8</v>
      </c>
      <c r="I178" s="230"/>
      <c r="J178" s="226"/>
      <c r="K178" s="226"/>
      <c r="L178" s="231"/>
      <c r="M178" s="232"/>
      <c r="N178" s="233"/>
      <c r="O178" s="233"/>
      <c r="P178" s="233"/>
      <c r="Q178" s="233"/>
      <c r="R178" s="233"/>
      <c r="S178" s="233"/>
      <c r="T178" s="234"/>
      <c r="AT178" s="235" t="s">
        <v>246</v>
      </c>
      <c r="AU178" s="235" t="s">
        <v>86</v>
      </c>
      <c r="AV178" s="13" t="s">
        <v>86</v>
      </c>
      <c r="AW178" s="13" t="s">
        <v>33</v>
      </c>
      <c r="AX178" s="13" t="s">
        <v>77</v>
      </c>
      <c r="AY178" s="235" t="s">
        <v>217</v>
      </c>
    </row>
    <row r="179" spans="1:65" s="14" customFormat="1" ht="11.25">
      <c r="B179" s="246"/>
      <c r="C179" s="247"/>
      <c r="D179" s="221" t="s">
        <v>246</v>
      </c>
      <c r="E179" s="248" t="s">
        <v>1</v>
      </c>
      <c r="F179" s="249" t="s">
        <v>298</v>
      </c>
      <c r="G179" s="247"/>
      <c r="H179" s="250">
        <v>44.4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5"/>
      <c r="AT179" s="256" t="s">
        <v>246</v>
      </c>
      <c r="AU179" s="256" t="s">
        <v>86</v>
      </c>
      <c r="AV179" s="14" t="s">
        <v>224</v>
      </c>
      <c r="AW179" s="14" t="s">
        <v>33</v>
      </c>
      <c r="AX179" s="14" t="s">
        <v>84</v>
      </c>
      <c r="AY179" s="256" t="s">
        <v>217</v>
      </c>
    </row>
    <row r="180" spans="1:65" s="2" customFormat="1" ht="21.75" customHeight="1">
      <c r="A180" s="34"/>
      <c r="B180" s="35"/>
      <c r="C180" s="208" t="s">
        <v>326</v>
      </c>
      <c r="D180" s="208" t="s">
        <v>219</v>
      </c>
      <c r="E180" s="209" t="s">
        <v>374</v>
      </c>
      <c r="F180" s="210" t="s">
        <v>375</v>
      </c>
      <c r="G180" s="211" t="s">
        <v>222</v>
      </c>
      <c r="H180" s="212">
        <v>44.4</v>
      </c>
      <c r="I180" s="213"/>
      <c r="J180" s="214">
        <f>ROUND(I180*H180,2)</f>
        <v>0</v>
      </c>
      <c r="K180" s="210" t="s">
        <v>223</v>
      </c>
      <c r="L180" s="39"/>
      <c r="M180" s="215" t="s">
        <v>1</v>
      </c>
      <c r="N180" s="216" t="s">
        <v>42</v>
      </c>
      <c r="O180" s="71"/>
      <c r="P180" s="217">
        <f>O180*H180</f>
        <v>0</v>
      </c>
      <c r="Q180" s="217">
        <v>0</v>
      </c>
      <c r="R180" s="217">
        <f>Q180*H180</f>
        <v>0</v>
      </c>
      <c r="S180" s="217">
        <v>7.7899999999999997E-2</v>
      </c>
      <c r="T180" s="218">
        <f>S180*H180</f>
        <v>3.4587599999999998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19" t="s">
        <v>224</v>
      </c>
      <c r="AT180" s="219" t="s">
        <v>219</v>
      </c>
      <c r="AU180" s="219" t="s">
        <v>86</v>
      </c>
      <c r="AY180" s="17" t="s">
        <v>217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17" t="s">
        <v>84</v>
      </c>
      <c r="BK180" s="220">
        <f>ROUND(I180*H180,2)</f>
        <v>0</v>
      </c>
      <c r="BL180" s="17" t="s">
        <v>224</v>
      </c>
      <c r="BM180" s="219" t="s">
        <v>547</v>
      </c>
    </row>
    <row r="181" spans="1:65" s="13" customFormat="1" ht="11.25">
      <c r="B181" s="225"/>
      <c r="C181" s="226"/>
      <c r="D181" s="221" t="s">
        <v>246</v>
      </c>
      <c r="E181" s="227" t="s">
        <v>1</v>
      </c>
      <c r="F181" s="228" t="s">
        <v>830</v>
      </c>
      <c r="G181" s="226"/>
      <c r="H181" s="229">
        <v>44.4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AT181" s="235" t="s">
        <v>246</v>
      </c>
      <c r="AU181" s="235" t="s">
        <v>86</v>
      </c>
      <c r="AV181" s="13" t="s">
        <v>86</v>
      </c>
      <c r="AW181" s="13" t="s">
        <v>33</v>
      </c>
      <c r="AX181" s="13" t="s">
        <v>77</v>
      </c>
      <c r="AY181" s="235" t="s">
        <v>217</v>
      </c>
    </row>
    <row r="182" spans="1:65" s="14" customFormat="1" ht="11.25">
      <c r="B182" s="246"/>
      <c r="C182" s="247"/>
      <c r="D182" s="221" t="s">
        <v>246</v>
      </c>
      <c r="E182" s="248" t="s">
        <v>1</v>
      </c>
      <c r="F182" s="249" t="s">
        <v>298</v>
      </c>
      <c r="G182" s="247"/>
      <c r="H182" s="250">
        <v>44.4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AT182" s="256" t="s">
        <v>246</v>
      </c>
      <c r="AU182" s="256" t="s">
        <v>86</v>
      </c>
      <c r="AV182" s="14" t="s">
        <v>224</v>
      </c>
      <c r="AW182" s="14" t="s">
        <v>33</v>
      </c>
      <c r="AX182" s="14" t="s">
        <v>84</v>
      </c>
      <c r="AY182" s="256" t="s">
        <v>217</v>
      </c>
    </row>
    <row r="183" spans="1:65" s="2" customFormat="1" ht="21.75" customHeight="1">
      <c r="A183" s="34"/>
      <c r="B183" s="35"/>
      <c r="C183" s="208" t="s">
        <v>330</v>
      </c>
      <c r="D183" s="208" t="s">
        <v>219</v>
      </c>
      <c r="E183" s="209" t="s">
        <v>387</v>
      </c>
      <c r="F183" s="210" t="s">
        <v>388</v>
      </c>
      <c r="G183" s="211" t="s">
        <v>222</v>
      </c>
      <c r="H183" s="212">
        <v>44.4</v>
      </c>
      <c r="I183" s="213"/>
      <c r="J183" s="214">
        <f>ROUND(I183*H183,2)</f>
        <v>0</v>
      </c>
      <c r="K183" s="210" t="s">
        <v>223</v>
      </c>
      <c r="L183" s="39"/>
      <c r="M183" s="215" t="s">
        <v>1</v>
      </c>
      <c r="N183" s="216" t="s">
        <v>42</v>
      </c>
      <c r="O183" s="71"/>
      <c r="P183" s="217">
        <f>O183*H183</f>
        <v>0</v>
      </c>
      <c r="Q183" s="217">
        <v>0</v>
      </c>
      <c r="R183" s="217">
        <f>Q183*H183</f>
        <v>0</v>
      </c>
      <c r="S183" s="217">
        <v>0</v>
      </c>
      <c r="T183" s="21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19" t="s">
        <v>224</v>
      </c>
      <c r="AT183" s="219" t="s">
        <v>219</v>
      </c>
      <c r="AU183" s="219" t="s">
        <v>86</v>
      </c>
      <c r="AY183" s="17" t="s">
        <v>217</v>
      </c>
      <c r="BE183" s="220">
        <f>IF(N183="základní",J183,0)</f>
        <v>0</v>
      </c>
      <c r="BF183" s="220">
        <f>IF(N183="snížená",J183,0)</f>
        <v>0</v>
      </c>
      <c r="BG183" s="220">
        <f>IF(N183="zákl. přenesená",J183,0)</f>
        <v>0</v>
      </c>
      <c r="BH183" s="220">
        <f>IF(N183="sníž. přenesená",J183,0)</f>
        <v>0</v>
      </c>
      <c r="BI183" s="220">
        <f>IF(N183="nulová",J183,0)</f>
        <v>0</v>
      </c>
      <c r="BJ183" s="17" t="s">
        <v>84</v>
      </c>
      <c r="BK183" s="220">
        <f>ROUND(I183*H183,2)</f>
        <v>0</v>
      </c>
      <c r="BL183" s="17" t="s">
        <v>224</v>
      </c>
      <c r="BM183" s="219" t="s">
        <v>831</v>
      </c>
    </row>
    <row r="184" spans="1:65" s="2" customFormat="1" ht="21.75" customHeight="1">
      <c r="A184" s="34"/>
      <c r="B184" s="35"/>
      <c r="C184" s="208" t="s">
        <v>7</v>
      </c>
      <c r="D184" s="208" t="s">
        <v>219</v>
      </c>
      <c r="E184" s="209" t="s">
        <v>364</v>
      </c>
      <c r="F184" s="210" t="s">
        <v>365</v>
      </c>
      <c r="G184" s="211" t="s">
        <v>222</v>
      </c>
      <c r="H184" s="212">
        <v>44.4</v>
      </c>
      <c r="I184" s="213"/>
      <c r="J184" s="214">
        <f>ROUND(I184*H184,2)</f>
        <v>0</v>
      </c>
      <c r="K184" s="210" t="s">
        <v>223</v>
      </c>
      <c r="L184" s="39"/>
      <c r="M184" s="215" t="s">
        <v>1</v>
      </c>
      <c r="N184" s="216" t="s">
        <v>42</v>
      </c>
      <c r="O184" s="71"/>
      <c r="P184" s="217">
        <f>O184*H184</f>
        <v>0</v>
      </c>
      <c r="Q184" s="217">
        <v>7.8163999999999997E-2</v>
      </c>
      <c r="R184" s="217">
        <f>Q184*H184</f>
        <v>3.4704815999999998</v>
      </c>
      <c r="S184" s="217">
        <v>0</v>
      </c>
      <c r="T184" s="21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19" t="s">
        <v>224</v>
      </c>
      <c r="AT184" s="219" t="s">
        <v>219</v>
      </c>
      <c r="AU184" s="219" t="s">
        <v>86</v>
      </c>
      <c r="AY184" s="17" t="s">
        <v>217</v>
      </c>
      <c r="BE184" s="220">
        <f>IF(N184="základní",J184,0)</f>
        <v>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17" t="s">
        <v>84</v>
      </c>
      <c r="BK184" s="220">
        <f>ROUND(I184*H184,2)</f>
        <v>0</v>
      </c>
      <c r="BL184" s="17" t="s">
        <v>224</v>
      </c>
      <c r="BM184" s="219" t="s">
        <v>549</v>
      </c>
    </row>
    <row r="185" spans="1:65" s="2" customFormat="1" ht="19.5">
      <c r="A185" s="34"/>
      <c r="B185" s="35"/>
      <c r="C185" s="36"/>
      <c r="D185" s="221" t="s">
        <v>234</v>
      </c>
      <c r="E185" s="36"/>
      <c r="F185" s="222" t="s">
        <v>832</v>
      </c>
      <c r="G185" s="36"/>
      <c r="H185" s="36"/>
      <c r="I185" s="122"/>
      <c r="J185" s="36"/>
      <c r="K185" s="36"/>
      <c r="L185" s="39"/>
      <c r="M185" s="223"/>
      <c r="N185" s="224"/>
      <c r="O185" s="71"/>
      <c r="P185" s="71"/>
      <c r="Q185" s="71"/>
      <c r="R185" s="71"/>
      <c r="S185" s="71"/>
      <c r="T185" s="72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234</v>
      </c>
      <c r="AU185" s="17" t="s">
        <v>86</v>
      </c>
    </row>
    <row r="186" spans="1:65" s="13" customFormat="1" ht="11.25">
      <c r="B186" s="225"/>
      <c r="C186" s="226"/>
      <c r="D186" s="221" t="s">
        <v>246</v>
      </c>
      <c r="E186" s="227" t="s">
        <v>1</v>
      </c>
      <c r="F186" s="228" t="s">
        <v>825</v>
      </c>
      <c r="G186" s="226"/>
      <c r="H186" s="229">
        <v>36.4</v>
      </c>
      <c r="I186" s="230"/>
      <c r="J186" s="226"/>
      <c r="K186" s="226"/>
      <c r="L186" s="231"/>
      <c r="M186" s="232"/>
      <c r="N186" s="233"/>
      <c r="O186" s="233"/>
      <c r="P186" s="233"/>
      <c r="Q186" s="233"/>
      <c r="R186" s="233"/>
      <c r="S186" s="233"/>
      <c r="T186" s="234"/>
      <c r="AT186" s="235" t="s">
        <v>246</v>
      </c>
      <c r="AU186" s="235" t="s">
        <v>86</v>
      </c>
      <c r="AV186" s="13" t="s">
        <v>86</v>
      </c>
      <c r="AW186" s="13" t="s">
        <v>33</v>
      </c>
      <c r="AX186" s="13" t="s">
        <v>77</v>
      </c>
      <c r="AY186" s="235" t="s">
        <v>217</v>
      </c>
    </row>
    <row r="187" spans="1:65" s="13" customFormat="1" ht="11.25">
      <c r="B187" s="225"/>
      <c r="C187" s="226"/>
      <c r="D187" s="221" t="s">
        <v>246</v>
      </c>
      <c r="E187" s="227" t="s">
        <v>1</v>
      </c>
      <c r="F187" s="228" t="s">
        <v>538</v>
      </c>
      <c r="G187" s="226"/>
      <c r="H187" s="229">
        <v>8</v>
      </c>
      <c r="I187" s="230"/>
      <c r="J187" s="226"/>
      <c r="K187" s="226"/>
      <c r="L187" s="231"/>
      <c r="M187" s="232"/>
      <c r="N187" s="233"/>
      <c r="O187" s="233"/>
      <c r="P187" s="233"/>
      <c r="Q187" s="233"/>
      <c r="R187" s="233"/>
      <c r="S187" s="233"/>
      <c r="T187" s="234"/>
      <c r="AT187" s="235" t="s">
        <v>246</v>
      </c>
      <c r="AU187" s="235" t="s">
        <v>86</v>
      </c>
      <c r="AV187" s="13" t="s">
        <v>86</v>
      </c>
      <c r="AW187" s="13" t="s">
        <v>33</v>
      </c>
      <c r="AX187" s="13" t="s">
        <v>77</v>
      </c>
      <c r="AY187" s="235" t="s">
        <v>217</v>
      </c>
    </row>
    <row r="188" spans="1:65" s="14" customFormat="1" ht="11.25">
      <c r="B188" s="246"/>
      <c r="C188" s="247"/>
      <c r="D188" s="221" t="s">
        <v>246</v>
      </c>
      <c r="E188" s="248" t="s">
        <v>1</v>
      </c>
      <c r="F188" s="249" t="s">
        <v>298</v>
      </c>
      <c r="G188" s="247"/>
      <c r="H188" s="250">
        <v>44.4</v>
      </c>
      <c r="I188" s="251"/>
      <c r="J188" s="247"/>
      <c r="K188" s="247"/>
      <c r="L188" s="252"/>
      <c r="M188" s="253"/>
      <c r="N188" s="254"/>
      <c r="O188" s="254"/>
      <c r="P188" s="254"/>
      <c r="Q188" s="254"/>
      <c r="R188" s="254"/>
      <c r="S188" s="254"/>
      <c r="T188" s="255"/>
      <c r="AT188" s="256" t="s">
        <v>246</v>
      </c>
      <c r="AU188" s="256" t="s">
        <v>86</v>
      </c>
      <c r="AV188" s="14" t="s">
        <v>224</v>
      </c>
      <c r="AW188" s="14" t="s">
        <v>33</v>
      </c>
      <c r="AX188" s="14" t="s">
        <v>84</v>
      </c>
      <c r="AY188" s="256" t="s">
        <v>217</v>
      </c>
    </row>
    <row r="189" spans="1:65" s="2" customFormat="1" ht="21.75" customHeight="1">
      <c r="A189" s="34"/>
      <c r="B189" s="35"/>
      <c r="C189" s="208" t="s">
        <v>343</v>
      </c>
      <c r="D189" s="208" t="s">
        <v>219</v>
      </c>
      <c r="E189" s="209" t="s">
        <v>382</v>
      </c>
      <c r="F189" s="210" t="s">
        <v>383</v>
      </c>
      <c r="G189" s="211" t="s">
        <v>222</v>
      </c>
      <c r="H189" s="212">
        <v>44.4</v>
      </c>
      <c r="I189" s="213"/>
      <c r="J189" s="214">
        <f>ROUND(I189*H189,2)</f>
        <v>0</v>
      </c>
      <c r="K189" s="210" t="s">
        <v>223</v>
      </c>
      <c r="L189" s="39"/>
      <c r="M189" s="215" t="s">
        <v>1</v>
      </c>
      <c r="N189" s="216" t="s">
        <v>42</v>
      </c>
      <c r="O189" s="71"/>
      <c r="P189" s="217">
        <f>O189*H189</f>
        <v>0</v>
      </c>
      <c r="Q189" s="217">
        <v>0</v>
      </c>
      <c r="R189" s="217">
        <f>Q189*H189</f>
        <v>0</v>
      </c>
      <c r="S189" s="217">
        <v>0</v>
      </c>
      <c r="T189" s="21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19" t="s">
        <v>224</v>
      </c>
      <c r="AT189" s="219" t="s">
        <v>219</v>
      </c>
      <c r="AU189" s="219" t="s">
        <v>86</v>
      </c>
      <c r="AY189" s="17" t="s">
        <v>217</v>
      </c>
      <c r="BE189" s="220">
        <f>IF(N189="základní",J189,0)</f>
        <v>0</v>
      </c>
      <c r="BF189" s="220">
        <f>IF(N189="snížená",J189,0)</f>
        <v>0</v>
      </c>
      <c r="BG189" s="220">
        <f>IF(N189="zákl. přenesená",J189,0)</f>
        <v>0</v>
      </c>
      <c r="BH189" s="220">
        <f>IF(N189="sníž. přenesená",J189,0)</f>
        <v>0</v>
      </c>
      <c r="BI189" s="220">
        <f>IF(N189="nulová",J189,0)</f>
        <v>0</v>
      </c>
      <c r="BJ189" s="17" t="s">
        <v>84</v>
      </c>
      <c r="BK189" s="220">
        <f>ROUND(I189*H189,2)</f>
        <v>0</v>
      </c>
      <c r="BL189" s="17" t="s">
        <v>224</v>
      </c>
      <c r="BM189" s="219" t="s">
        <v>833</v>
      </c>
    </row>
    <row r="190" spans="1:65" s="2" customFormat="1" ht="21.75" customHeight="1">
      <c r="A190" s="34"/>
      <c r="B190" s="35"/>
      <c r="C190" s="208" t="s">
        <v>347</v>
      </c>
      <c r="D190" s="208" t="s">
        <v>219</v>
      </c>
      <c r="E190" s="209" t="s">
        <v>391</v>
      </c>
      <c r="F190" s="210" t="s">
        <v>392</v>
      </c>
      <c r="G190" s="211" t="s">
        <v>290</v>
      </c>
      <c r="H190" s="212">
        <v>3</v>
      </c>
      <c r="I190" s="213"/>
      <c r="J190" s="214">
        <f>ROUND(I190*H190,2)</f>
        <v>0</v>
      </c>
      <c r="K190" s="210" t="s">
        <v>223</v>
      </c>
      <c r="L190" s="39"/>
      <c r="M190" s="215" t="s">
        <v>1</v>
      </c>
      <c r="N190" s="216" t="s">
        <v>42</v>
      </c>
      <c r="O190" s="71"/>
      <c r="P190" s="217">
        <f>O190*H190</f>
        <v>0</v>
      </c>
      <c r="Q190" s="217">
        <v>0.50375000000000003</v>
      </c>
      <c r="R190" s="217">
        <f>Q190*H190</f>
        <v>1.51125</v>
      </c>
      <c r="S190" s="217">
        <v>2.5</v>
      </c>
      <c r="T190" s="218">
        <f>S190*H190</f>
        <v>7.5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19" t="s">
        <v>224</v>
      </c>
      <c r="AT190" s="219" t="s">
        <v>219</v>
      </c>
      <c r="AU190" s="219" t="s">
        <v>86</v>
      </c>
      <c r="AY190" s="17" t="s">
        <v>217</v>
      </c>
      <c r="BE190" s="220">
        <f>IF(N190="základní",J190,0)</f>
        <v>0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17" t="s">
        <v>84</v>
      </c>
      <c r="BK190" s="220">
        <f>ROUND(I190*H190,2)</f>
        <v>0</v>
      </c>
      <c r="BL190" s="17" t="s">
        <v>224</v>
      </c>
      <c r="BM190" s="219" t="s">
        <v>393</v>
      </c>
    </row>
    <row r="191" spans="1:65" s="2" customFormat="1" ht="19.5">
      <c r="A191" s="34"/>
      <c r="B191" s="35"/>
      <c r="C191" s="36"/>
      <c r="D191" s="221" t="s">
        <v>234</v>
      </c>
      <c r="E191" s="36"/>
      <c r="F191" s="222" t="s">
        <v>834</v>
      </c>
      <c r="G191" s="36"/>
      <c r="H191" s="36"/>
      <c r="I191" s="122"/>
      <c r="J191" s="36"/>
      <c r="K191" s="36"/>
      <c r="L191" s="39"/>
      <c r="M191" s="223"/>
      <c r="N191" s="224"/>
      <c r="O191" s="71"/>
      <c r="P191" s="71"/>
      <c r="Q191" s="71"/>
      <c r="R191" s="71"/>
      <c r="S191" s="71"/>
      <c r="T191" s="72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234</v>
      </c>
      <c r="AU191" s="17" t="s">
        <v>86</v>
      </c>
    </row>
    <row r="192" spans="1:65" s="2" customFormat="1" ht="16.5" customHeight="1">
      <c r="A192" s="34"/>
      <c r="B192" s="35"/>
      <c r="C192" s="208" t="s">
        <v>357</v>
      </c>
      <c r="D192" s="208" t="s">
        <v>219</v>
      </c>
      <c r="E192" s="209" t="s">
        <v>397</v>
      </c>
      <c r="F192" s="210" t="s">
        <v>398</v>
      </c>
      <c r="G192" s="211" t="s">
        <v>290</v>
      </c>
      <c r="H192" s="212">
        <v>3</v>
      </c>
      <c r="I192" s="213"/>
      <c r="J192" s="214">
        <f>ROUND(I192*H192,2)</f>
        <v>0</v>
      </c>
      <c r="K192" s="210" t="s">
        <v>223</v>
      </c>
      <c r="L192" s="39"/>
      <c r="M192" s="215" t="s">
        <v>1</v>
      </c>
      <c r="N192" s="216" t="s">
        <v>42</v>
      </c>
      <c r="O192" s="71"/>
      <c r="P192" s="217">
        <f>O192*H192</f>
        <v>0</v>
      </c>
      <c r="Q192" s="217">
        <v>0</v>
      </c>
      <c r="R192" s="217">
        <f>Q192*H192</f>
        <v>0</v>
      </c>
      <c r="S192" s="217">
        <v>0</v>
      </c>
      <c r="T192" s="21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19" t="s">
        <v>224</v>
      </c>
      <c r="AT192" s="219" t="s">
        <v>219</v>
      </c>
      <c r="AU192" s="219" t="s">
        <v>86</v>
      </c>
      <c r="AY192" s="17" t="s">
        <v>217</v>
      </c>
      <c r="BE192" s="220">
        <f>IF(N192="základní",J192,0)</f>
        <v>0</v>
      </c>
      <c r="BF192" s="220">
        <f>IF(N192="snížená",J192,0)</f>
        <v>0</v>
      </c>
      <c r="BG192" s="220">
        <f>IF(N192="zákl. přenesená",J192,0)</f>
        <v>0</v>
      </c>
      <c r="BH192" s="220">
        <f>IF(N192="sníž. přenesená",J192,0)</f>
        <v>0</v>
      </c>
      <c r="BI192" s="220">
        <f>IF(N192="nulová",J192,0)</f>
        <v>0</v>
      </c>
      <c r="BJ192" s="17" t="s">
        <v>84</v>
      </c>
      <c r="BK192" s="220">
        <f>ROUND(I192*H192,2)</f>
        <v>0</v>
      </c>
      <c r="BL192" s="17" t="s">
        <v>224</v>
      </c>
      <c r="BM192" s="219" t="s">
        <v>835</v>
      </c>
    </row>
    <row r="193" spans="1:65" s="2" customFormat="1" ht="16.5" customHeight="1">
      <c r="A193" s="34"/>
      <c r="B193" s="35"/>
      <c r="C193" s="236" t="s">
        <v>363</v>
      </c>
      <c r="D193" s="236" t="s">
        <v>271</v>
      </c>
      <c r="E193" s="237" t="s">
        <v>401</v>
      </c>
      <c r="F193" s="238" t="s">
        <v>402</v>
      </c>
      <c r="G193" s="239" t="s">
        <v>274</v>
      </c>
      <c r="H193" s="240">
        <v>4.05</v>
      </c>
      <c r="I193" s="241"/>
      <c r="J193" s="242">
        <f>ROUND(I193*H193,2)</f>
        <v>0</v>
      </c>
      <c r="K193" s="238" t="s">
        <v>223</v>
      </c>
      <c r="L193" s="243"/>
      <c r="M193" s="244" t="s">
        <v>1</v>
      </c>
      <c r="N193" s="245" t="s">
        <v>42</v>
      </c>
      <c r="O193" s="71"/>
      <c r="P193" s="217">
        <f>O193*H193</f>
        <v>0</v>
      </c>
      <c r="Q193" s="217">
        <v>1</v>
      </c>
      <c r="R193" s="217">
        <f>Q193*H193</f>
        <v>4.05</v>
      </c>
      <c r="S193" s="217">
        <v>0</v>
      </c>
      <c r="T193" s="21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19" t="s">
        <v>262</v>
      </c>
      <c r="AT193" s="219" t="s">
        <v>271</v>
      </c>
      <c r="AU193" s="219" t="s">
        <v>86</v>
      </c>
      <c r="AY193" s="17" t="s">
        <v>217</v>
      </c>
      <c r="BE193" s="220">
        <f>IF(N193="základní",J193,0)</f>
        <v>0</v>
      </c>
      <c r="BF193" s="220">
        <f>IF(N193="snížená",J193,0)</f>
        <v>0</v>
      </c>
      <c r="BG193" s="220">
        <f>IF(N193="zákl. přenesená",J193,0)</f>
        <v>0</v>
      </c>
      <c r="BH193" s="220">
        <f>IF(N193="sníž. přenesená",J193,0)</f>
        <v>0</v>
      </c>
      <c r="BI193" s="220">
        <f>IF(N193="nulová",J193,0)</f>
        <v>0</v>
      </c>
      <c r="BJ193" s="17" t="s">
        <v>84</v>
      </c>
      <c r="BK193" s="220">
        <f>ROUND(I193*H193,2)</f>
        <v>0</v>
      </c>
      <c r="BL193" s="17" t="s">
        <v>224</v>
      </c>
      <c r="BM193" s="219" t="s">
        <v>836</v>
      </c>
    </row>
    <row r="194" spans="1:65" s="13" customFormat="1" ht="11.25">
      <c r="B194" s="225"/>
      <c r="C194" s="226"/>
      <c r="D194" s="221" t="s">
        <v>246</v>
      </c>
      <c r="E194" s="227" t="s">
        <v>1</v>
      </c>
      <c r="F194" s="228" t="s">
        <v>837</v>
      </c>
      <c r="G194" s="226"/>
      <c r="H194" s="229">
        <v>4.05</v>
      </c>
      <c r="I194" s="230"/>
      <c r="J194" s="226"/>
      <c r="K194" s="226"/>
      <c r="L194" s="231"/>
      <c r="M194" s="232"/>
      <c r="N194" s="233"/>
      <c r="O194" s="233"/>
      <c r="P194" s="233"/>
      <c r="Q194" s="233"/>
      <c r="R194" s="233"/>
      <c r="S194" s="233"/>
      <c r="T194" s="234"/>
      <c r="AT194" s="235" t="s">
        <v>246</v>
      </c>
      <c r="AU194" s="235" t="s">
        <v>86</v>
      </c>
      <c r="AV194" s="13" t="s">
        <v>86</v>
      </c>
      <c r="AW194" s="13" t="s">
        <v>33</v>
      </c>
      <c r="AX194" s="13" t="s">
        <v>77</v>
      </c>
      <c r="AY194" s="235" t="s">
        <v>217</v>
      </c>
    </row>
    <row r="195" spans="1:65" s="14" customFormat="1" ht="11.25">
      <c r="B195" s="246"/>
      <c r="C195" s="247"/>
      <c r="D195" s="221" t="s">
        <v>246</v>
      </c>
      <c r="E195" s="248" t="s">
        <v>1</v>
      </c>
      <c r="F195" s="249" t="s">
        <v>298</v>
      </c>
      <c r="G195" s="247"/>
      <c r="H195" s="250">
        <v>4.05</v>
      </c>
      <c r="I195" s="251"/>
      <c r="J195" s="247"/>
      <c r="K195" s="247"/>
      <c r="L195" s="252"/>
      <c r="M195" s="253"/>
      <c r="N195" s="254"/>
      <c r="O195" s="254"/>
      <c r="P195" s="254"/>
      <c r="Q195" s="254"/>
      <c r="R195" s="254"/>
      <c r="S195" s="254"/>
      <c r="T195" s="255"/>
      <c r="AT195" s="256" t="s">
        <v>246</v>
      </c>
      <c r="AU195" s="256" t="s">
        <v>86</v>
      </c>
      <c r="AV195" s="14" t="s">
        <v>224</v>
      </c>
      <c r="AW195" s="14" t="s">
        <v>33</v>
      </c>
      <c r="AX195" s="14" t="s">
        <v>84</v>
      </c>
      <c r="AY195" s="256" t="s">
        <v>217</v>
      </c>
    </row>
    <row r="196" spans="1:65" s="12" customFormat="1" ht="20.85" customHeight="1">
      <c r="B196" s="192"/>
      <c r="C196" s="193"/>
      <c r="D196" s="194" t="s">
        <v>76</v>
      </c>
      <c r="E196" s="206" t="s">
        <v>423</v>
      </c>
      <c r="F196" s="206" t="s">
        <v>424</v>
      </c>
      <c r="G196" s="193"/>
      <c r="H196" s="193"/>
      <c r="I196" s="196"/>
      <c r="J196" s="207">
        <f>BK196</f>
        <v>0</v>
      </c>
      <c r="K196" s="193"/>
      <c r="L196" s="198"/>
      <c r="M196" s="199"/>
      <c r="N196" s="200"/>
      <c r="O196" s="200"/>
      <c r="P196" s="201">
        <f>SUM(P197:P205)</f>
        <v>0</v>
      </c>
      <c r="Q196" s="200"/>
      <c r="R196" s="201">
        <f>SUM(R197:R205)</f>
        <v>0</v>
      </c>
      <c r="S196" s="200"/>
      <c r="T196" s="202">
        <f>SUM(T197:T205)</f>
        <v>0</v>
      </c>
      <c r="AR196" s="203" t="s">
        <v>84</v>
      </c>
      <c r="AT196" s="204" t="s">
        <v>76</v>
      </c>
      <c r="AU196" s="204" t="s">
        <v>86</v>
      </c>
      <c r="AY196" s="203" t="s">
        <v>217</v>
      </c>
      <c r="BK196" s="205">
        <f>SUM(BK197:BK205)</f>
        <v>0</v>
      </c>
    </row>
    <row r="197" spans="1:65" s="2" customFormat="1" ht="21.75" customHeight="1">
      <c r="A197" s="34"/>
      <c r="B197" s="35"/>
      <c r="C197" s="208" t="s">
        <v>373</v>
      </c>
      <c r="D197" s="208" t="s">
        <v>219</v>
      </c>
      <c r="E197" s="209" t="s">
        <v>426</v>
      </c>
      <c r="F197" s="210" t="s">
        <v>427</v>
      </c>
      <c r="G197" s="211" t="s">
        <v>274</v>
      </c>
      <c r="H197" s="212">
        <v>12.502000000000001</v>
      </c>
      <c r="I197" s="213"/>
      <c r="J197" s="214">
        <f>ROUND(I197*H197,2)</f>
        <v>0</v>
      </c>
      <c r="K197" s="210" t="s">
        <v>223</v>
      </c>
      <c r="L197" s="39"/>
      <c r="M197" s="215" t="s">
        <v>1</v>
      </c>
      <c r="N197" s="216" t="s">
        <v>42</v>
      </c>
      <c r="O197" s="71"/>
      <c r="P197" s="217">
        <f>O197*H197</f>
        <v>0</v>
      </c>
      <c r="Q197" s="217">
        <v>0</v>
      </c>
      <c r="R197" s="217">
        <f>Q197*H197</f>
        <v>0</v>
      </c>
      <c r="S197" s="217">
        <v>0</v>
      </c>
      <c r="T197" s="21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19" t="s">
        <v>224</v>
      </c>
      <c r="AT197" s="219" t="s">
        <v>219</v>
      </c>
      <c r="AU197" s="219" t="s">
        <v>229</v>
      </c>
      <c r="AY197" s="17" t="s">
        <v>217</v>
      </c>
      <c r="BE197" s="220">
        <f>IF(N197="základní",J197,0)</f>
        <v>0</v>
      </c>
      <c r="BF197" s="220">
        <f>IF(N197="snížená",J197,0)</f>
        <v>0</v>
      </c>
      <c r="BG197" s="220">
        <f>IF(N197="zákl. přenesená",J197,0)</f>
        <v>0</v>
      </c>
      <c r="BH197" s="220">
        <f>IF(N197="sníž. přenesená",J197,0)</f>
        <v>0</v>
      </c>
      <c r="BI197" s="220">
        <f>IF(N197="nulová",J197,0)</f>
        <v>0</v>
      </c>
      <c r="BJ197" s="17" t="s">
        <v>84</v>
      </c>
      <c r="BK197" s="220">
        <f>ROUND(I197*H197,2)</f>
        <v>0</v>
      </c>
      <c r="BL197" s="17" t="s">
        <v>224</v>
      </c>
      <c r="BM197" s="219" t="s">
        <v>428</v>
      </c>
    </row>
    <row r="198" spans="1:65" s="2" customFormat="1" ht="16.5" customHeight="1">
      <c r="A198" s="34"/>
      <c r="B198" s="35"/>
      <c r="C198" s="208" t="s">
        <v>381</v>
      </c>
      <c r="D198" s="208" t="s">
        <v>219</v>
      </c>
      <c r="E198" s="209" t="s">
        <v>431</v>
      </c>
      <c r="F198" s="210" t="s">
        <v>432</v>
      </c>
      <c r="G198" s="211" t="s">
        <v>274</v>
      </c>
      <c r="H198" s="212">
        <v>250.04</v>
      </c>
      <c r="I198" s="213"/>
      <c r="J198" s="214">
        <f>ROUND(I198*H198,2)</f>
        <v>0</v>
      </c>
      <c r="K198" s="210" t="s">
        <v>223</v>
      </c>
      <c r="L198" s="39"/>
      <c r="M198" s="215" t="s">
        <v>1</v>
      </c>
      <c r="N198" s="216" t="s">
        <v>42</v>
      </c>
      <c r="O198" s="71"/>
      <c r="P198" s="217">
        <f>O198*H198</f>
        <v>0</v>
      </c>
      <c r="Q198" s="217">
        <v>0</v>
      </c>
      <c r="R198" s="217">
        <f>Q198*H198</f>
        <v>0</v>
      </c>
      <c r="S198" s="217">
        <v>0</v>
      </c>
      <c r="T198" s="21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19" t="s">
        <v>224</v>
      </c>
      <c r="AT198" s="219" t="s">
        <v>219</v>
      </c>
      <c r="AU198" s="219" t="s">
        <v>229</v>
      </c>
      <c r="AY198" s="17" t="s">
        <v>217</v>
      </c>
      <c r="BE198" s="220">
        <f>IF(N198="základní",J198,0)</f>
        <v>0</v>
      </c>
      <c r="BF198" s="220">
        <f>IF(N198="snížená",J198,0)</f>
        <v>0</v>
      </c>
      <c r="BG198" s="220">
        <f>IF(N198="zákl. přenesená",J198,0)</f>
        <v>0</v>
      </c>
      <c r="BH198" s="220">
        <f>IF(N198="sníž. přenesená",J198,0)</f>
        <v>0</v>
      </c>
      <c r="BI198" s="220">
        <f>IF(N198="nulová",J198,0)</f>
        <v>0</v>
      </c>
      <c r="BJ198" s="17" t="s">
        <v>84</v>
      </c>
      <c r="BK198" s="220">
        <f>ROUND(I198*H198,2)</f>
        <v>0</v>
      </c>
      <c r="BL198" s="17" t="s">
        <v>224</v>
      </c>
      <c r="BM198" s="219" t="s">
        <v>433</v>
      </c>
    </row>
    <row r="199" spans="1:65" s="13" customFormat="1" ht="11.25">
      <c r="B199" s="225"/>
      <c r="C199" s="226"/>
      <c r="D199" s="221" t="s">
        <v>246</v>
      </c>
      <c r="E199" s="227" t="s">
        <v>1</v>
      </c>
      <c r="F199" s="228" t="s">
        <v>838</v>
      </c>
      <c r="G199" s="226"/>
      <c r="H199" s="229">
        <v>250.04</v>
      </c>
      <c r="I199" s="230"/>
      <c r="J199" s="226"/>
      <c r="K199" s="226"/>
      <c r="L199" s="231"/>
      <c r="M199" s="232"/>
      <c r="N199" s="233"/>
      <c r="O199" s="233"/>
      <c r="P199" s="233"/>
      <c r="Q199" s="233"/>
      <c r="R199" s="233"/>
      <c r="S199" s="233"/>
      <c r="T199" s="234"/>
      <c r="AT199" s="235" t="s">
        <v>246</v>
      </c>
      <c r="AU199" s="235" t="s">
        <v>229</v>
      </c>
      <c r="AV199" s="13" t="s">
        <v>86</v>
      </c>
      <c r="AW199" s="13" t="s">
        <v>33</v>
      </c>
      <c r="AX199" s="13" t="s">
        <v>77</v>
      </c>
      <c r="AY199" s="235" t="s">
        <v>217</v>
      </c>
    </row>
    <row r="200" spans="1:65" s="14" customFormat="1" ht="11.25">
      <c r="B200" s="246"/>
      <c r="C200" s="247"/>
      <c r="D200" s="221" t="s">
        <v>246</v>
      </c>
      <c r="E200" s="248" t="s">
        <v>1</v>
      </c>
      <c r="F200" s="249" t="s">
        <v>298</v>
      </c>
      <c r="G200" s="247"/>
      <c r="H200" s="250">
        <v>250.04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AT200" s="256" t="s">
        <v>246</v>
      </c>
      <c r="AU200" s="256" t="s">
        <v>229</v>
      </c>
      <c r="AV200" s="14" t="s">
        <v>224</v>
      </c>
      <c r="AW200" s="14" t="s">
        <v>33</v>
      </c>
      <c r="AX200" s="14" t="s">
        <v>84</v>
      </c>
      <c r="AY200" s="256" t="s">
        <v>217</v>
      </c>
    </row>
    <row r="201" spans="1:65" s="2" customFormat="1" ht="21.75" customHeight="1">
      <c r="A201" s="34"/>
      <c r="B201" s="35"/>
      <c r="C201" s="208" t="s">
        <v>386</v>
      </c>
      <c r="D201" s="208" t="s">
        <v>219</v>
      </c>
      <c r="E201" s="209" t="s">
        <v>436</v>
      </c>
      <c r="F201" s="210" t="s">
        <v>437</v>
      </c>
      <c r="G201" s="211" t="s">
        <v>274</v>
      </c>
      <c r="H201" s="212">
        <v>12.502000000000001</v>
      </c>
      <c r="I201" s="213"/>
      <c r="J201" s="214">
        <f>ROUND(I201*H201,2)</f>
        <v>0</v>
      </c>
      <c r="K201" s="210" t="s">
        <v>223</v>
      </c>
      <c r="L201" s="39"/>
      <c r="M201" s="215" t="s">
        <v>1</v>
      </c>
      <c r="N201" s="216" t="s">
        <v>42</v>
      </c>
      <c r="O201" s="71"/>
      <c r="P201" s="217">
        <f>O201*H201</f>
        <v>0</v>
      </c>
      <c r="Q201" s="217">
        <v>0</v>
      </c>
      <c r="R201" s="217">
        <f>Q201*H201</f>
        <v>0</v>
      </c>
      <c r="S201" s="217">
        <v>0</v>
      </c>
      <c r="T201" s="21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19" t="s">
        <v>224</v>
      </c>
      <c r="AT201" s="219" t="s">
        <v>219</v>
      </c>
      <c r="AU201" s="219" t="s">
        <v>229</v>
      </c>
      <c r="AY201" s="17" t="s">
        <v>217</v>
      </c>
      <c r="BE201" s="220">
        <f>IF(N201="základní",J201,0)</f>
        <v>0</v>
      </c>
      <c r="BF201" s="220">
        <f>IF(N201="snížená",J201,0)</f>
        <v>0</v>
      </c>
      <c r="BG201" s="220">
        <f>IF(N201="zákl. přenesená",J201,0)</f>
        <v>0</v>
      </c>
      <c r="BH201" s="220">
        <f>IF(N201="sníž. přenesená",J201,0)</f>
        <v>0</v>
      </c>
      <c r="BI201" s="220">
        <f>IF(N201="nulová",J201,0)</f>
        <v>0</v>
      </c>
      <c r="BJ201" s="17" t="s">
        <v>84</v>
      </c>
      <c r="BK201" s="220">
        <f>ROUND(I201*H201,2)</f>
        <v>0</v>
      </c>
      <c r="BL201" s="17" t="s">
        <v>224</v>
      </c>
      <c r="BM201" s="219" t="s">
        <v>438</v>
      </c>
    </row>
    <row r="202" spans="1:65" s="2" customFormat="1" ht="21.75" customHeight="1">
      <c r="A202" s="34"/>
      <c r="B202" s="35"/>
      <c r="C202" s="208" t="s">
        <v>390</v>
      </c>
      <c r="D202" s="208" t="s">
        <v>219</v>
      </c>
      <c r="E202" s="209" t="s">
        <v>839</v>
      </c>
      <c r="F202" s="210" t="s">
        <v>840</v>
      </c>
      <c r="G202" s="211" t="s">
        <v>274</v>
      </c>
      <c r="H202" s="212">
        <v>12.502000000000001</v>
      </c>
      <c r="I202" s="213"/>
      <c r="J202" s="214">
        <f>ROUND(I202*H202,2)</f>
        <v>0</v>
      </c>
      <c r="K202" s="210" t="s">
        <v>514</v>
      </c>
      <c r="L202" s="39"/>
      <c r="M202" s="215" t="s">
        <v>1</v>
      </c>
      <c r="N202" s="216" t="s">
        <v>42</v>
      </c>
      <c r="O202" s="71"/>
      <c r="P202" s="217">
        <f>O202*H202</f>
        <v>0</v>
      </c>
      <c r="Q202" s="217">
        <v>0</v>
      </c>
      <c r="R202" s="217">
        <f>Q202*H202</f>
        <v>0</v>
      </c>
      <c r="S202" s="217">
        <v>0</v>
      </c>
      <c r="T202" s="21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19" t="s">
        <v>224</v>
      </c>
      <c r="AT202" s="219" t="s">
        <v>219</v>
      </c>
      <c r="AU202" s="219" t="s">
        <v>229</v>
      </c>
      <c r="AY202" s="17" t="s">
        <v>217</v>
      </c>
      <c r="BE202" s="220">
        <f>IF(N202="základní",J202,0)</f>
        <v>0</v>
      </c>
      <c r="BF202" s="220">
        <f>IF(N202="snížená",J202,0)</f>
        <v>0</v>
      </c>
      <c r="BG202" s="220">
        <f>IF(N202="zákl. přenesená",J202,0)</f>
        <v>0</v>
      </c>
      <c r="BH202" s="220">
        <f>IF(N202="sníž. přenesená",J202,0)</f>
        <v>0</v>
      </c>
      <c r="BI202" s="220">
        <f>IF(N202="nulová",J202,0)</f>
        <v>0</v>
      </c>
      <c r="BJ202" s="17" t="s">
        <v>84</v>
      </c>
      <c r="BK202" s="220">
        <f>ROUND(I202*H202,2)</f>
        <v>0</v>
      </c>
      <c r="BL202" s="17" t="s">
        <v>224</v>
      </c>
      <c r="BM202" s="219" t="s">
        <v>841</v>
      </c>
    </row>
    <row r="203" spans="1:65" s="2" customFormat="1" ht="21.75" customHeight="1">
      <c r="A203" s="34"/>
      <c r="B203" s="35"/>
      <c r="C203" s="208" t="s">
        <v>396</v>
      </c>
      <c r="D203" s="208" t="s">
        <v>219</v>
      </c>
      <c r="E203" s="209" t="s">
        <v>448</v>
      </c>
      <c r="F203" s="210" t="s">
        <v>449</v>
      </c>
      <c r="G203" s="211" t="s">
        <v>274</v>
      </c>
      <c r="H203" s="212">
        <v>33.401000000000003</v>
      </c>
      <c r="I203" s="213"/>
      <c r="J203" s="214">
        <f>ROUND(I203*H203,2)</f>
        <v>0</v>
      </c>
      <c r="K203" s="210" t="s">
        <v>223</v>
      </c>
      <c r="L203" s="39"/>
      <c r="M203" s="215" t="s">
        <v>1</v>
      </c>
      <c r="N203" s="216" t="s">
        <v>42</v>
      </c>
      <c r="O203" s="71"/>
      <c r="P203" s="217">
        <f>O203*H203</f>
        <v>0</v>
      </c>
      <c r="Q203" s="217">
        <v>0</v>
      </c>
      <c r="R203" s="217">
        <f>Q203*H203</f>
        <v>0</v>
      </c>
      <c r="S203" s="217">
        <v>0</v>
      </c>
      <c r="T203" s="218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19" t="s">
        <v>224</v>
      </c>
      <c r="AT203" s="219" t="s">
        <v>219</v>
      </c>
      <c r="AU203" s="219" t="s">
        <v>229</v>
      </c>
      <c r="AY203" s="17" t="s">
        <v>217</v>
      </c>
      <c r="BE203" s="220">
        <f>IF(N203="základní",J203,0)</f>
        <v>0</v>
      </c>
      <c r="BF203" s="220">
        <f>IF(N203="snížená",J203,0)</f>
        <v>0</v>
      </c>
      <c r="BG203" s="220">
        <f>IF(N203="zákl. přenesená",J203,0)</f>
        <v>0</v>
      </c>
      <c r="BH203" s="220">
        <f>IF(N203="sníž. přenesená",J203,0)</f>
        <v>0</v>
      </c>
      <c r="BI203" s="220">
        <f>IF(N203="nulová",J203,0)</f>
        <v>0</v>
      </c>
      <c r="BJ203" s="17" t="s">
        <v>84</v>
      </c>
      <c r="BK203" s="220">
        <f>ROUND(I203*H203,2)</f>
        <v>0</v>
      </c>
      <c r="BL203" s="17" t="s">
        <v>224</v>
      </c>
      <c r="BM203" s="219" t="s">
        <v>450</v>
      </c>
    </row>
    <row r="204" spans="1:65" s="2" customFormat="1" ht="21.75" customHeight="1">
      <c r="A204" s="34"/>
      <c r="B204" s="35"/>
      <c r="C204" s="208" t="s">
        <v>400</v>
      </c>
      <c r="D204" s="208" t="s">
        <v>219</v>
      </c>
      <c r="E204" s="209" t="s">
        <v>452</v>
      </c>
      <c r="F204" s="210" t="s">
        <v>453</v>
      </c>
      <c r="G204" s="211" t="s">
        <v>274</v>
      </c>
      <c r="H204" s="212">
        <v>100.203</v>
      </c>
      <c r="I204" s="213"/>
      <c r="J204" s="214">
        <f>ROUND(I204*H204,2)</f>
        <v>0</v>
      </c>
      <c r="K204" s="210" t="s">
        <v>223</v>
      </c>
      <c r="L204" s="39"/>
      <c r="M204" s="215" t="s">
        <v>1</v>
      </c>
      <c r="N204" s="216" t="s">
        <v>42</v>
      </c>
      <c r="O204" s="71"/>
      <c r="P204" s="217">
        <f>O204*H204</f>
        <v>0</v>
      </c>
      <c r="Q204" s="217">
        <v>0</v>
      </c>
      <c r="R204" s="217">
        <f>Q204*H204</f>
        <v>0</v>
      </c>
      <c r="S204" s="217">
        <v>0</v>
      </c>
      <c r="T204" s="218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19" t="s">
        <v>224</v>
      </c>
      <c r="AT204" s="219" t="s">
        <v>219</v>
      </c>
      <c r="AU204" s="219" t="s">
        <v>229</v>
      </c>
      <c r="AY204" s="17" t="s">
        <v>217</v>
      </c>
      <c r="BE204" s="220">
        <f>IF(N204="základní",J204,0)</f>
        <v>0</v>
      </c>
      <c r="BF204" s="220">
        <f>IF(N204="snížená",J204,0)</f>
        <v>0</v>
      </c>
      <c r="BG204" s="220">
        <f>IF(N204="zákl. přenesená",J204,0)</f>
        <v>0</v>
      </c>
      <c r="BH204" s="220">
        <f>IF(N204="sníž. přenesená",J204,0)</f>
        <v>0</v>
      </c>
      <c r="BI204" s="220">
        <f>IF(N204="nulová",J204,0)</f>
        <v>0</v>
      </c>
      <c r="BJ204" s="17" t="s">
        <v>84</v>
      </c>
      <c r="BK204" s="220">
        <f>ROUND(I204*H204,2)</f>
        <v>0</v>
      </c>
      <c r="BL204" s="17" t="s">
        <v>224</v>
      </c>
      <c r="BM204" s="219" t="s">
        <v>454</v>
      </c>
    </row>
    <row r="205" spans="1:65" s="13" customFormat="1" ht="11.25">
      <c r="B205" s="225"/>
      <c r="C205" s="226"/>
      <c r="D205" s="221" t="s">
        <v>246</v>
      </c>
      <c r="E205" s="227" t="s">
        <v>1</v>
      </c>
      <c r="F205" s="228" t="s">
        <v>842</v>
      </c>
      <c r="G205" s="226"/>
      <c r="H205" s="229">
        <v>100.203</v>
      </c>
      <c r="I205" s="230"/>
      <c r="J205" s="226"/>
      <c r="K205" s="226"/>
      <c r="L205" s="231"/>
      <c r="M205" s="257"/>
      <c r="N205" s="258"/>
      <c r="O205" s="258"/>
      <c r="P205" s="258"/>
      <c r="Q205" s="258"/>
      <c r="R205" s="258"/>
      <c r="S205" s="258"/>
      <c r="T205" s="259"/>
      <c r="AT205" s="235" t="s">
        <v>246</v>
      </c>
      <c r="AU205" s="235" t="s">
        <v>229</v>
      </c>
      <c r="AV205" s="13" t="s">
        <v>86</v>
      </c>
      <c r="AW205" s="13" t="s">
        <v>33</v>
      </c>
      <c r="AX205" s="13" t="s">
        <v>84</v>
      </c>
      <c r="AY205" s="235" t="s">
        <v>217</v>
      </c>
    </row>
    <row r="206" spans="1:65" s="2" customFormat="1" ht="6.95" customHeight="1">
      <c r="A206" s="34"/>
      <c r="B206" s="54"/>
      <c r="C206" s="55"/>
      <c r="D206" s="55"/>
      <c r="E206" s="55"/>
      <c r="F206" s="55"/>
      <c r="G206" s="55"/>
      <c r="H206" s="55"/>
      <c r="I206" s="158"/>
      <c r="J206" s="55"/>
      <c r="K206" s="55"/>
      <c r="L206" s="39"/>
      <c r="M206" s="34"/>
      <c r="O206" s="34"/>
      <c r="P206" s="34"/>
      <c r="Q206" s="34"/>
      <c r="R206" s="34"/>
      <c r="S206" s="34"/>
      <c r="T206" s="34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</row>
  </sheetData>
  <sheetProtection algorithmName="SHA-512" hashValue="bsPUTmn0km3e9AZ+I8wncD4isWpa6EucJhZxYAxYcr1ainp0HDBMXELMkZpIJrDbG93O/xOzfhAhPmwjWWjWSg==" saltValue="1qAiCLcIJMwKeYTwgTd4np+ACtmvtgFiDORrmHfGESOKhEAQ4aGCdh9jQHxxEGLj2PtgoMwvnacRKRtBPSDB5A==" spinCount="100000" sheet="1" objects="1" scenarios="1" formatColumns="0" formatRows="0" autoFilter="0"/>
  <autoFilter ref="C125:K205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5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7" t="s">
        <v>121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86</v>
      </c>
    </row>
    <row r="4" spans="1:46" s="1" customFormat="1" ht="24.95" customHeight="1">
      <c r="B4" s="20"/>
      <c r="D4" s="119" t="s">
        <v>184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9" t="str">
        <f>'Rekapitulace stavby'!K6</f>
        <v>Oprava mostních objektů na trati Liberec - Černousy</v>
      </c>
      <c r="F7" s="330"/>
      <c r="G7" s="330"/>
      <c r="H7" s="330"/>
      <c r="I7" s="115"/>
      <c r="L7" s="20"/>
    </row>
    <row r="8" spans="1:46" s="1" customFormat="1" ht="12" customHeight="1">
      <c r="B8" s="20"/>
      <c r="D8" s="121" t="s">
        <v>185</v>
      </c>
      <c r="I8" s="115"/>
      <c r="L8" s="20"/>
    </row>
    <row r="9" spans="1:46" s="2" customFormat="1" ht="16.5" customHeight="1">
      <c r="A9" s="34"/>
      <c r="B9" s="39"/>
      <c r="C9" s="34"/>
      <c r="D9" s="34"/>
      <c r="E9" s="329" t="s">
        <v>771</v>
      </c>
      <c r="F9" s="331"/>
      <c r="G9" s="331"/>
      <c r="H9" s="331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187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32" t="s">
        <v>843</v>
      </c>
      <c r="F11" s="331"/>
      <c r="G11" s="331"/>
      <c r="H11" s="331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</v>
      </c>
      <c r="G13" s="34"/>
      <c r="H13" s="34"/>
      <c r="I13" s="123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20</v>
      </c>
      <c r="E14" s="34"/>
      <c r="F14" s="110" t="s">
        <v>501</v>
      </c>
      <c r="G14" s="34"/>
      <c r="H14" s="34"/>
      <c r="I14" s="123" t="s">
        <v>22</v>
      </c>
      <c r="J14" s="124" t="str">
        <f>'Rekapitulace stavby'!AN8</f>
        <v>25. 5. 2020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24</v>
      </c>
      <c r="E16" s="34"/>
      <c r="F16" s="34"/>
      <c r="G16" s="34"/>
      <c r="H16" s="34"/>
      <c r="I16" s="123" t="s">
        <v>25</v>
      </c>
      <c r="J16" s="110" t="s">
        <v>26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27</v>
      </c>
      <c r="F17" s="34"/>
      <c r="G17" s="34"/>
      <c r="H17" s="34"/>
      <c r="I17" s="123" t="s">
        <v>28</v>
      </c>
      <c r="J17" s="110" t="s">
        <v>29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30</v>
      </c>
      <c r="E19" s="34"/>
      <c r="F19" s="34"/>
      <c r="G19" s="34"/>
      <c r="H19" s="34"/>
      <c r="I19" s="123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33" t="str">
        <f>'Rekapitulace stavby'!E14</f>
        <v>Vyplň údaj</v>
      </c>
      <c r="F20" s="334"/>
      <c r="G20" s="334"/>
      <c r="H20" s="334"/>
      <c r="I20" s="123" t="s">
        <v>28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32</v>
      </c>
      <c r="E22" s="34"/>
      <c r="F22" s="34"/>
      <c r="G22" s="34"/>
      <c r="H22" s="34"/>
      <c r="I22" s="123" t="s">
        <v>25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23" t="s">
        <v>28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34</v>
      </c>
      <c r="E25" s="34"/>
      <c r="F25" s="34"/>
      <c r="G25" s="34"/>
      <c r="H25" s="34"/>
      <c r="I25" s="123" t="s">
        <v>25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23" t="s">
        <v>28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35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35" t="s">
        <v>1</v>
      </c>
      <c r="F29" s="335"/>
      <c r="G29" s="335"/>
      <c r="H29" s="335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37</v>
      </c>
      <c r="E32" s="34"/>
      <c r="F32" s="34"/>
      <c r="G32" s="34"/>
      <c r="H32" s="34"/>
      <c r="I32" s="122"/>
      <c r="J32" s="132">
        <f>ROUND(J123,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33" t="s">
        <v>39</v>
      </c>
      <c r="G34" s="34"/>
      <c r="H34" s="34"/>
      <c r="I34" s="134" t="s">
        <v>38</v>
      </c>
      <c r="J34" s="133" t="s">
        <v>40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5" t="s">
        <v>41</v>
      </c>
      <c r="E35" s="121" t="s">
        <v>42</v>
      </c>
      <c r="F35" s="136">
        <f>ROUND((SUM(BE123:BE134)),  2)</f>
        <v>0</v>
      </c>
      <c r="G35" s="34"/>
      <c r="H35" s="34"/>
      <c r="I35" s="137">
        <v>0.21</v>
      </c>
      <c r="J35" s="136">
        <f>ROUND(((SUM(BE123:BE134))*I35),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1" t="s">
        <v>43</v>
      </c>
      <c r="F36" s="136">
        <f>ROUND((SUM(BF123:BF134)),  2)</f>
        <v>0</v>
      </c>
      <c r="G36" s="34"/>
      <c r="H36" s="34"/>
      <c r="I36" s="137">
        <v>0.15</v>
      </c>
      <c r="J36" s="136">
        <f>ROUND(((SUM(BF123:BF134))*I36),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44</v>
      </c>
      <c r="F37" s="136">
        <f>ROUND((SUM(BG123:BG134)),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45</v>
      </c>
      <c r="F38" s="136">
        <f>ROUND((SUM(BH123:BH134)),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46</v>
      </c>
      <c r="F39" s="136">
        <f>ROUND((SUM(BI123:BI134)),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47</v>
      </c>
      <c r="E41" s="140"/>
      <c r="F41" s="140"/>
      <c r="G41" s="141" t="s">
        <v>48</v>
      </c>
      <c r="H41" s="142" t="s">
        <v>49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I43" s="115"/>
      <c r="L43" s="20"/>
    </row>
    <row r="44" spans="1:31" s="1" customFormat="1" ht="14.45" customHeight="1">
      <c r="B44" s="20"/>
      <c r="I44" s="115"/>
      <c r="L44" s="20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50</v>
      </c>
      <c r="E50" s="147"/>
      <c r="F50" s="147"/>
      <c r="G50" s="146" t="s">
        <v>51</v>
      </c>
      <c r="H50" s="147"/>
      <c r="I50" s="148"/>
      <c r="J50" s="147"/>
      <c r="K50" s="147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9" t="s">
        <v>52</v>
      </c>
      <c r="E61" s="150"/>
      <c r="F61" s="151" t="s">
        <v>53</v>
      </c>
      <c r="G61" s="149" t="s">
        <v>52</v>
      </c>
      <c r="H61" s="150"/>
      <c r="I61" s="152"/>
      <c r="J61" s="153" t="s">
        <v>53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6" t="s">
        <v>54</v>
      </c>
      <c r="E65" s="154"/>
      <c r="F65" s="154"/>
      <c r="G65" s="146" t="s">
        <v>55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9" t="s">
        <v>52</v>
      </c>
      <c r="E76" s="150"/>
      <c r="F76" s="151" t="s">
        <v>53</v>
      </c>
      <c r="G76" s="149" t="s">
        <v>52</v>
      </c>
      <c r="H76" s="150"/>
      <c r="I76" s="152"/>
      <c r="J76" s="153" t="s">
        <v>53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190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36" t="str">
        <f>E7</f>
        <v>Oprava mostních objektů na trati Liberec - Černousy</v>
      </c>
      <c r="F85" s="337"/>
      <c r="G85" s="337"/>
      <c r="H85" s="337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185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36" t="s">
        <v>771</v>
      </c>
      <c r="F87" s="338"/>
      <c r="G87" s="338"/>
      <c r="H87" s="338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187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309" t="str">
        <f>E11</f>
        <v>2020/02/04.2/LIB - SO 04 - VRN1</v>
      </c>
      <c r="F89" s="338"/>
      <c r="G89" s="338"/>
      <c r="H89" s="338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>Stráž nad Nisou</v>
      </c>
      <c r="G91" s="36"/>
      <c r="H91" s="36"/>
      <c r="I91" s="123" t="s">
        <v>22</v>
      </c>
      <c r="J91" s="66" t="str">
        <f>IF(J14="","",J14)</f>
        <v>25. 5. 2020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24</v>
      </c>
      <c r="D93" s="36"/>
      <c r="E93" s="36"/>
      <c r="F93" s="27" t="str">
        <f>E17</f>
        <v>Správa železnic, státní organizace OŘ HK</v>
      </c>
      <c r="G93" s="36"/>
      <c r="H93" s="36"/>
      <c r="I93" s="123" t="s">
        <v>32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30</v>
      </c>
      <c r="D94" s="36"/>
      <c r="E94" s="36"/>
      <c r="F94" s="27" t="str">
        <f>IF(E20="","",E20)</f>
        <v>Vyplň údaj</v>
      </c>
      <c r="G94" s="36"/>
      <c r="H94" s="36"/>
      <c r="I94" s="123" t="s">
        <v>34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62" t="s">
        <v>191</v>
      </c>
      <c r="D96" s="163"/>
      <c r="E96" s="163"/>
      <c r="F96" s="163"/>
      <c r="G96" s="163"/>
      <c r="H96" s="163"/>
      <c r="I96" s="164"/>
      <c r="J96" s="165" t="s">
        <v>192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66" t="s">
        <v>193</v>
      </c>
      <c r="D98" s="36"/>
      <c r="E98" s="36"/>
      <c r="F98" s="36"/>
      <c r="G98" s="36"/>
      <c r="H98" s="36"/>
      <c r="I98" s="122"/>
      <c r="J98" s="84">
        <f>J123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194</v>
      </c>
    </row>
    <row r="99" spans="1:47" s="9" customFormat="1" ht="24.95" customHeight="1">
      <c r="B99" s="167"/>
      <c r="C99" s="168"/>
      <c r="D99" s="169" t="s">
        <v>465</v>
      </c>
      <c r="E99" s="170"/>
      <c r="F99" s="170"/>
      <c r="G99" s="170"/>
      <c r="H99" s="170"/>
      <c r="I99" s="171"/>
      <c r="J99" s="172">
        <f>J124</f>
        <v>0</v>
      </c>
      <c r="K99" s="168"/>
      <c r="L99" s="173"/>
    </row>
    <row r="100" spans="1:47" s="10" customFormat="1" ht="19.899999999999999" customHeight="1">
      <c r="B100" s="174"/>
      <c r="C100" s="104"/>
      <c r="D100" s="175" t="s">
        <v>466</v>
      </c>
      <c r="E100" s="176"/>
      <c r="F100" s="176"/>
      <c r="G100" s="176"/>
      <c r="H100" s="176"/>
      <c r="I100" s="177"/>
      <c r="J100" s="178">
        <f>J125</f>
        <v>0</v>
      </c>
      <c r="K100" s="104"/>
      <c r="L100" s="179"/>
    </row>
    <row r="101" spans="1:47" s="10" customFormat="1" ht="19.899999999999999" customHeight="1">
      <c r="B101" s="174"/>
      <c r="C101" s="104"/>
      <c r="D101" s="175" t="s">
        <v>467</v>
      </c>
      <c r="E101" s="176"/>
      <c r="F101" s="176"/>
      <c r="G101" s="176"/>
      <c r="H101" s="176"/>
      <c r="I101" s="177"/>
      <c r="J101" s="178">
        <f>J132</f>
        <v>0</v>
      </c>
      <c r="K101" s="104"/>
      <c r="L101" s="179"/>
    </row>
    <row r="102" spans="1:47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122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47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158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47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161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24.95" customHeight="1">
      <c r="A108" s="34"/>
      <c r="B108" s="35"/>
      <c r="C108" s="23" t="s">
        <v>202</v>
      </c>
      <c r="D108" s="36"/>
      <c r="E108" s="36"/>
      <c r="F108" s="36"/>
      <c r="G108" s="36"/>
      <c r="H108" s="36"/>
      <c r="I108" s="122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122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122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6.5" customHeight="1">
      <c r="A111" s="34"/>
      <c r="B111" s="35"/>
      <c r="C111" s="36"/>
      <c r="D111" s="36"/>
      <c r="E111" s="336" t="str">
        <f>E7</f>
        <v>Oprava mostních objektů na trati Liberec - Černousy</v>
      </c>
      <c r="F111" s="337"/>
      <c r="G111" s="337"/>
      <c r="H111" s="337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1" customFormat="1" ht="12" customHeight="1">
      <c r="B112" s="21"/>
      <c r="C112" s="29" t="s">
        <v>185</v>
      </c>
      <c r="D112" s="22"/>
      <c r="E112" s="22"/>
      <c r="F112" s="22"/>
      <c r="G112" s="22"/>
      <c r="H112" s="22"/>
      <c r="I112" s="115"/>
      <c r="J112" s="22"/>
      <c r="K112" s="22"/>
      <c r="L112" s="20"/>
    </row>
    <row r="113" spans="1:65" s="2" customFormat="1" ht="16.5" customHeight="1">
      <c r="A113" s="34"/>
      <c r="B113" s="35"/>
      <c r="C113" s="36"/>
      <c r="D113" s="36"/>
      <c r="E113" s="336" t="s">
        <v>771</v>
      </c>
      <c r="F113" s="338"/>
      <c r="G113" s="338"/>
      <c r="H113" s="338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187</v>
      </c>
      <c r="D114" s="36"/>
      <c r="E114" s="36"/>
      <c r="F114" s="36"/>
      <c r="G114" s="36"/>
      <c r="H114" s="36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309" t="str">
        <f>E11</f>
        <v>2020/02/04.2/LIB - SO 04 - VRN1</v>
      </c>
      <c r="F115" s="338"/>
      <c r="G115" s="338"/>
      <c r="H115" s="338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20</v>
      </c>
      <c r="D117" s="36"/>
      <c r="E117" s="36"/>
      <c r="F117" s="27" t="str">
        <f>F14</f>
        <v>Stráž nad Nisou</v>
      </c>
      <c r="G117" s="36"/>
      <c r="H117" s="36"/>
      <c r="I117" s="123" t="s">
        <v>22</v>
      </c>
      <c r="J117" s="66" t="str">
        <f>IF(J14="","",J14)</f>
        <v>25. 5. 2020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24</v>
      </c>
      <c r="D119" s="36"/>
      <c r="E119" s="36"/>
      <c r="F119" s="27" t="str">
        <f>E17</f>
        <v>Správa železnic, státní organizace OŘ HK</v>
      </c>
      <c r="G119" s="36"/>
      <c r="H119" s="36"/>
      <c r="I119" s="123" t="s">
        <v>32</v>
      </c>
      <c r="J119" s="32" t="str">
        <f>E23</f>
        <v xml:space="preserve"> 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30</v>
      </c>
      <c r="D120" s="36"/>
      <c r="E120" s="36"/>
      <c r="F120" s="27" t="str">
        <f>IF(E20="","",E20)</f>
        <v>Vyplň údaj</v>
      </c>
      <c r="G120" s="36"/>
      <c r="H120" s="36"/>
      <c r="I120" s="123" t="s">
        <v>34</v>
      </c>
      <c r="J120" s="32" t="str">
        <f>E26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122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80"/>
      <c r="B122" s="181"/>
      <c r="C122" s="182" t="s">
        <v>203</v>
      </c>
      <c r="D122" s="183" t="s">
        <v>62</v>
      </c>
      <c r="E122" s="183" t="s">
        <v>58</v>
      </c>
      <c r="F122" s="183" t="s">
        <v>59</v>
      </c>
      <c r="G122" s="183" t="s">
        <v>204</v>
      </c>
      <c r="H122" s="183" t="s">
        <v>205</v>
      </c>
      <c r="I122" s="184" t="s">
        <v>206</v>
      </c>
      <c r="J122" s="183" t="s">
        <v>192</v>
      </c>
      <c r="K122" s="185" t="s">
        <v>207</v>
      </c>
      <c r="L122" s="186"/>
      <c r="M122" s="75" t="s">
        <v>1</v>
      </c>
      <c r="N122" s="76" t="s">
        <v>41</v>
      </c>
      <c r="O122" s="76" t="s">
        <v>208</v>
      </c>
      <c r="P122" s="76" t="s">
        <v>209</v>
      </c>
      <c r="Q122" s="76" t="s">
        <v>210</v>
      </c>
      <c r="R122" s="76" t="s">
        <v>211</v>
      </c>
      <c r="S122" s="76" t="s">
        <v>212</v>
      </c>
      <c r="T122" s="77" t="s">
        <v>213</v>
      </c>
      <c r="U122" s="180"/>
      <c r="V122" s="180"/>
      <c r="W122" s="180"/>
      <c r="X122" s="180"/>
      <c r="Y122" s="180"/>
      <c r="Z122" s="180"/>
      <c r="AA122" s="180"/>
      <c r="AB122" s="180"/>
      <c r="AC122" s="180"/>
      <c r="AD122" s="180"/>
      <c r="AE122" s="180"/>
    </row>
    <row r="123" spans="1:65" s="2" customFormat="1" ht="22.9" customHeight="1">
      <c r="A123" s="34"/>
      <c r="B123" s="35"/>
      <c r="C123" s="82" t="s">
        <v>214</v>
      </c>
      <c r="D123" s="36"/>
      <c r="E123" s="36"/>
      <c r="F123" s="36"/>
      <c r="G123" s="36"/>
      <c r="H123" s="36"/>
      <c r="I123" s="122"/>
      <c r="J123" s="187">
        <f>BK123</f>
        <v>0</v>
      </c>
      <c r="K123" s="36"/>
      <c r="L123" s="39"/>
      <c r="M123" s="78"/>
      <c r="N123" s="188"/>
      <c r="O123" s="79"/>
      <c r="P123" s="189">
        <f>P124</f>
        <v>0</v>
      </c>
      <c r="Q123" s="79"/>
      <c r="R123" s="189">
        <f>R124</f>
        <v>0</v>
      </c>
      <c r="S123" s="79"/>
      <c r="T123" s="190">
        <f>T124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76</v>
      </c>
      <c r="AU123" s="17" t="s">
        <v>194</v>
      </c>
      <c r="BK123" s="191">
        <f>BK124</f>
        <v>0</v>
      </c>
    </row>
    <row r="124" spans="1:65" s="12" customFormat="1" ht="25.9" customHeight="1">
      <c r="B124" s="192"/>
      <c r="C124" s="193"/>
      <c r="D124" s="194" t="s">
        <v>76</v>
      </c>
      <c r="E124" s="195" t="s">
        <v>468</v>
      </c>
      <c r="F124" s="195" t="s">
        <v>469</v>
      </c>
      <c r="G124" s="193"/>
      <c r="H124" s="193"/>
      <c r="I124" s="196"/>
      <c r="J124" s="197">
        <f>BK124</f>
        <v>0</v>
      </c>
      <c r="K124" s="193"/>
      <c r="L124" s="198"/>
      <c r="M124" s="199"/>
      <c r="N124" s="200"/>
      <c r="O124" s="200"/>
      <c r="P124" s="201">
        <f>P125+P132</f>
        <v>0</v>
      </c>
      <c r="Q124" s="200"/>
      <c r="R124" s="201">
        <f>R125+R132</f>
        <v>0</v>
      </c>
      <c r="S124" s="200"/>
      <c r="T124" s="202">
        <f>T125+T132</f>
        <v>0</v>
      </c>
      <c r="AR124" s="203" t="s">
        <v>241</v>
      </c>
      <c r="AT124" s="204" t="s">
        <v>76</v>
      </c>
      <c r="AU124" s="204" t="s">
        <v>77</v>
      </c>
      <c r="AY124" s="203" t="s">
        <v>217</v>
      </c>
      <c r="BK124" s="205">
        <f>BK125+BK132</f>
        <v>0</v>
      </c>
    </row>
    <row r="125" spans="1:65" s="12" customFormat="1" ht="22.9" customHeight="1">
      <c r="B125" s="192"/>
      <c r="C125" s="193"/>
      <c r="D125" s="194" t="s">
        <v>76</v>
      </c>
      <c r="E125" s="206" t="s">
        <v>470</v>
      </c>
      <c r="F125" s="206" t="s">
        <v>471</v>
      </c>
      <c r="G125" s="193"/>
      <c r="H125" s="193"/>
      <c r="I125" s="196"/>
      <c r="J125" s="207">
        <f>BK125</f>
        <v>0</v>
      </c>
      <c r="K125" s="193"/>
      <c r="L125" s="198"/>
      <c r="M125" s="199"/>
      <c r="N125" s="200"/>
      <c r="O125" s="200"/>
      <c r="P125" s="201">
        <f>SUM(P126:P131)</f>
        <v>0</v>
      </c>
      <c r="Q125" s="200"/>
      <c r="R125" s="201">
        <f>SUM(R126:R131)</f>
        <v>0</v>
      </c>
      <c r="S125" s="200"/>
      <c r="T125" s="202">
        <f>SUM(T126:T131)</f>
        <v>0</v>
      </c>
      <c r="AR125" s="203" t="s">
        <v>241</v>
      </c>
      <c r="AT125" s="204" t="s">
        <v>76</v>
      </c>
      <c r="AU125" s="204" t="s">
        <v>84</v>
      </c>
      <c r="AY125" s="203" t="s">
        <v>217</v>
      </c>
      <c r="BK125" s="205">
        <f>SUM(BK126:BK131)</f>
        <v>0</v>
      </c>
    </row>
    <row r="126" spans="1:65" s="2" customFormat="1" ht="16.5" customHeight="1">
      <c r="A126" s="34"/>
      <c r="B126" s="35"/>
      <c r="C126" s="208" t="s">
        <v>84</v>
      </c>
      <c r="D126" s="208" t="s">
        <v>219</v>
      </c>
      <c r="E126" s="209" t="s">
        <v>472</v>
      </c>
      <c r="F126" s="210" t="s">
        <v>471</v>
      </c>
      <c r="G126" s="211" t="s">
        <v>473</v>
      </c>
      <c r="H126" s="212">
        <v>1</v>
      </c>
      <c r="I126" s="213"/>
      <c r="J126" s="214">
        <f t="shared" ref="J126:J131" si="0">ROUND(I126*H126,2)</f>
        <v>0</v>
      </c>
      <c r="K126" s="210" t="s">
        <v>223</v>
      </c>
      <c r="L126" s="39"/>
      <c r="M126" s="215" t="s">
        <v>1</v>
      </c>
      <c r="N126" s="216" t="s">
        <v>42</v>
      </c>
      <c r="O126" s="71"/>
      <c r="P126" s="217">
        <f t="shared" ref="P126:P131" si="1">O126*H126</f>
        <v>0</v>
      </c>
      <c r="Q126" s="217">
        <v>0</v>
      </c>
      <c r="R126" s="217">
        <f t="shared" ref="R126:R131" si="2">Q126*H126</f>
        <v>0</v>
      </c>
      <c r="S126" s="217">
        <v>0</v>
      </c>
      <c r="T126" s="218">
        <f t="shared" ref="T126:T131" si="3"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9" t="s">
        <v>474</v>
      </c>
      <c r="AT126" s="219" t="s">
        <v>219</v>
      </c>
      <c r="AU126" s="219" t="s">
        <v>86</v>
      </c>
      <c r="AY126" s="17" t="s">
        <v>217</v>
      </c>
      <c r="BE126" s="220">
        <f t="shared" ref="BE126:BE131" si="4">IF(N126="základní",J126,0)</f>
        <v>0</v>
      </c>
      <c r="BF126" s="220">
        <f t="shared" ref="BF126:BF131" si="5">IF(N126="snížená",J126,0)</f>
        <v>0</v>
      </c>
      <c r="BG126" s="220">
        <f t="shared" ref="BG126:BG131" si="6">IF(N126="zákl. přenesená",J126,0)</f>
        <v>0</v>
      </c>
      <c r="BH126" s="220">
        <f t="shared" ref="BH126:BH131" si="7">IF(N126="sníž. přenesená",J126,0)</f>
        <v>0</v>
      </c>
      <c r="BI126" s="220">
        <f t="shared" ref="BI126:BI131" si="8">IF(N126="nulová",J126,0)</f>
        <v>0</v>
      </c>
      <c r="BJ126" s="17" t="s">
        <v>84</v>
      </c>
      <c r="BK126" s="220">
        <f t="shared" ref="BK126:BK131" si="9">ROUND(I126*H126,2)</f>
        <v>0</v>
      </c>
      <c r="BL126" s="17" t="s">
        <v>474</v>
      </c>
      <c r="BM126" s="219" t="s">
        <v>844</v>
      </c>
    </row>
    <row r="127" spans="1:65" s="2" customFormat="1" ht="16.5" customHeight="1">
      <c r="A127" s="34"/>
      <c r="B127" s="35"/>
      <c r="C127" s="208" t="s">
        <v>86</v>
      </c>
      <c r="D127" s="208" t="s">
        <v>219</v>
      </c>
      <c r="E127" s="209" t="s">
        <v>476</v>
      </c>
      <c r="F127" s="210" t="s">
        <v>477</v>
      </c>
      <c r="G127" s="211" t="s">
        <v>473</v>
      </c>
      <c r="H127" s="212">
        <v>1</v>
      </c>
      <c r="I127" s="213"/>
      <c r="J127" s="214">
        <f t="shared" si="0"/>
        <v>0</v>
      </c>
      <c r="K127" s="210" t="s">
        <v>223</v>
      </c>
      <c r="L127" s="39"/>
      <c r="M127" s="215" t="s">
        <v>1</v>
      </c>
      <c r="N127" s="216" t="s">
        <v>42</v>
      </c>
      <c r="O127" s="71"/>
      <c r="P127" s="217">
        <f t="shared" si="1"/>
        <v>0</v>
      </c>
      <c r="Q127" s="217">
        <v>0</v>
      </c>
      <c r="R127" s="217">
        <f t="shared" si="2"/>
        <v>0</v>
      </c>
      <c r="S127" s="217">
        <v>0</v>
      </c>
      <c r="T127" s="218">
        <f t="shared" si="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9" t="s">
        <v>474</v>
      </c>
      <c r="AT127" s="219" t="s">
        <v>219</v>
      </c>
      <c r="AU127" s="219" t="s">
        <v>86</v>
      </c>
      <c r="AY127" s="17" t="s">
        <v>217</v>
      </c>
      <c r="BE127" s="220">
        <f t="shared" si="4"/>
        <v>0</v>
      </c>
      <c r="BF127" s="220">
        <f t="shared" si="5"/>
        <v>0</v>
      </c>
      <c r="BG127" s="220">
        <f t="shared" si="6"/>
        <v>0</v>
      </c>
      <c r="BH127" s="220">
        <f t="shared" si="7"/>
        <v>0</v>
      </c>
      <c r="BI127" s="220">
        <f t="shared" si="8"/>
        <v>0</v>
      </c>
      <c r="BJ127" s="17" t="s">
        <v>84</v>
      </c>
      <c r="BK127" s="220">
        <f t="shared" si="9"/>
        <v>0</v>
      </c>
      <c r="BL127" s="17" t="s">
        <v>474</v>
      </c>
      <c r="BM127" s="219" t="s">
        <v>478</v>
      </c>
    </row>
    <row r="128" spans="1:65" s="2" customFormat="1" ht="16.5" customHeight="1">
      <c r="A128" s="34"/>
      <c r="B128" s="35"/>
      <c r="C128" s="208" t="s">
        <v>229</v>
      </c>
      <c r="D128" s="208" t="s">
        <v>219</v>
      </c>
      <c r="E128" s="209" t="s">
        <v>479</v>
      </c>
      <c r="F128" s="210" t="s">
        <v>480</v>
      </c>
      <c r="G128" s="211" t="s">
        <v>473</v>
      </c>
      <c r="H128" s="212">
        <v>1</v>
      </c>
      <c r="I128" s="213"/>
      <c r="J128" s="214">
        <f t="shared" si="0"/>
        <v>0</v>
      </c>
      <c r="K128" s="210" t="s">
        <v>223</v>
      </c>
      <c r="L128" s="39"/>
      <c r="M128" s="215" t="s">
        <v>1</v>
      </c>
      <c r="N128" s="216" t="s">
        <v>42</v>
      </c>
      <c r="O128" s="71"/>
      <c r="P128" s="217">
        <f t="shared" si="1"/>
        <v>0</v>
      </c>
      <c r="Q128" s="217">
        <v>0</v>
      </c>
      <c r="R128" s="217">
        <f t="shared" si="2"/>
        <v>0</v>
      </c>
      <c r="S128" s="217">
        <v>0</v>
      </c>
      <c r="T128" s="218">
        <f t="shared" si="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9" t="s">
        <v>474</v>
      </c>
      <c r="AT128" s="219" t="s">
        <v>219</v>
      </c>
      <c r="AU128" s="219" t="s">
        <v>86</v>
      </c>
      <c r="AY128" s="17" t="s">
        <v>217</v>
      </c>
      <c r="BE128" s="220">
        <f t="shared" si="4"/>
        <v>0</v>
      </c>
      <c r="BF128" s="220">
        <f t="shared" si="5"/>
        <v>0</v>
      </c>
      <c r="BG128" s="220">
        <f t="shared" si="6"/>
        <v>0</v>
      </c>
      <c r="BH128" s="220">
        <f t="shared" si="7"/>
        <v>0</v>
      </c>
      <c r="BI128" s="220">
        <f t="shared" si="8"/>
        <v>0</v>
      </c>
      <c r="BJ128" s="17" t="s">
        <v>84</v>
      </c>
      <c r="BK128" s="220">
        <f t="shared" si="9"/>
        <v>0</v>
      </c>
      <c r="BL128" s="17" t="s">
        <v>474</v>
      </c>
      <c r="BM128" s="219" t="s">
        <v>568</v>
      </c>
    </row>
    <row r="129" spans="1:65" s="2" customFormat="1" ht="16.5" customHeight="1">
      <c r="A129" s="34"/>
      <c r="B129" s="35"/>
      <c r="C129" s="208" t="s">
        <v>224</v>
      </c>
      <c r="D129" s="208" t="s">
        <v>219</v>
      </c>
      <c r="E129" s="209" t="s">
        <v>482</v>
      </c>
      <c r="F129" s="210" t="s">
        <v>483</v>
      </c>
      <c r="G129" s="211" t="s">
        <v>473</v>
      </c>
      <c r="H129" s="212">
        <v>1</v>
      </c>
      <c r="I129" s="213"/>
      <c r="J129" s="214">
        <f t="shared" si="0"/>
        <v>0</v>
      </c>
      <c r="K129" s="210" t="s">
        <v>223</v>
      </c>
      <c r="L129" s="39"/>
      <c r="M129" s="215" t="s">
        <v>1</v>
      </c>
      <c r="N129" s="216" t="s">
        <v>42</v>
      </c>
      <c r="O129" s="71"/>
      <c r="P129" s="217">
        <f t="shared" si="1"/>
        <v>0</v>
      </c>
      <c r="Q129" s="217">
        <v>0</v>
      </c>
      <c r="R129" s="217">
        <f t="shared" si="2"/>
        <v>0</v>
      </c>
      <c r="S129" s="217">
        <v>0</v>
      </c>
      <c r="T129" s="218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9" t="s">
        <v>474</v>
      </c>
      <c r="AT129" s="219" t="s">
        <v>219</v>
      </c>
      <c r="AU129" s="219" t="s">
        <v>86</v>
      </c>
      <c r="AY129" s="17" t="s">
        <v>217</v>
      </c>
      <c r="BE129" s="220">
        <f t="shared" si="4"/>
        <v>0</v>
      </c>
      <c r="BF129" s="220">
        <f t="shared" si="5"/>
        <v>0</v>
      </c>
      <c r="BG129" s="220">
        <f t="shared" si="6"/>
        <v>0</v>
      </c>
      <c r="BH129" s="220">
        <f t="shared" si="7"/>
        <v>0</v>
      </c>
      <c r="BI129" s="220">
        <f t="shared" si="8"/>
        <v>0</v>
      </c>
      <c r="BJ129" s="17" t="s">
        <v>84</v>
      </c>
      <c r="BK129" s="220">
        <f t="shared" si="9"/>
        <v>0</v>
      </c>
      <c r="BL129" s="17" t="s">
        <v>474</v>
      </c>
      <c r="BM129" s="219" t="s">
        <v>484</v>
      </c>
    </row>
    <row r="130" spans="1:65" s="2" customFormat="1" ht="16.5" customHeight="1">
      <c r="A130" s="34"/>
      <c r="B130" s="35"/>
      <c r="C130" s="208" t="s">
        <v>241</v>
      </c>
      <c r="D130" s="208" t="s">
        <v>219</v>
      </c>
      <c r="E130" s="209" t="s">
        <v>485</v>
      </c>
      <c r="F130" s="210" t="s">
        <v>486</v>
      </c>
      <c r="G130" s="211" t="s">
        <v>473</v>
      </c>
      <c r="H130" s="212">
        <v>1</v>
      </c>
      <c r="I130" s="213"/>
      <c r="J130" s="214">
        <f t="shared" si="0"/>
        <v>0</v>
      </c>
      <c r="K130" s="210" t="s">
        <v>223</v>
      </c>
      <c r="L130" s="39"/>
      <c r="M130" s="215" t="s">
        <v>1</v>
      </c>
      <c r="N130" s="216" t="s">
        <v>42</v>
      </c>
      <c r="O130" s="71"/>
      <c r="P130" s="217">
        <f t="shared" si="1"/>
        <v>0</v>
      </c>
      <c r="Q130" s="217">
        <v>0</v>
      </c>
      <c r="R130" s="217">
        <f t="shared" si="2"/>
        <v>0</v>
      </c>
      <c r="S130" s="217">
        <v>0</v>
      </c>
      <c r="T130" s="218">
        <f t="shared" si="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9" t="s">
        <v>474</v>
      </c>
      <c r="AT130" s="219" t="s">
        <v>219</v>
      </c>
      <c r="AU130" s="219" t="s">
        <v>86</v>
      </c>
      <c r="AY130" s="17" t="s">
        <v>217</v>
      </c>
      <c r="BE130" s="220">
        <f t="shared" si="4"/>
        <v>0</v>
      </c>
      <c r="BF130" s="220">
        <f t="shared" si="5"/>
        <v>0</v>
      </c>
      <c r="BG130" s="220">
        <f t="shared" si="6"/>
        <v>0</v>
      </c>
      <c r="BH130" s="220">
        <f t="shared" si="7"/>
        <v>0</v>
      </c>
      <c r="BI130" s="220">
        <f t="shared" si="8"/>
        <v>0</v>
      </c>
      <c r="BJ130" s="17" t="s">
        <v>84</v>
      </c>
      <c r="BK130" s="220">
        <f t="shared" si="9"/>
        <v>0</v>
      </c>
      <c r="BL130" s="17" t="s">
        <v>474</v>
      </c>
      <c r="BM130" s="219" t="s">
        <v>487</v>
      </c>
    </row>
    <row r="131" spans="1:65" s="2" customFormat="1" ht="16.5" customHeight="1">
      <c r="A131" s="34"/>
      <c r="B131" s="35"/>
      <c r="C131" s="208" t="s">
        <v>248</v>
      </c>
      <c r="D131" s="208" t="s">
        <v>219</v>
      </c>
      <c r="E131" s="209" t="s">
        <v>488</v>
      </c>
      <c r="F131" s="210" t="s">
        <v>489</v>
      </c>
      <c r="G131" s="211" t="s">
        <v>473</v>
      </c>
      <c r="H131" s="212">
        <v>1</v>
      </c>
      <c r="I131" s="213"/>
      <c r="J131" s="214">
        <f t="shared" si="0"/>
        <v>0</v>
      </c>
      <c r="K131" s="210" t="s">
        <v>223</v>
      </c>
      <c r="L131" s="39"/>
      <c r="M131" s="215" t="s">
        <v>1</v>
      </c>
      <c r="N131" s="216" t="s">
        <v>42</v>
      </c>
      <c r="O131" s="71"/>
      <c r="P131" s="217">
        <f t="shared" si="1"/>
        <v>0</v>
      </c>
      <c r="Q131" s="217">
        <v>0</v>
      </c>
      <c r="R131" s="217">
        <f t="shared" si="2"/>
        <v>0</v>
      </c>
      <c r="S131" s="217">
        <v>0</v>
      </c>
      <c r="T131" s="218">
        <f t="shared" si="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9" t="s">
        <v>474</v>
      </c>
      <c r="AT131" s="219" t="s">
        <v>219</v>
      </c>
      <c r="AU131" s="219" t="s">
        <v>86</v>
      </c>
      <c r="AY131" s="17" t="s">
        <v>217</v>
      </c>
      <c r="BE131" s="220">
        <f t="shared" si="4"/>
        <v>0</v>
      </c>
      <c r="BF131" s="220">
        <f t="shared" si="5"/>
        <v>0</v>
      </c>
      <c r="BG131" s="220">
        <f t="shared" si="6"/>
        <v>0</v>
      </c>
      <c r="BH131" s="220">
        <f t="shared" si="7"/>
        <v>0</v>
      </c>
      <c r="BI131" s="220">
        <f t="shared" si="8"/>
        <v>0</v>
      </c>
      <c r="BJ131" s="17" t="s">
        <v>84</v>
      </c>
      <c r="BK131" s="220">
        <f t="shared" si="9"/>
        <v>0</v>
      </c>
      <c r="BL131" s="17" t="s">
        <v>474</v>
      </c>
      <c r="BM131" s="219" t="s">
        <v>490</v>
      </c>
    </row>
    <row r="132" spans="1:65" s="12" customFormat="1" ht="22.9" customHeight="1">
      <c r="B132" s="192"/>
      <c r="C132" s="193"/>
      <c r="D132" s="194" t="s">
        <v>76</v>
      </c>
      <c r="E132" s="206" t="s">
        <v>491</v>
      </c>
      <c r="F132" s="206" t="s">
        <v>492</v>
      </c>
      <c r="G132" s="193"/>
      <c r="H132" s="193"/>
      <c r="I132" s="196"/>
      <c r="J132" s="207">
        <f>BK132</f>
        <v>0</v>
      </c>
      <c r="K132" s="193"/>
      <c r="L132" s="198"/>
      <c r="M132" s="199"/>
      <c r="N132" s="200"/>
      <c r="O132" s="200"/>
      <c r="P132" s="201">
        <f>SUM(P133:P134)</f>
        <v>0</v>
      </c>
      <c r="Q132" s="200"/>
      <c r="R132" s="201">
        <f>SUM(R133:R134)</f>
        <v>0</v>
      </c>
      <c r="S132" s="200"/>
      <c r="T132" s="202">
        <f>SUM(T133:T134)</f>
        <v>0</v>
      </c>
      <c r="AR132" s="203" t="s">
        <v>241</v>
      </c>
      <c r="AT132" s="204" t="s">
        <v>76</v>
      </c>
      <c r="AU132" s="204" t="s">
        <v>84</v>
      </c>
      <c r="AY132" s="203" t="s">
        <v>217</v>
      </c>
      <c r="BK132" s="205">
        <f>SUM(BK133:BK134)</f>
        <v>0</v>
      </c>
    </row>
    <row r="133" spans="1:65" s="2" customFormat="1" ht="16.5" customHeight="1">
      <c r="A133" s="34"/>
      <c r="B133" s="35"/>
      <c r="C133" s="208" t="s">
        <v>254</v>
      </c>
      <c r="D133" s="208" t="s">
        <v>219</v>
      </c>
      <c r="E133" s="209" t="s">
        <v>493</v>
      </c>
      <c r="F133" s="210" t="s">
        <v>494</v>
      </c>
      <c r="G133" s="211" t="s">
        <v>473</v>
      </c>
      <c r="H133" s="212">
        <v>1</v>
      </c>
      <c r="I133" s="213"/>
      <c r="J133" s="214">
        <f>ROUND(I133*H133,2)</f>
        <v>0</v>
      </c>
      <c r="K133" s="210" t="s">
        <v>223</v>
      </c>
      <c r="L133" s="39"/>
      <c r="M133" s="215" t="s">
        <v>1</v>
      </c>
      <c r="N133" s="216" t="s">
        <v>42</v>
      </c>
      <c r="O133" s="71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9" t="s">
        <v>474</v>
      </c>
      <c r="AT133" s="219" t="s">
        <v>219</v>
      </c>
      <c r="AU133" s="219" t="s">
        <v>86</v>
      </c>
      <c r="AY133" s="17" t="s">
        <v>217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7" t="s">
        <v>84</v>
      </c>
      <c r="BK133" s="220">
        <f>ROUND(I133*H133,2)</f>
        <v>0</v>
      </c>
      <c r="BL133" s="17" t="s">
        <v>474</v>
      </c>
      <c r="BM133" s="219" t="s">
        <v>495</v>
      </c>
    </row>
    <row r="134" spans="1:65" s="2" customFormat="1" ht="16.5" customHeight="1">
      <c r="A134" s="34"/>
      <c r="B134" s="35"/>
      <c r="C134" s="208" t="s">
        <v>262</v>
      </c>
      <c r="D134" s="208" t="s">
        <v>219</v>
      </c>
      <c r="E134" s="209" t="s">
        <v>496</v>
      </c>
      <c r="F134" s="210" t="s">
        <v>497</v>
      </c>
      <c r="G134" s="211" t="s">
        <v>473</v>
      </c>
      <c r="H134" s="212">
        <v>1</v>
      </c>
      <c r="I134" s="213"/>
      <c r="J134" s="214">
        <f>ROUND(I134*H134,2)</f>
        <v>0</v>
      </c>
      <c r="K134" s="210" t="s">
        <v>223</v>
      </c>
      <c r="L134" s="39"/>
      <c r="M134" s="260" t="s">
        <v>1</v>
      </c>
      <c r="N134" s="261" t="s">
        <v>42</v>
      </c>
      <c r="O134" s="262"/>
      <c r="P134" s="263">
        <f>O134*H134</f>
        <v>0</v>
      </c>
      <c r="Q134" s="263">
        <v>0</v>
      </c>
      <c r="R134" s="263">
        <f>Q134*H134</f>
        <v>0</v>
      </c>
      <c r="S134" s="263">
        <v>0</v>
      </c>
      <c r="T134" s="264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9" t="s">
        <v>474</v>
      </c>
      <c r="AT134" s="219" t="s">
        <v>219</v>
      </c>
      <c r="AU134" s="219" t="s">
        <v>86</v>
      </c>
      <c r="AY134" s="17" t="s">
        <v>217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7" t="s">
        <v>84</v>
      </c>
      <c r="BK134" s="220">
        <f>ROUND(I134*H134,2)</f>
        <v>0</v>
      </c>
      <c r="BL134" s="17" t="s">
        <v>474</v>
      </c>
      <c r="BM134" s="219" t="s">
        <v>498</v>
      </c>
    </row>
    <row r="135" spans="1:65" s="2" customFormat="1" ht="6.95" customHeight="1">
      <c r="A135" s="34"/>
      <c r="B135" s="54"/>
      <c r="C135" s="55"/>
      <c r="D135" s="55"/>
      <c r="E135" s="55"/>
      <c r="F135" s="55"/>
      <c r="G135" s="55"/>
      <c r="H135" s="55"/>
      <c r="I135" s="158"/>
      <c r="J135" s="55"/>
      <c r="K135" s="55"/>
      <c r="L135" s="39"/>
      <c r="M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</sheetData>
  <sheetProtection algorithmName="SHA-512" hashValue="sooIBeVztYt2Jaa7gYzwXIBL0e3gBPEnCAiNwmrD3AtzMbQrfEyN5bsmtnZKXgzjtFwqUoLcE1jCbDrMOHNC5A==" saltValue="pfmOGUNed1YPyqBsL7XerkCyz4Zr6DUzkgO5ckh89nRcf2NEqzde3EM02CFctzB/zRrrQyH6PG/hcnkTyY27DQ==" spinCount="100000" sheet="1" objects="1" scenarios="1" formatColumns="0" formatRows="0" autoFilter="0"/>
  <autoFilter ref="C122:K134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23</vt:i4>
      </vt:variant>
      <vt:variant>
        <vt:lpstr>Pojmenované oblasti</vt:lpstr>
      </vt:variant>
      <vt:variant>
        <vt:i4>46</vt:i4>
      </vt:variant>
    </vt:vector>
  </HeadingPairs>
  <TitlesOfParts>
    <vt:vector size="69" baseType="lpstr">
      <vt:lpstr>Rekapitulace stavby</vt:lpstr>
      <vt:lpstr>2020-02-01.1-LIB - SO 01 ...</vt:lpstr>
      <vt:lpstr>2020-02-01.2-LIB - SO 01 ...</vt:lpstr>
      <vt:lpstr>2020-02-02.1-LIB - SO 02 ...</vt:lpstr>
      <vt:lpstr>2020-02-02.2-LIB - SO 02 ...</vt:lpstr>
      <vt:lpstr>2020-02-03.1-LIB - SO 03 ...</vt:lpstr>
      <vt:lpstr>2020-02-03.2-LIB - SO 03 ...</vt:lpstr>
      <vt:lpstr>2020-02-04.1-LIB - SO 04 ...</vt:lpstr>
      <vt:lpstr>2020-02-04.2-LIB - SO 04 ...</vt:lpstr>
      <vt:lpstr>2020-02-05.1-LIB - SO 05 ...</vt:lpstr>
      <vt:lpstr>2020-02-05.2-LIB - SO 05 ...</vt:lpstr>
      <vt:lpstr>2020-02-06.1-LIB - SO 06 ...</vt:lpstr>
      <vt:lpstr>2020-02-06.2-LIB - SO 06 ...</vt:lpstr>
      <vt:lpstr>2020-02-07.1-LIB - SO 07 ...</vt:lpstr>
      <vt:lpstr>2020-02-07.2-LIB - SO 07 ...</vt:lpstr>
      <vt:lpstr>2020-02-08.1-LIB - SO 08 ...</vt:lpstr>
      <vt:lpstr>2020-02-08.2-LIB - SO 08 ...</vt:lpstr>
      <vt:lpstr>2020-02-09.1-LIB - SO 09 ...</vt:lpstr>
      <vt:lpstr>2020-02-09.2-LIB - SO 09 ...</vt:lpstr>
      <vt:lpstr>2020-02-10.1-LIB - SO 10 ...</vt:lpstr>
      <vt:lpstr>2020-02-10.2-LIB - SO 10 ...</vt:lpstr>
      <vt:lpstr>2020-02-11.1-LIB - SO 11 ...</vt:lpstr>
      <vt:lpstr>2020-02-11.2-LIB - SO 11 ...</vt:lpstr>
      <vt:lpstr>'2020-02-01.1-LIB - SO 01 ...'!Názvy_tisku</vt:lpstr>
      <vt:lpstr>'2020-02-01.2-LIB - SO 01 ...'!Názvy_tisku</vt:lpstr>
      <vt:lpstr>'2020-02-02.1-LIB - SO 02 ...'!Názvy_tisku</vt:lpstr>
      <vt:lpstr>'2020-02-02.2-LIB - SO 02 ...'!Názvy_tisku</vt:lpstr>
      <vt:lpstr>'2020-02-03.1-LIB - SO 03 ...'!Názvy_tisku</vt:lpstr>
      <vt:lpstr>'2020-02-03.2-LIB - SO 03 ...'!Názvy_tisku</vt:lpstr>
      <vt:lpstr>'2020-02-04.1-LIB - SO 04 ...'!Názvy_tisku</vt:lpstr>
      <vt:lpstr>'2020-02-04.2-LIB - SO 04 ...'!Názvy_tisku</vt:lpstr>
      <vt:lpstr>'2020-02-05.1-LIB - SO 05 ...'!Názvy_tisku</vt:lpstr>
      <vt:lpstr>'2020-02-05.2-LIB - SO 05 ...'!Názvy_tisku</vt:lpstr>
      <vt:lpstr>'2020-02-06.1-LIB - SO 06 ...'!Názvy_tisku</vt:lpstr>
      <vt:lpstr>'2020-02-06.2-LIB - SO 06 ...'!Názvy_tisku</vt:lpstr>
      <vt:lpstr>'2020-02-07.1-LIB - SO 07 ...'!Názvy_tisku</vt:lpstr>
      <vt:lpstr>'2020-02-07.2-LIB - SO 07 ...'!Názvy_tisku</vt:lpstr>
      <vt:lpstr>'2020-02-08.1-LIB - SO 08 ...'!Názvy_tisku</vt:lpstr>
      <vt:lpstr>'2020-02-08.2-LIB - SO 08 ...'!Názvy_tisku</vt:lpstr>
      <vt:lpstr>'2020-02-09.1-LIB - SO 09 ...'!Názvy_tisku</vt:lpstr>
      <vt:lpstr>'2020-02-09.2-LIB - SO 09 ...'!Názvy_tisku</vt:lpstr>
      <vt:lpstr>'2020-02-10.1-LIB - SO 10 ...'!Názvy_tisku</vt:lpstr>
      <vt:lpstr>'2020-02-10.2-LIB - SO 10 ...'!Názvy_tisku</vt:lpstr>
      <vt:lpstr>'2020-02-11.1-LIB - SO 11 ...'!Názvy_tisku</vt:lpstr>
      <vt:lpstr>'2020-02-11.2-LIB - SO 11 ...'!Názvy_tisku</vt:lpstr>
      <vt:lpstr>'Rekapitulace stavby'!Názvy_tisku</vt:lpstr>
      <vt:lpstr>'2020-02-01.1-LIB - SO 01 ...'!Oblast_tisku</vt:lpstr>
      <vt:lpstr>'2020-02-01.2-LIB - SO 01 ...'!Oblast_tisku</vt:lpstr>
      <vt:lpstr>'2020-02-02.1-LIB - SO 02 ...'!Oblast_tisku</vt:lpstr>
      <vt:lpstr>'2020-02-02.2-LIB - SO 02 ...'!Oblast_tisku</vt:lpstr>
      <vt:lpstr>'2020-02-03.1-LIB - SO 03 ...'!Oblast_tisku</vt:lpstr>
      <vt:lpstr>'2020-02-03.2-LIB - SO 03 ...'!Oblast_tisku</vt:lpstr>
      <vt:lpstr>'2020-02-04.1-LIB - SO 04 ...'!Oblast_tisku</vt:lpstr>
      <vt:lpstr>'2020-02-04.2-LIB - SO 04 ...'!Oblast_tisku</vt:lpstr>
      <vt:lpstr>'2020-02-05.1-LIB - SO 05 ...'!Oblast_tisku</vt:lpstr>
      <vt:lpstr>'2020-02-05.2-LIB - SO 05 ...'!Oblast_tisku</vt:lpstr>
      <vt:lpstr>'2020-02-06.1-LIB - SO 06 ...'!Oblast_tisku</vt:lpstr>
      <vt:lpstr>'2020-02-06.2-LIB - SO 06 ...'!Oblast_tisku</vt:lpstr>
      <vt:lpstr>'2020-02-07.1-LIB - SO 07 ...'!Oblast_tisku</vt:lpstr>
      <vt:lpstr>'2020-02-07.2-LIB - SO 07 ...'!Oblast_tisku</vt:lpstr>
      <vt:lpstr>'2020-02-08.1-LIB - SO 08 ...'!Oblast_tisku</vt:lpstr>
      <vt:lpstr>'2020-02-08.2-LIB - SO 08 ...'!Oblast_tisku</vt:lpstr>
      <vt:lpstr>'2020-02-09.1-LIB - SO 09 ...'!Oblast_tisku</vt:lpstr>
      <vt:lpstr>'2020-02-09.2-LIB - SO 09 ...'!Oblast_tisku</vt:lpstr>
      <vt:lpstr>'2020-02-10.1-LIB - SO 10 ...'!Oblast_tisku</vt:lpstr>
      <vt:lpstr>'2020-02-10.2-LIB - SO 10 ...'!Oblast_tisku</vt:lpstr>
      <vt:lpstr>'2020-02-11.1-LIB - SO 11 ...'!Oblast_tisku</vt:lpstr>
      <vt:lpstr>'2020-02-11.2-LIB - SO 11 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Rachota Tomáš</dc:creator>
  <cp:lastModifiedBy>Pekárková Tereza</cp:lastModifiedBy>
  <dcterms:created xsi:type="dcterms:W3CDTF">2020-05-29T07:13:35Z</dcterms:created>
  <dcterms:modified xsi:type="dcterms:W3CDTF">2020-06-05T04:58:12Z</dcterms:modified>
</cp:coreProperties>
</file>