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_Prace\_Rozpocty\Zvýšení bezpečnosti na přejezdu v km 23,340 Tábor - Písek a rekonstrukce zastávky Sepekov\Soutez_podklady\"/>
    </mc:Choice>
  </mc:AlternateContent>
  <bookViews>
    <workbookView xWindow="1170" yWindow="120" windowWidth="14940" windowHeight="9225" activeTab="2"/>
  </bookViews>
  <sheets>
    <sheet name="Rekapitulace" sheetId="1" r:id="rId1"/>
    <sheet name="PS 02" sheetId="2" r:id="rId2"/>
    <sheet name="SO 98-98" sheetId="3" r:id="rId3"/>
    <sheet name="SO 14" sheetId="4" r:id="rId4"/>
    <sheet name="SO 15" sheetId="5" r:id="rId5"/>
    <sheet name="SO 16" sheetId="6" r:id="rId6"/>
    <sheet name="SO 17" sheetId="7" r:id="rId7"/>
    <sheet name="SO 18" sheetId="8" r:id="rId8"/>
    <sheet name="SO 32" sheetId="9" r:id="rId9"/>
  </sheets>
  <calcPr calcId="162913"/>
  <webPublishing codePage="0"/>
</workbook>
</file>

<file path=xl/calcChain.xml><?xml version="1.0" encoding="utf-8"?>
<calcChain xmlns="http://schemas.openxmlformats.org/spreadsheetml/2006/main">
  <c r="O194" i="9" l="1"/>
  <c r="M194" i="9"/>
  <c r="I194" i="9"/>
  <c r="O190" i="9"/>
  <c r="M190" i="9"/>
  <c r="I190" i="9"/>
  <c r="M186" i="9"/>
  <c r="O186" i="9" s="1"/>
  <c r="I186" i="9"/>
  <c r="M182" i="9"/>
  <c r="O182" i="9" s="1"/>
  <c r="I182" i="9"/>
  <c r="O178" i="9"/>
  <c r="M178" i="9"/>
  <c r="I178" i="9"/>
  <c r="O174" i="9"/>
  <c r="M174" i="9"/>
  <c r="I174" i="9"/>
  <c r="M170" i="9"/>
  <c r="O170" i="9" s="1"/>
  <c r="I170" i="9"/>
  <c r="M166" i="9"/>
  <c r="O166" i="9" s="1"/>
  <c r="I166" i="9"/>
  <c r="O162" i="9"/>
  <c r="M162" i="9"/>
  <c r="I162" i="9"/>
  <c r="O158" i="9"/>
  <c r="M158" i="9"/>
  <c r="I158" i="9"/>
  <c r="M154" i="9"/>
  <c r="O154" i="9" s="1"/>
  <c r="I154" i="9"/>
  <c r="M150" i="9"/>
  <c r="O150" i="9" s="1"/>
  <c r="I150" i="9"/>
  <c r="O146" i="9"/>
  <c r="M146" i="9"/>
  <c r="I146" i="9"/>
  <c r="O142" i="9"/>
  <c r="M142" i="9"/>
  <c r="I142" i="9"/>
  <c r="M138" i="9"/>
  <c r="O138" i="9" s="1"/>
  <c r="I138" i="9"/>
  <c r="M134" i="9"/>
  <c r="O134" i="9" s="1"/>
  <c r="I134" i="9"/>
  <c r="O130" i="9"/>
  <c r="M130" i="9"/>
  <c r="I130" i="9"/>
  <c r="O126" i="9"/>
  <c r="M126" i="9"/>
  <c r="I126" i="9"/>
  <c r="M122" i="9"/>
  <c r="O122" i="9" s="1"/>
  <c r="I122" i="9"/>
  <c r="M118" i="9"/>
  <c r="O118" i="9" s="1"/>
  <c r="I118" i="9"/>
  <c r="O114" i="9"/>
  <c r="M114" i="9"/>
  <c r="I114" i="9"/>
  <c r="O110" i="9"/>
  <c r="M110" i="9"/>
  <c r="I110" i="9"/>
  <c r="M106" i="9"/>
  <c r="O106" i="9" s="1"/>
  <c r="I106" i="9"/>
  <c r="M102" i="9"/>
  <c r="O102" i="9" s="1"/>
  <c r="I102" i="9"/>
  <c r="O98" i="9"/>
  <c r="M98" i="9"/>
  <c r="I98" i="9"/>
  <c r="O94" i="9"/>
  <c r="M94" i="9"/>
  <c r="I94" i="9"/>
  <c r="M90" i="9"/>
  <c r="O90" i="9" s="1"/>
  <c r="I90" i="9"/>
  <c r="M86" i="9"/>
  <c r="O86" i="9" s="1"/>
  <c r="I86" i="9"/>
  <c r="O82" i="9"/>
  <c r="M82" i="9"/>
  <c r="I82" i="9"/>
  <c r="O78" i="9"/>
  <c r="M78" i="9"/>
  <c r="I78" i="9"/>
  <c r="M74" i="9"/>
  <c r="O74" i="9" s="1"/>
  <c r="I74" i="9"/>
  <c r="M70" i="9"/>
  <c r="O70" i="9" s="1"/>
  <c r="I70" i="9"/>
  <c r="O66" i="9"/>
  <c r="M66" i="9"/>
  <c r="I66" i="9"/>
  <c r="O62" i="9"/>
  <c r="M62" i="9"/>
  <c r="I62" i="9"/>
  <c r="M58" i="9"/>
  <c r="O58" i="9" s="1"/>
  <c r="I58" i="9"/>
  <c r="M54" i="9"/>
  <c r="O54" i="9" s="1"/>
  <c r="I54" i="9"/>
  <c r="O50" i="9"/>
  <c r="M50" i="9"/>
  <c r="I50" i="9"/>
  <c r="O46" i="9"/>
  <c r="M46" i="9"/>
  <c r="I46" i="9"/>
  <c r="M42" i="9"/>
  <c r="O42" i="9" s="1"/>
  <c r="I42" i="9"/>
  <c r="M38" i="9"/>
  <c r="O38" i="9" s="1"/>
  <c r="I38" i="9"/>
  <c r="O34" i="9"/>
  <c r="M34" i="9"/>
  <c r="I34" i="9"/>
  <c r="O30" i="9"/>
  <c r="M30" i="9"/>
  <c r="I30" i="9"/>
  <c r="M26" i="9"/>
  <c r="O26" i="9" s="1"/>
  <c r="I26" i="9"/>
  <c r="M22" i="9"/>
  <c r="O22" i="9" s="1"/>
  <c r="I22" i="9"/>
  <c r="O18" i="9"/>
  <c r="M18" i="9"/>
  <c r="I18" i="9"/>
  <c r="O14" i="9"/>
  <c r="M14" i="9"/>
  <c r="I14" i="9"/>
  <c r="M10" i="9"/>
  <c r="I10" i="9"/>
  <c r="L9" i="9"/>
  <c r="K9" i="9"/>
  <c r="K8" i="9" s="1"/>
  <c r="J9" i="9"/>
  <c r="L8" i="9"/>
  <c r="J8" i="9"/>
  <c r="T7" i="9"/>
  <c r="O39" i="8"/>
  <c r="M39" i="8"/>
  <c r="I39" i="8"/>
  <c r="M35" i="8"/>
  <c r="O35" i="8" s="1"/>
  <c r="I35" i="8"/>
  <c r="O31" i="8"/>
  <c r="M31" i="8"/>
  <c r="I31" i="8"/>
  <c r="M27" i="8"/>
  <c r="O27" i="8" s="1"/>
  <c r="I27" i="8"/>
  <c r="O23" i="8"/>
  <c r="M23" i="8"/>
  <c r="I23" i="8"/>
  <c r="M19" i="8"/>
  <c r="I19" i="8"/>
  <c r="O15" i="8"/>
  <c r="M15" i="8"/>
  <c r="I15" i="8"/>
  <c r="L14" i="8"/>
  <c r="L8" i="8" s="1"/>
  <c r="T7" i="8" s="1"/>
  <c r="F23" i="1" s="1"/>
  <c r="F22" i="1" s="1"/>
  <c r="K14" i="8"/>
  <c r="J14" i="8"/>
  <c r="J8" i="8" s="1"/>
  <c r="M10" i="8"/>
  <c r="O10" i="8" s="1"/>
  <c r="I10" i="8"/>
  <c r="M9" i="8"/>
  <c r="L9" i="8"/>
  <c r="K9" i="8"/>
  <c r="J9" i="8"/>
  <c r="K8" i="8"/>
  <c r="O135" i="7"/>
  <c r="M135" i="7"/>
  <c r="I135" i="7"/>
  <c r="M131" i="7"/>
  <c r="O131" i="7" s="1"/>
  <c r="I131" i="7"/>
  <c r="O127" i="7"/>
  <c r="M127" i="7"/>
  <c r="I127" i="7"/>
  <c r="M123" i="7"/>
  <c r="O123" i="7" s="1"/>
  <c r="I123" i="7"/>
  <c r="O119" i="7"/>
  <c r="M119" i="7"/>
  <c r="I119" i="7"/>
  <c r="M115" i="7"/>
  <c r="O115" i="7" s="1"/>
  <c r="I115" i="7"/>
  <c r="O111" i="7"/>
  <c r="M111" i="7"/>
  <c r="I111" i="7"/>
  <c r="M107" i="7"/>
  <c r="I107" i="7"/>
  <c r="O103" i="7"/>
  <c r="M103" i="7"/>
  <c r="I103" i="7"/>
  <c r="L102" i="7"/>
  <c r="K102" i="7"/>
  <c r="J102" i="7"/>
  <c r="M98" i="7"/>
  <c r="O98" i="7" s="1"/>
  <c r="I98" i="7"/>
  <c r="O94" i="7"/>
  <c r="M94" i="7"/>
  <c r="M93" i="7" s="1"/>
  <c r="I94" i="7"/>
  <c r="L93" i="7"/>
  <c r="K93" i="7"/>
  <c r="J93" i="7"/>
  <c r="M89" i="7"/>
  <c r="O89" i="7" s="1"/>
  <c r="I89" i="7"/>
  <c r="O85" i="7"/>
  <c r="M85" i="7"/>
  <c r="I85" i="7"/>
  <c r="M81" i="7"/>
  <c r="O81" i="7" s="1"/>
  <c r="I81" i="7"/>
  <c r="O77" i="7"/>
  <c r="M77" i="7"/>
  <c r="I77" i="7"/>
  <c r="M73" i="7"/>
  <c r="O73" i="7" s="1"/>
  <c r="I73" i="7"/>
  <c r="O69" i="7"/>
  <c r="M69" i="7"/>
  <c r="I69" i="7"/>
  <c r="M65" i="7"/>
  <c r="O65" i="7" s="1"/>
  <c r="I65" i="7"/>
  <c r="O61" i="7"/>
  <c r="M61" i="7"/>
  <c r="I61" i="7"/>
  <c r="M57" i="7"/>
  <c r="I57" i="7"/>
  <c r="O53" i="7"/>
  <c r="M53" i="7"/>
  <c r="I53" i="7"/>
  <c r="L52" i="7"/>
  <c r="K52" i="7"/>
  <c r="J52" i="7"/>
  <c r="J8" i="7" s="1"/>
  <c r="M48" i="7"/>
  <c r="O48" i="7" s="1"/>
  <c r="I48" i="7"/>
  <c r="M47" i="7"/>
  <c r="L47" i="7"/>
  <c r="K47" i="7"/>
  <c r="K8" i="7" s="1"/>
  <c r="J47" i="7"/>
  <c r="O43" i="7"/>
  <c r="M43" i="7"/>
  <c r="I43" i="7"/>
  <c r="M39" i="7"/>
  <c r="O39" i="7" s="1"/>
  <c r="I39" i="7"/>
  <c r="O35" i="7"/>
  <c r="M35" i="7"/>
  <c r="I35" i="7"/>
  <c r="M31" i="7"/>
  <c r="O31" i="7" s="1"/>
  <c r="I31" i="7"/>
  <c r="O27" i="7"/>
  <c r="M27" i="7"/>
  <c r="M26" i="7" s="1"/>
  <c r="I27" i="7"/>
  <c r="L26" i="7"/>
  <c r="K26" i="7"/>
  <c r="J26" i="7"/>
  <c r="M22" i="7"/>
  <c r="O22" i="7" s="1"/>
  <c r="I22" i="7"/>
  <c r="O18" i="7"/>
  <c r="M18" i="7"/>
  <c r="I18" i="7"/>
  <c r="M14" i="7"/>
  <c r="O14" i="7" s="1"/>
  <c r="I14" i="7"/>
  <c r="O10" i="7"/>
  <c r="M10" i="7"/>
  <c r="I10" i="7"/>
  <c r="L9" i="7"/>
  <c r="L8" i="7" s="1"/>
  <c r="T7" i="7" s="1"/>
  <c r="F21" i="1" s="1"/>
  <c r="F20" i="1" s="1"/>
  <c r="K9" i="7"/>
  <c r="J9" i="7"/>
  <c r="M141" i="6"/>
  <c r="O141" i="6" s="1"/>
  <c r="I141" i="6"/>
  <c r="O137" i="6"/>
  <c r="M137" i="6"/>
  <c r="I137" i="6"/>
  <c r="M133" i="6"/>
  <c r="O133" i="6" s="1"/>
  <c r="I133" i="6"/>
  <c r="O129" i="6"/>
  <c r="M129" i="6"/>
  <c r="I129" i="6"/>
  <c r="M125" i="6"/>
  <c r="O125" i="6" s="1"/>
  <c r="I125" i="6"/>
  <c r="O121" i="6"/>
  <c r="M121" i="6"/>
  <c r="I121" i="6"/>
  <c r="M117" i="6"/>
  <c r="O117" i="6" s="1"/>
  <c r="I117" i="6"/>
  <c r="O113" i="6"/>
  <c r="M113" i="6"/>
  <c r="I113" i="6"/>
  <c r="L112" i="6"/>
  <c r="K112" i="6"/>
  <c r="J112" i="6"/>
  <c r="M108" i="6"/>
  <c r="O108" i="6" s="1"/>
  <c r="I108" i="6"/>
  <c r="O104" i="6"/>
  <c r="M104" i="6"/>
  <c r="I104" i="6"/>
  <c r="M100" i="6"/>
  <c r="I100" i="6"/>
  <c r="L99" i="6"/>
  <c r="K99" i="6"/>
  <c r="J99" i="6"/>
  <c r="O95" i="6"/>
  <c r="M95" i="6"/>
  <c r="M94" i="6" s="1"/>
  <c r="I95" i="6"/>
  <c r="L94" i="6"/>
  <c r="K94" i="6"/>
  <c r="J94" i="6"/>
  <c r="M90" i="6"/>
  <c r="O90" i="6" s="1"/>
  <c r="I90" i="6"/>
  <c r="M89" i="6"/>
  <c r="L89" i="6"/>
  <c r="K89" i="6"/>
  <c r="J89" i="6"/>
  <c r="O85" i="6"/>
  <c r="M85" i="6"/>
  <c r="I85" i="6"/>
  <c r="M81" i="6"/>
  <c r="O81" i="6" s="1"/>
  <c r="I81" i="6"/>
  <c r="O77" i="6"/>
  <c r="M77" i="6"/>
  <c r="I77" i="6"/>
  <c r="L76" i="6"/>
  <c r="K76" i="6"/>
  <c r="J76" i="6"/>
  <c r="M72" i="6"/>
  <c r="O72" i="6" s="1"/>
  <c r="I72" i="6"/>
  <c r="O68" i="6"/>
  <c r="M68" i="6"/>
  <c r="I68" i="6"/>
  <c r="M64" i="6"/>
  <c r="I64" i="6"/>
  <c r="L63" i="6"/>
  <c r="K63" i="6"/>
  <c r="J63" i="6"/>
  <c r="O59" i="6"/>
  <c r="M59" i="6"/>
  <c r="I59" i="6"/>
  <c r="M55" i="6"/>
  <c r="O55" i="6" s="1"/>
  <c r="I55" i="6"/>
  <c r="O51" i="6"/>
  <c r="M51" i="6"/>
  <c r="I51" i="6"/>
  <c r="M47" i="6"/>
  <c r="O47" i="6" s="1"/>
  <c r="I47" i="6"/>
  <c r="O43" i="6"/>
  <c r="M43" i="6"/>
  <c r="I43" i="6"/>
  <c r="M39" i="6"/>
  <c r="O39" i="6" s="1"/>
  <c r="I39" i="6"/>
  <c r="O35" i="6"/>
  <c r="M35" i="6"/>
  <c r="I35" i="6"/>
  <c r="M31" i="6"/>
  <c r="I31" i="6"/>
  <c r="L30" i="6"/>
  <c r="K30" i="6"/>
  <c r="J30" i="6"/>
  <c r="O26" i="6"/>
  <c r="M26" i="6"/>
  <c r="I26" i="6"/>
  <c r="M22" i="6"/>
  <c r="O22" i="6" s="1"/>
  <c r="I22" i="6"/>
  <c r="O18" i="6"/>
  <c r="M18" i="6"/>
  <c r="I18" i="6"/>
  <c r="M14" i="6"/>
  <c r="O14" i="6" s="1"/>
  <c r="I14" i="6"/>
  <c r="O10" i="6"/>
  <c r="M10" i="6"/>
  <c r="I10" i="6"/>
  <c r="L9" i="6"/>
  <c r="K9" i="6"/>
  <c r="J9" i="6"/>
  <c r="J8" i="6" s="1"/>
  <c r="L8" i="6"/>
  <c r="T7" i="6" s="1"/>
  <c r="F19" i="1" s="1"/>
  <c r="F18" i="1" s="1"/>
  <c r="M79" i="5"/>
  <c r="I79" i="5"/>
  <c r="L78" i="5"/>
  <c r="K78" i="5"/>
  <c r="J78" i="5"/>
  <c r="O74" i="5"/>
  <c r="M74" i="5"/>
  <c r="I74" i="5"/>
  <c r="M70" i="5"/>
  <c r="O70" i="5" s="1"/>
  <c r="I70" i="5"/>
  <c r="M69" i="5"/>
  <c r="L69" i="5"/>
  <c r="K69" i="5"/>
  <c r="J69" i="5"/>
  <c r="O65" i="5"/>
  <c r="M65" i="5"/>
  <c r="I65" i="5"/>
  <c r="M61" i="5"/>
  <c r="I61" i="5"/>
  <c r="O57" i="5"/>
  <c r="M57" i="5"/>
  <c r="I57" i="5"/>
  <c r="L56" i="5"/>
  <c r="K56" i="5"/>
  <c r="J56" i="5"/>
  <c r="M52" i="5"/>
  <c r="O52" i="5" s="1"/>
  <c r="I52" i="5"/>
  <c r="O48" i="5"/>
  <c r="M48" i="5"/>
  <c r="M47" i="5" s="1"/>
  <c r="I48" i="5"/>
  <c r="L47" i="5"/>
  <c r="K47" i="5"/>
  <c r="J47" i="5"/>
  <c r="J8" i="5" s="1"/>
  <c r="M43" i="5"/>
  <c r="O43" i="5" s="1"/>
  <c r="I43" i="5"/>
  <c r="O39" i="5"/>
  <c r="M39" i="5"/>
  <c r="I39" i="5"/>
  <c r="M35" i="5"/>
  <c r="O35" i="5" s="1"/>
  <c r="I35" i="5"/>
  <c r="O31" i="5"/>
  <c r="M31" i="5"/>
  <c r="I31" i="5"/>
  <c r="M27" i="5"/>
  <c r="O27" i="5" s="1"/>
  <c r="I27" i="5"/>
  <c r="O23" i="5"/>
  <c r="M23" i="5"/>
  <c r="I23" i="5"/>
  <c r="M19" i="5"/>
  <c r="O19" i="5" s="1"/>
  <c r="I19" i="5"/>
  <c r="M18" i="5"/>
  <c r="L18" i="5"/>
  <c r="K18" i="5"/>
  <c r="J18" i="5"/>
  <c r="O14" i="5"/>
  <c r="M14" i="5"/>
  <c r="I14" i="5"/>
  <c r="M10" i="5"/>
  <c r="O10" i="5" s="1"/>
  <c r="I10" i="5"/>
  <c r="L9" i="5"/>
  <c r="K9" i="5"/>
  <c r="K8" i="5" s="1"/>
  <c r="J9" i="5"/>
  <c r="O168" i="4"/>
  <c r="M168" i="4"/>
  <c r="I168" i="4"/>
  <c r="M164" i="4"/>
  <c r="O164" i="4" s="1"/>
  <c r="I164" i="4"/>
  <c r="O160" i="4"/>
  <c r="M160" i="4"/>
  <c r="I160" i="4"/>
  <c r="M156" i="4"/>
  <c r="O156" i="4" s="1"/>
  <c r="I156" i="4"/>
  <c r="O152" i="4"/>
  <c r="M152" i="4"/>
  <c r="I152" i="4"/>
  <c r="M148" i="4"/>
  <c r="O148" i="4" s="1"/>
  <c r="I148" i="4"/>
  <c r="O144" i="4"/>
  <c r="M144" i="4"/>
  <c r="I144" i="4"/>
  <c r="M140" i="4"/>
  <c r="O140" i="4" s="1"/>
  <c r="I140" i="4"/>
  <c r="O136" i="4"/>
  <c r="M136" i="4"/>
  <c r="I136" i="4"/>
  <c r="M132" i="4"/>
  <c r="O132" i="4" s="1"/>
  <c r="I132" i="4"/>
  <c r="O128" i="4"/>
  <c r="M128" i="4"/>
  <c r="I128" i="4"/>
  <c r="M124" i="4"/>
  <c r="O124" i="4" s="1"/>
  <c r="I124" i="4"/>
  <c r="O120" i="4"/>
  <c r="M120" i="4"/>
  <c r="I120" i="4"/>
  <c r="M116" i="4"/>
  <c r="O116" i="4" s="1"/>
  <c r="I116" i="4"/>
  <c r="O112" i="4"/>
  <c r="M112" i="4"/>
  <c r="I112" i="4"/>
  <c r="M108" i="4"/>
  <c r="O108" i="4" s="1"/>
  <c r="I108" i="4"/>
  <c r="O104" i="4"/>
  <c r="M104" i="4"/>
  <c r="I104" i="4"/>
  <c r="M100" i="4"/>
  <c r="O100" i="4" s="1"/>
  <c r="I100" i="4"/>
  <c r="O96" i="4"/>
  <c r="M96" i="4"/>
  <c r="I96" i="4"/>
  <c r="M92" i="4"/>
  <c r="O92" i="4" s="1"/>
  <c r="I92" i="4"/>
  <c r="O88" i="4"/>
  <c r="M88" i="4"/>
  <c r="I88" i="4"/>
  <c r="M84" i="4"/>
  <c r="I84" i="4"/>
  <c r="O80" i="4"/>
  <c r="M80" i="4"/>
  <c r="I80" i="4"/>
  <c r="L79" i="4"/>
  <c r="L8" i="4" s="1"/>
  <c r="K79" i="4"/>
  <c r="J79" i="4"/>
  <c r="J8" i="4" s="1"/>
  <c r="M75" i="4"/>
  <c r="O75" i="4" s="1"/>
  <c r="I75" i="4"/>
  <c r="O71" i="4"/>
  <c r="M71" i="4"/>
  <c r="I71" i="4"/>
  <c r="M67" i="4"/>
  <c r="O67" i="4" s="1"/>
  <c r="I67" i="4"/>
  <c r="O63" i="4"/>
  <c r="M63" i="4"/>
  <c r="I63" i="4"/>
  <c r="M59" i="4"/>
  <c r="O59" i="4" s="1"/>
  <c r="I59" i="4"/>
  <c r="O55" i="4"/>
  <c r="M55" i="4"/>
  <c r="I55" i="4"/>
  <c r="M51" i="4"/>
  <c r="O51" i="4" s="1"/>
  <c r="I51" i="4"/>
  <c r="O47" i="4"/>
  <c r="M47" i="4"/>
  <c r="I47" i="4"/>
  <c r="M43" i="4"/>
  <c r="O43" i="4" s="1"/>
  <c r="I43" i="4"/>
  <c r="L42" i="4"/>
  <c r="K42" i="4"/>
  <c r="J42" i="4"/>
  <c r="O38" i="4"/>
  <c r="M38" i="4"/>
  <c r="I38" i="4"/>
  <c r="M34" i="4"/>
  <c r="O34" i="4" s="1"/>
  <c r="I34" i="4"/>
  <c r="O30" i="4"/>
  <c r="M30" i="4"/>
  <c r="I30" i="4"/>
  <c r="M26" i="4"/>
  <c r="O26" i="4" s="1"/>
  <c r="I26" i="4"/>
  <c r="O22" i="4"/>
  <c r="M22" i="4"/>
  <c r="I22" i="4"/>
  <c r="M18" i="4"/>
  <c r="O18" i="4" s="1"/>
  <c r="I18" i="4"/>
  <c r="O14" i="4"/>
  <c r="M14" i="4"/>
  <c r="I14" i="4"/>
  <c r="M10" i="4"/>
  <c r="O10" i="4" s="1"/>
  <c r="I10" i="4"/>
  <c r="L9" i="4"/>
  <c r="K9" i="4"/>
  <c r="J9" i="4"/>
  <c r="K8" i="4"/>
  <c r="T7" i="4"/>
  <c r="F15" i="1" s="1"/>
  <c r="F14" i="1" s="1"/>
  <c r="O31" i="3"/>
  <c r="M31" i="3"/>
  <c r="I31" i="3"/>
  <c r="M27" i="3"/>
  <c r="O27" i="3" s="1"/>
  <c r="I27" i="3"/>
  <c r="M26" i="3"/>
  <c r="L26" i="3"/>
  <c r="K26" i="3"/>
  <c r="J26" i="3"/>
  <c r="O22" i="3"/>
  <c r="M22" i="3"/>
  <c r="I22" i="3"/>
  <c r="M18" i="3"/>
  <c r="O18" i="3" s="1"/>
  <c r="I18" i="3"/>
  <c r="O14" i="3"/>
  <c r="M14" i="3"/>
  <c r="I14" i="3"/>
  <c r="M10" i="3"/>
  <c r="O10" i="3" s="1"/>
  <c r="I10" i="3"/>
  <c r="L9" i="3"/>
  <c r="K9" i="3"/>
  <c r="J9" i="3"/>
  <c r="L8" i="3"/>
  <c r="K8" i="3"/>
  <c r="J8" i="3"/>
  <c r="T7" i="3"/>
  <c r="F13" i="1" s="1"/>
  <c r="F12" i="1" s="1"/>
  <c r="O318" i="2"/>
  <c r="M318" i="2"/>
  <c r="I318" i="2"/>
  <c r="M314" i="2"/>
  <c r="O314" i="2" s="1"/>
  <c r="I314" i="2"/>
  <c r="O310" i="2"/>
  <c r="M310" i="2"/>
  <c r="I310" i="2"/>
  <c r="M306" i="2"/>
  <c r="O306" i="2" s="1"/>
  <c r="I306" i="2"/>
  <c r="O302" i="2"/>
  <c r="M302" i="2"/>
  <c r="I302" i="2"/>
  <c r="M298" i="2"/>
  <c r="I298" i="2"/>
  <c r="O294" i="2"/>
  <c r="M294" i="2"/>
  <c r="I294" i="2"/>
  <c r="L293" i="2"/>
  <c r="K293" i="2"/>
  <c r="J293" i="2"/>
  <c r="M289" i="2"/>
  <c r="O289" i="2" s="1"/>
  <c r="I289" i="2"/>
  <c r="O285" i="2"/>
  <c r="M285" i="2"/>
  <c r="I285" i="2"/>
  <c r="M281" i="2"/>
  <c r="O281" i="2" s="1"/>
  <c r="I281" i="2"/>
  <c r="O277" i="2"/>
  <c r="M277" i="2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M257" i="2"/>
  <c r="O257" i="2" s="1"/>
  <c r="I257" i="2"/>
  <c r="O253" i="2"/>
  <c r="M253" i="2"/>
  <c r="I253" i="2"/>
  <c r="M249" i="2"/>
  <c r="O249" i="2" s="1"/>
  <c r="I249" i="2"/>
  <c r="O245" i="2"/>
  <c r="M245" i="2"/>
  <c r="I245" i="2"/>
  <c r="M241" i="2"/>
  <c r="O241" i="2" s="1"/>
  <c r="I241" i="2"/>
  <c r="O237" i="2"/>
  <c r="M237" i="2"/>
  <c r="M236" i="2" s="1"/>
  <c r="I237" i="2"/>
  <c r="L236" i="2"/>
  <c r="K236" i="2"/>
  <c r="J236" i="2"/>
  <c r="M232" i="2"/>
  <c r="O232" i="2" s="1"/>
  <c r="I232" i="2"/>
  <c r="O228" i="2"/>
  <c r="M228" i="2"/>
  <c r="I228" i="2"/>
  <c r="M224" i="2"/>
  <c r="O224" i="2" s="1"/>
  <c r="I224" i="2"/>
  <c r="O220" i="2"/>
  <c r="M220" i="2"/>
  <c r="I220" i="2"/>
  <c r="M216" i="2"/>
  <c r="O216" i="2" s="1"/>
  <c r="I216" i="2"/>
  <c r="O212" i="2"/>
  <c r="M212" i="2"/>
  <c r="I212" i="2"/>
  <c r="M208" i="2"/>
  <c r="O208" i="2" s="1"/>
  <c r="I208" i="2"/>
  <c r="O204" i="2"/>
  <c r="M204" i="2"/>
  <c r="I204" i="2"/>
  <c r="M200" i="2"/>
  <c r="O200" i="2" s="1"/>
  <c r="I200" i="2"/>
  <c r="L199" i="2"/>
  <c r="K199" i="2"/>
  <c r="J199" i="2"/>
  <c r="O195" i="2"/>
  <c r="M195" i="2"/>
  <c r="I195" i="2"/>
  <c r="M191" i="2"/>
  <c r="O191" i="2" s="1"/>
  <c r="I191" i="2"/>
  <c r="O187" i="2"/>
  <c r="M187" i="2"/>
  <c r="I187" i="2"/>
  <c r="M183" i="2"/>
  <c r="O183" i="2" s="1"/>
  <c r="I183" i="2"/>
  <c r="O179" i="2"/>
  <c r="M179" i="2"/>
  <c r="I179" i="2"/>
  <c r="M175" i="2"/>
  <c r="O175" i="2" s="1"/>
  <c r="I175" i="2"/>
  <c r="O171" i="2"/>
  <c r="M171" i="2"/>
  <c r="I171" i="2"/>
  <c r="M167" i="2"/>
  <c r="O167" i="2" s="1"/>
  <c r="I167" i="2"/>
  <c r="O163" i="2"/>
  <c r="M163" i="2"/>
  <c r="I163" i="2"/>
  <c r="M159" i="2"/>
  <c r="O159" i="2" s="1"/>
  <c r="I159" i="2"/>
  <c r="O155" i="2"/>
  <c r="M155" i="2"/>
  <c r="I155" i="2"/>
  <c r="M151" i="2"/>
  <c r="O151" i="2" s="1"/>
  <c r="I151" i="2"/>
  <c r="L150" i="2"/>
  <c r="K150" i="2"/>
  <c r="K8" i="2" s="1"/>
  <c r="J150" i="2"/>
  <c r="O146" i="2"/>
  <c r="M146" i="2"/>
  <c r="I146" i="2"/>
  <c r="M142" i="2"/>
  <c r="O142" i="2" s="1"/>
  <c r="I142" i="2"/>
  <c r="O138" i="2"/>
  <c r="M138" i="2"/>
  <c r="I138" i="2"/>
  <c r="M134" i="2"/>
  <c r="O134" i="2" s="1"/>
  <c r="I134" i="2"/>
  <c r="O130" i="2"/>
  <c r="M130" i="2"/>
  <c r="I130" i="2"/>
  <c r="M126" i="2"/>
  <c r="O126" i="2" s="1"/>
  <c r="I126" i="2"/>
  <c r="O122" i="2"/>
  <c r="M122" i="2"/>
  <c r="I122" i="2"/>
  <c r="M118" i="2"/>
  <c r="O118" i="2" s="1"/>
  <c r="I118" i="2"/>
  <c r="O114" i="2"/>
  <c r="M114" i="2"/>
  <c r="I114" i="2"/>
  <c r="M110" i="2"/>
  <c r="O110" i="2" s="1"/>
  <c r="I110" i="2"/>
  <c r="O106" i="2"/>
  <c r="M106" i="2"/>
  <c r="I106" i="2"/>
  <c r="M102" i="2"/>
  <c r="O102" i="2" s="1"/>
  <c r="I102" i="2"/>
  <c r="O98" i="2"/>
  <c r="M98" i="2"/>
  <c r="I98" i="2"/>
  <c r="M94" i="2"/>
  <c r="O94" i="2" s="1"/>
  <c r="I94" i="2"/>
  <c r="O90" i="2"/>
  <c r="M90" i="2"/>
  <c r="I90" i="2"/>
  <c r="M86" i="2"/>
  <c r="O86" i="2" s="1"/>
  <c r="I86" i="2"/>
  <c r="O82" i="2"/>
  <c r="M82" i="2"/>
  <c r="I82" i="2"/>
  <c r="M78" i="2"/>
  <c r="O78" i="2" s="1"/>
  <c r="I78" i="2"/>
  <c r="O74" i="2"/>
  <c r="M74" i="2"/>
  <c r="I74" i="2"/>
  <c r="M70" i="2"/>
  <c r="O70" i="2" s="1"/>
  <c r="I70" i="2"/>
  <c r="O66" i="2"/>
  <c r="M66" i="2"/>
  <c r="I66" i="2"/>
  <c r="M62" i="2"/>
  <c r="O62" i="2" s="1"/>
  <c r="I62" i="2"/>
  <c r="O58" i="2"/>
  <c r="M58" i="2"/>
  <c r="I58" i="2"/>
  <c r="M54" i="2"/>
  <c r="O54" i="2" s="1"/>
  <c r="I54" i="2"/>
  <c r="O50" i="2"/>
  <c r="M50" i="2"/>
  <c r="I50" i="2"/>
  <c r="M46" i="2"/>
  <c r="O46" i="2" s="1"/>
  <c r="I46" i="2"/>
  <c r="O42" i="2"/>
  <c r="M42" i="2"/>
  <c r="I42" i="2"/>
  <c r="M38" i="2"/>
  <c r="O38" i="2" s="1"/>
  <c r="I38" i="2"/>
  <c r="O34" i="2"/>
  <c r="M34" i="2"/>
  <c r="I34" i="2"/>
  <c r="M30" i="2"/>
  <c r="O30" i="2" s="1"/>
  <c r="I30" i="2"/>
  <c r="O26" i="2"/>
  <c r="M26" i="2"/>
  <c r="I26" i="2"/>
  <c r="M22" i="2"/>
  <c r="O22" i="2" s="1"/>
  <c r="I22" i="2"/>
  <c r="O18" i="2"/>
  <c r="M18" i="2"/>
  <c r="I18" i="2"/>
  <c r="M14" i="2"/>
  <c r="O14" i="2" s="1"/>
  <c r="I14" i="2"/>
  <c r="O10" i="2"/>
  <c r="M10" i="2"/>
  <c r="I10" i="2"/>
  <c r="L9" i="2"/>
  <c r="K9" i="2"/>
  <c r="J9" i="2"/>
  <c r="J8" i="2" s="1"/>
  <c r="L8" i="2"/>
  <c r="T7" i="2" s="1"/>
  <c r="F11" i="1" s="1"/>
  <c r="F10" i="1" s="1"/>
  <c r="F25" i="1"/>
  <c r="F24" i="1"/>
  <c r="M9" i="7" l="1"/>
  <c r="M9" i="2"/>
  <c r="M199" i="2"/>
  <c r="O298" i="2"/>
  <c r="M293" i="2"/>
  <c r="M9" i="4"/>
  <c r="M42" i="4"/>
  <c r="M56" i="5"/>
  <c r="O61" i="5"/>
  <c r="M9" i="6"/>
  <c r="M30" i="6"/>
  <c r="O31" i="6"/>
  <c r="M99" i="6"/>
  <c r="O100" i="6"/>
  <c r="M14" i="8"/>
  <c r="M8" i="8" s="1"/>
  <c r="C23" i="1" s="1"/>
  <c r="O19" i="8"/>
  <c r="M78" i="5"/>
  <c r="O79" i="5"/>
  <c r="K8" i="6"/>
  <c r="M76" i="6"/>
  <c r="M52" i="7"/>
  <c r="O57" i="7"/>
  <c r="M102" i="7"/>
  <c r="O107" i="7"/>
  <c r="M63" i="6"/>
  <c r="O64" i="6"/>
  <c r="M150" i="2"/>
  <c r="M9" i="3"/>
  <c r="M8" i="3" s="1"/>
  <c r="C13" i="1" s="1"/>
  <c r="M79" i="4"/>
  <c r="O84" i="4"/>
  <c r="M9" i="5"/>
  <c r="L8" i="5"/>
  <c r="T7" i="5" s="1"/>
  <c r="F17" i="1" s="1"/>
  <c r="F16" i="1" s="1"/>
  <c r="M112" i="6"/>
  <c r="M9" i="9"/>
  <c r="M8" i="9" s="1"/>
  <c r="C25" i="1" s="1"/>
  <c r="O10" i="9"/>
  <c r="D25" i="1" l="1"/>
  <c r="E25" i="1"/>
  <c r="E24" i="1" s="1"/>
  <c r="C24" i="1"/>
  <c r="C12" i="1"/>
  <c r="D13" i="1"/>
  <c r="E13" i="1" s="1"/>
  <c r="E12" i="1" s="1"/>
  <c r="M8" i="5"/>
  <c r="C17" i="1" s="1"/>
  <c r="D23" i="1"/>
  <c r="E23" i="1" s="1"/>
  <c r="E22" i="1" s="1"/>
  <c r="C22" i="1"/>
  <c r="M8" i="6"/>
  <c r="C19" i="1" s="1"/>
  <c r="M8" i="4"/>
  <c r="C15" i="1" s="1"/>
  <c r="M8" i="2"/>
  <c r="C11" i="1" s="1"/>
  <c r="M8" i="7"/>
  <c r="C21" i="1" s="1"/>
  <c r="D19" i="1" l="1"/>
  <c r="E19" i="1" s="1"/>
  <c r="E18" i="1" s="1"/>
  <c r="C18" i="1"/>
  <c r="D21" i="1"/>
  <c r="E21" i="1" s="1"/>
  <c r="E20" i="1" s="1"/>
  <c r="C20" i="1"/>
  <c r="M3" i="8"/>
  <c r="D22" i="1"/>
  <c r="D24" i="1"/>
  <c r="M3" i="9"/>
  <c r="C10" i="1"/>
  <c r="D11" i="1"/>
  <c r="E11" i="1" s="1"/>
  <c r="E10" i="1" s="1"/>
  <c r="M3" i="3"/>
  <c r="D12" i="1"/>
  <c r="D17" i="1"/>
  <c r="E17" i="1" s="1"/>
  <c r="E16" i="1" s="1"/>
  <c r="C16" i="1"/>
  <c r="C14" i="1"/>
  <c r="E15" i="1"/>
  <c r="E14" i="1" s="1"/>
  <c r="D15" i="1"/>
  <c r="C7" i="1" l="1"/>
  <c r="D18" i="1"/>
  <c r="M3" i="6"/>
  <c r="D16" i="1"/>
  <c r="M3" i="5"/>
  <c r="D20" i="1"/>
  <c r="M3" i="7"/>
  <c r="M3" i="4"/>
  <c r="D14" i="1"/>
  <c r="D10" i="1"/>
  <c r="M3" i="2"/>
  <c r="C6" i="1"/>
</calcChain>
</file>

<file path=xl/sharedStrings.xml><?xml version="1.0" encoding="utf-8"?>
<sst xmlns="http://schemas.openxmlformats.org/spreadsheetml/2006/main" count="4077" uniqueCount="899">
  <si>
    <t>Aspe</t>
  </si>
  <si>
    <t>Soupis objektů s DPH</t>
  </si>
  <si>
    <t>3273514800</t>
  </si>
  <si>
    <t>Zvýšení bezpečnosti na přejezdu v km 23,340 Tábor – Písek a rekonstrukce zastávky Sepekov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</si>
  <si>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</si>
  <si>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</si>
  <si>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</si>
  <si>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</si>
  <si>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</si>
  <si>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</si>
  <si>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</si>
  <si>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</si>
  <si>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</si>
  <si>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</si>
  <si>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</si>
  <si>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</si>
  <si>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02</t>
  </si>
  <si>
    <t>Výstavba PZS v km 23,340 (P6254)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</si>
  <si>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</si>
  <si>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</si>
  <si>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</si>
  <si>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</si>
  <si>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</si>
  <si>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</si>
  <si>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</si>
  <si>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</si>
  <si>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</si>
  <si>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</si>
  <si>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</si>
  <si>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</si>
  <si>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</si>
  <si>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</si>
  <si>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</si>
  <si>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</si>
  <si>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</si>
  <si>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</si>
  <si>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</si>
  <si>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</si>
  <si>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</si>
  <si>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</si>
  <si>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</si>
  <si>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</si>
  <si>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</si>
  <si>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</si>
  <si>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</si>
  <si>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</si>
  <si>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</si>
  <si>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</si>
  <si>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</si>
  <si>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</si>
  <si>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</si>
  <si>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</si>
  <si>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</si>
  <si>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</si>
  <si>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</si>
  <si>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</si>
  <si>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</si>
  <si>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</si>
  <si>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</si>
  <si>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</si>
  <si>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</si>
  <si>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</si>
  <si>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</si>
  <si>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</si>
  <si>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</si>
  <si>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</si>
  <si>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</si>
  <si>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</si>
  <si>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</si>
  <si>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</si>
  <si>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</si>
  <si>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V/330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</si>
  <si>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</si>
  <si>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</si>
  <si>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</si>
  <si>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</si>
  <si>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</si>
  <si>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</si>
  <si>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</si>
  <si>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</si>
  <si>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</si>
  <si>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</si>
  <si>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</si>
  <si>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</si>
  <si>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741634</t>
  </si>
  <si>
    <t>SÁLAVÝ TOPNÝ PANEL PŘES 3000W</t>
  </si>
  <si>
    <t>10</t>
  </si>
  <si>
    <t>741561</t>
  </si>
  <si>
    <t>SVÍTIDLO ZÁŘIVKOVÉ ANTIVANDAL (IP 44) TŘÍDA II, VČETNĚ ZDROJE DO 60 W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</si>
  <si>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</si>
  <si>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</si>
  <si>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</si>
  <si>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</si>
  <si>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</si>
  <si>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</si>
  <si>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</si>
  <si>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R2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</si>
  <si>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</si>
  <si>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</si>
  <si>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</si>
  <si>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</si>
  <si>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</si>
  <si>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</si>
  <si>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</si>
  <si>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</si>
  <si>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</si>
  <si>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</si>
  <si>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</si>
  <si>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</si>
  <si>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</si>
  <si>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</si>
  <si>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</si>
  <si>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</si>
  <si>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</si>
  <si>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</si>
  <si>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</si>
  <si>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18</t>
  </si>
  <si>
    <t>75D237</t>
  </si>
  <si>
    <t>VÝSTRAŽNÍK SE ZÁVOROU, 2 SKŘÍNĚ - MONTÁŽ</t>
  </si>
  <si>
    <t>19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</si>
  <si>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</si>
  <si>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</si>
  <si>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</t>
  </si>
  <si>
    <t>20</t>
  </si>
  <si>
    <t>75D217</t>
  </si>
  <si>
    <t>VÝSTRAŽNÍK SE ZÁVOROU, 1 SKŘÍŇ - MONTÁŽ</t>
  </si>
  <si>
    <t>21</t>
  </si>
  <si>
    <t>75D271</t>
  </si>
  <si>
    <t>ZAŘÍZENÍ (PZZ) PRO NEVIDOMÉ - DODÁVKA</t>
  </si>
  <si>
    <t>22</t>
  </si>
  <si>
    <t>75D277</t>
  </si>
  <si>
    <t>ZAŘÍZENÍ (PZZ) PRO NEVIDOMÉ - MONTÁŽ</t>
  </si>
  <si>
    <t>23</t>
  </si>
  <si>
    <t>R8</t>
  </si>
  <si>
    <t>SNÍMAČ POČÍTAČE NÁPRAV - DODÁVKA</t>
  </si>
  <si>
    <t>Položka obsahuje kompletní dodávka snímače počítače náprav, potřebného pomocného materiálu a dopravy do staveništního skladu</t>
  </si>
  <si>
    <t>24</t>
  </si>
  <si>
    <t>75C917</t>
  </si>
  <si>
    <t>SNÍMAČ POČÍTAČE NÁPRAV - MONTÁŽ</t>
  </si>
  <si>
    <t>25</t>
  </si>
  <si>
    <t>R9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</si>
  <si>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</si>
  <si>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</si>
  <si>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</si>
  <si>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R10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</si>
  <si>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</si>
  <si>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</si>
  <si>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</si>
  <si>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R11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</si>
  <si>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</si>
  <si>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</si>
  <si>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</si>
  <si>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R12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</si>
  <si>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</si>
  <si>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</si>
  <si>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</si>
  <si>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</si>
  <si>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</si>
  <si>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</si>
  <si>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</si>
  <si>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</si>
  <si>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</si>
  <si>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</si>
  <si>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</si>
  <si>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</si>
  <si>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</si>
  <si>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</si>
  <si>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</si>
  <si>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</si>
  <si>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</si>
  <si>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</si>
  <si>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</si>
  <si>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R13</t>
  </si>
  <si>
    <t>RELÉOVÝ DOMEK  - PRONÁJEM (provizorní pracoviště dopravního zaměstnance po dobu výstavby PZZ)</t>
  </si>
  <si>
    <t>kus/měsíc</t>
  </si>
  <si>
    <t>Položka obsahuje:  
 – pronájem reléového domku, dopravu do staveništního skladu a zpět  
 – montáž a po skončení pronájmu i demontáž zařízení</t>
  </si>
  <si>
    <t>R14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</si>
  <si>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</si>
  <si>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</si>
  <si>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</si>
  <si>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35</t>
  </si>
  <si>
    <t>75A131</t>
  </si>
  <si>
    <t>KABEL METALICKÝ DVOUPLÁŠŤOVÝ DO 12 PÁRŮ - DODÁVKA</t>
  </si>
  <si>
    <t>KMPÁR</t>
  </si>
  <si>
    <t>36</t>
  </si>
  <si>
    <t>75A217</t>
  </si>
  <si>
    <t>ZATAŽENÍ A SPOJKOVÁNÍ KABELŮ DO 12 PÁRŮ - MONTÁŽ</t>
  </si>
  <si>
    <t>37</t>
  </si>
  <si>
    <t>75A141</t>
  </si>
  <si>
    <t>KABEL METALICKÝ DVOUPLÁŠŤOVÝ PŘES 12 PÁRŮ - DODÁVKA</t>
  </si>
  <si>
    <t>38</t>
  </si>
  <si>
    <t>75A227</t>
  </si>
  <si>
    <t>ZATAŽENÍ A SPOJKOVÁNÍ KABELŮ PŘES 12 PÁRŮ - MONTÁŽ</t>
  </si>
  <si>
    <t>39</t>
  </si>
  <si>
    <t>742H12</t>
  </si>
  <si>
    <t>KABEL NN ČTYŘ- A PĚTIŽÍLOVÝ CU S PLASTOVOU IZOLACÍ OD 4 DO 16 MM2</t>
  </si>
  <si>
    <t>40</t>
  </si>
  <si>
    <t>742L12</t>
  </si>
  <si>
    <t>UKONČENÍ DVOU AŽ PĚTIŽÍLOVÉHO KABELU V ROZVADĚČI NEBO NA PŘÍSTROJI OD 4 DO 16 MM2</t>
  </si>
  <si>
    <t>41</t>
  </si>
  <si>
    <t>75I222</t>
  </si>
  <si>
    <t>KABEL ZEMNÍ DVOUPLÁŠŤOVÝ BEZ PANCÍŘE PRŮMĚRU ŽÍLY 0,8 MM DO 25XN</t>
  </si>
  <si>
    <t>KMČTYŘKA</t>
  </si>
  <si>
    <t>42</t>
  </si>
  <si>
    <t>75I22X</t>
  </si>
  <si>
    <t>KABEL ZEMNÍ DVOUPLÁŠŤOVÝ BEZ PANCÍŘE PRŮMĚRU ŽÍLY 0,8 MM - MONTÁŽ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</si>
  <si>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</si>
  <si>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</si>
  <si>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</si>
  <si>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</si>
  <si>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</si>
  <si>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</si>
  <si>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45</t>
  </si>
  <si>
    <t>701005</t>
  </si>
  <si>
    <t>VYHLEDÁVACÍ MARKER ZEMNÍ S MOŽNOSTÍ ZÁPISU</t>
  </si>
  <si>
    <t>46</t>
  </si>
  <si>
    <t>75IJ24</t>
  </si>
  <si>
    <t>MĚŘENÍ ZÁVĚREČNÉ DÁLKOVÝCH KABELŮ V JEDNOM SMĚRU V PLNÉM ROZSAHU BEZ PROVOZU</t>
  </si>
  <si>
    <t>ČTYŘKA</t>
  </si>
  <si>
    <t>Trubka HDPE</t>
  </si>
  <si>
    <t>47</t>
  </si>
  <si>
    <t>75I911</t>
  </si>
  <si>
    <t>OPTOTRUBKA HDPE PRŮMĚRU DO 40 MM</t>
  </si>
  <si>
    <t>48</t>
  </si>
  <si>
    <t>75I91X</t>
  </si>
  <si>
    <t>OPTOTRUBKA HDPE - MONTÁŽ</t>
  </si>
  <si>
    <t>49</t>
  </si>
  <si>
    <t>75I962</t>
  </si>
  <si>
    <t>OPTOTRUBKA - KALIBRACE</t>
  </si>
  <si>
    <t>50</t>
  </si>
  <si>
    <t>75I961</t>
  </si>
  <si>
    <t>OPTOTRUBKA - HERMETIZACE ÚSEKU DO 2000 M</t>
  </si>
  <si>
    <t>ÚSEK</t>
  </si>
  <si>
    <t>51</t>
  </si>
  <si>
    <t>75IA11</t>
  </si>
  <si>
    <t>OPTOTRUBKOVÁ SPOJKA  PRŮMĚRU DO 40 MM</t>
  </si>
  <si>
    <t>52</t>
  </si>
  <si>
    <t>75IA1X</t>
  </si>
  <si>
    <t>OPTOTRUBKOVÁ SPOJKA  - MONTÁŽ</t>
  </si>
  <si>
    <t>53</t>
  </si>
  <si>
    <t>54</t>
  </si>
  <si>
    <t>75IA51</t>
  </si>
  <si>
    <t>OPTOTRUBKOVÁ KONCOVKA PRŮMĚRU DO 40 MM</t>
  </si>
  <si>
    <t>55</t>
  </si>
  <si>
    <t>75IA5X</t>
  </si>
  <si>
    <t>OPTOTRUBKOVÁ KONCOVKA - MONTÁŽ</t>
  </si>
  <si>
    <t>Zemní práce</t>
  </si>
  <si>
    <t>56</t>
  </si>
  <si>
    <t>R15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</si>
  <si>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</si>
  <si>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</si>
  <si>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</si>
  <si>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57</t>
  </si>
  <si>
    <t>709210</t>
  </si>
  <si>
    <t>KŘIŽOVATKA KABELOVÝCH VEDENÍ SE STÁVAJÍCÍ INŽENÝRSKOU SÍTÍ (KABELEM, POTRUBÍM APOD.)</t>
  </si>
  <si>
    <t>58</t>
  </si>
  <si>
    <t>R16</t>
  </si>
  <si>
    <t>POMOC PRÁCE ZŘÍZ NEBO ZAJIŠŤ OCHRANU INŽENÝRSKÝCH SÍTÍ</t>
  </si>
  <si>
    <t>KPL</t>
  </si>
  <si>
    <t>Zahrnuje veškeré náklady spojené s objednatelem požadovanými pracemi</t>
  </si>
  <si>
    <t>59</t>
  </si>
  <si>
    <t>13193</t>
  </si>
  <si>
    <t>HLOUBENÍ JAM ZAPAŽ I NEPAŽ TŘ III</t>
  </si>
  <si>
    <t>M3</t>
  </si>
  <si>
    <t>60</t>
  </si>
  <si>
    <t>13293</t>
  </si>
  <si>
    <t>HLOUBENÍ RÝH ŠÍŘ DO 2M PAŽ I NEPAŽ TŘ. III</t>
  </si>
  <si>
    <t>61</t>
  </si>
  <si>
    <t>17411</t>
  </si>
  <si>
    <t>ZÁSYP JAM A RÝH ZEMINOU SE ZHUTNĚNÍM</t>
  </si>
  <si>
    <t>62</t>
  </si>
  <si>
    <t>702312</t>
  </si>
  <si>
    <t>ZAKRYTÍ KABELŮ VÝSTRAŽNOU FÓLIÍ ŠÍŘKY PŘES 20 DO 40 CM</t>
  </si>
  <si>
    <t>63</t>
  </si>
  <si>
    <t>14173</t>
  </si>
  <si>
    <t>PROTLAČOVÁNÍ POTRUBÍ Z PLAST HMOT DN DO 200MM</t>
  </si>
  <si>
    <t>64</t>
  </si>
  <si>
    <t>R17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</si>
  <si>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</si>
  <si>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</si>
  <si>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65</t>
  </si>
  <si>
    <t>R18</t>
  </si>
  <si>
    <t>ULOŽENÍ KABELŮ DO KABELOVÉHO ŽLABU</t>
  </si>
  <si>
    <t>Položka zahrnuje komplet práce spojené s uložením kabelů a trubek HDPE do kabelového žlabu.</t>
  </si>
  <si>
    <t>66</t>
  </si>
  <si>
    <t>R19</t>
  </si>
  <si>
    <t>KABELOVÁ CHRÁNIČKA ZEMNÍ DN PŘES 100 DO 200 MM</t>
  </si>
  <si>
    <t>Položka zahrnuje materiál dle názvu položky včetně montáže a uložení</t>
  </si>
  <si>
    <t>67</t>
  </si>
  <si>
    <t>18210</t>
  </si>
  <si>
    <t>ÚPRAVA POVRCHŮ SROVNÁNÍM ÚZEMÍ</t>
  </si>
  <si>
    <t>68</t>
  </si>
  <si>
    <t>111204</t>
  </si>
  <si>
    <t>ODSTRANĚNÍ KŘOVIN S ODVOZEM DO 5KM</t>
  </si>
  <si>
    <t>M2</t>
  </si>
  <si>
    <t>69</t>
  </si>
  <si>
    <t>02911</t>
  </si>
  <si>
    <t>OSTATNÍ POŽADAVKY - GEODETICKÉ ZAMĚŘENÍ</t>
  </si>
  <si>
    <t>HM</t>
  </si>
  <si>
    <t>Demontáže</t>
  </si>
  <si>
    <t>70</t>
  </si>
  <si>
    <t>75C1A8</t>
  </si>
  <si>
    <t>DRÁTOVODNÁ TRASA - DEMONTÁŽ</t>
  </si>
  <si>
    <t>71</t>
  </si>
  <si>
    <t>R20</t>
  </si>
  <si>
    <t>POHON ZÁVOR - DEMONTÁŽ</t>
  </si>
  <si>
    <t>Položka obsahuje kompletní demontáž pohonu závor, odpojení, demontáž zařízení se všemi pomocnými a doplňujícími pracemi a součástmi, případné použití mechanizmů, včetně dopravy z místa demontáže do skladu, odvoz vybouraného materiálu do skladu nebo na likvidaci</t>
  </si>
  <si>
    <t>72</t>
  </si>
  <si>
    <t>75D258</t>
  </si>
  <si>
    <t>MECHANICKÁ ZÁVORA - DEMONTÁŽ</t>
  </si>
  <si>
    <t>73</t>
  </si>
  <si>
    <t>75C558</t>
  </si>
  <si>
    <t>STOŽÁROVÉ NÁVĚSTIDLO MECHANICKÉ - DEMONTÁŽ</t>
  </si>
  <si>
    <t>74</t>
  </si>
  <si>
    <t>75C198</t>
  </si>
  <si>
    <t>MECHANICKÝ ZÁVORNÍK - DEMONTÁŽ</t>
  </si>
  <si>
    <t>75</t>
  </si>
  <si>
    <t>75B378</t>
  </si>
  <si>
    <t>HRADLOVÝ PŘÍSTROJ (1 POLE) - DEMONTÁŽ</t>
  </si>
  <si>
    <t>76</t>
  </si>
  <si>
    <t>R21</t>
  </si>
  <si>
    <t>VZDÁLENOSTNÍ UPOZORŇOVADLO - DEMONTÁŽ</t>
  </si>
  <si>
    <t>Položka obsahuje demontáž zařízení se všemi pomocnými a doplňujícími pracemi a součástmi, případné použití mechanizmů, včetně dopravy z místa demontáže do skladu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</si>
  <si>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</si>
  <si>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</si>
  <si>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</si>
  <si>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</si>
  <si>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</si>
  <si>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</si>
  <si>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</si>
  <si>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</si>
  <si>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</si>
  <si>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</si>
  <si>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</si>
  <si>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</si>
  <si>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</si>
  <si>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</si>
  <si>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</si>
  <si>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</si>
  <si>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</si>
  <si>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</si>
  <si>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</si>
  <si>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</si>
  <si>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</si>
  <si>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</si>
  <si>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</si>
  <si>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</si>
  <si>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</si>
  <si>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</si>
  <si>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</si>
  <si>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</si>
  <si>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</si>
  <si>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</si>
  <si>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</si>
  <si>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</si>
  <si>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</si>
  <si>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</si>
  <si>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</si>
  <si>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14</t>
  </si>
  <si>
    <t>SO 14</t>
  </si>
  <si>
    <t>0</t>
  </si>
  <si>
    <t>Všeobecné položky</t>
  </si>
  <si>
    <t>015140</t>
  </si>
  <si>
    <t>POPLATKY ZA LIKVIDACŮ ODPADŮ NEKONTAMINOVANÝCH - 17 01 01  BETON Z DEMOLIC OBJEKTŮ, ZÁKLADŮ TV</t>
  </si>
  <si>
    <t>T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</si>
  <si>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</si>
  <si>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</si>
  <si>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Námezník - 0,056t/kus 
2: 1*0,056 
3: Výstroj trati - hektometrovník (0,157t), zajišťovací značka (0,01t), betonový základ ((0,45*0,45*0,8)*2,5) 
4: 5*0,157 
5: 23*0,01 
6: 3*((0,45*0,45*0,8)*2,5)</t>
  </si>
  <si>
    <t>Technická specifikace položky odpovídá příslušné cenové soustavě</t>
  </si>
  <si>
    <t>015150</t>
  </si>
  <si>
    <t>POPLATKY ZA LIKVIDACŮ ODPADŮ NEKONTAMINOVANÝCH - 17 05 08  ŠTĚRK Z KOLEJIŠTĚ (ODPAD PO RECYKLACI)</t>
  </si>
  <si>
    <t>1: Objem štěrkového lože po recyklaci (40%) * objemová hmotnost 2,0t/m3 (bez znečištěného) 
2: 369,824*2</t>
  </si>
  <si>
    <t>015210</t>
  </si>
  <si>
    <t>POPLATKY ZA LIKVIDACŮ ODPADŮ NEKONTAMINOVANÝCH - 17 01 01  ŽELEZNIČNÍ PRAŽCE BETONOVÉ</t>
  </si>
  <si>
    <t>1: Počet betonových pražců * 0,30t 
2: 63*0,30</t>
  </si>
  <si>
    <t>015250</t>
  </si>
  <si>
    <t>POPLATKY ZA LIKVIDACŮ ODPADŮ NEKONTAMINOVANÝCH - 17 02 03  POLYETYLÉNOVÉ  PODLOŽKY (ŽEL. SVRŠEK)</t>
  </si>
  <si>
    <t>1: Počet pražců (beton + dřevo + výhybky) * 2 * 0,09kg/kus 
2: (63+256+59*2)*2*0,09/1000</t>
  </si>
  <si>
    <t>015260</t>
  </si>
  <si>
    <t>POPLATKY ZA LIKVIDACŮ ODPADŮ NEKONTAMINOVANÝCH - 07 02 99  PRYŽOVÉ PODLOŽKY (ŽEL. SVRŠEK)</t>
  </si>
  <si>
    <t>1: Počet pražců (beton + dřevo + výhybky) * 2 * 0,163kg/kus 
2: (63+256+59*2)*2*0,163/1000</t>
  </si>
  <si>
    <t>015510</t>
  </si>
  <si>
    <t>POPLATKY ZA LIKVIDACŮ ODPADŮ NEBEZPEČNÝCH - 17 05 07*  LOKÁLNĚ ZNEČIŠTĚNÝ ŠTĚRK A ZEMINA Z KOLEJIŠTĚ - (VÝHYBKY)</t>
  </si>
  <si>
    <t>1: Znečištěný štěrk ve výhybkách * objemová hmotnost 2,0t/m3 
2: 114*2</t>
  </si>
  <si>
    <t>015520</t>
  </si>
  <si>
    <t>POPLATKY ZA LIKVIDACŮ ODPADŮ NEBEZPEČNÝCH - 17 02 04*  ŽELEZNIČNÍ PRAŽCE DŘEVĚNÉ</t>
  </si>
  <si>
    <t>1: Počet pražců z demontovaných výhybek * pr. hm. ((0,077+0,149)/2) 
2: (59*(0,077+0,149)/2) 
3: Počet dřevěných pražců v koleji * 0,080t 
4: 256*0,08</t>
  </si>
  <si>
    <t>02730</t>
  </si>
  <si>
    <t>zahrnuje veškeré náklady spojené s objednatelem požadovanými zařízeními</t>
  </si>
  <si>
    <t>1: Zajištění inženýrských sítí během výstavby železničního svršku 
2: 1</t>
  </si>
  <si>
    <t>Komunikace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</si>
  <si>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</si>
  <si>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</si>
  <si>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</si>
  <si>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Objem nového štěrku 
2: 4,781</t>
  </si>
  <si>
    <t>512560</t>
  </si>
  <si>
    <t>KOLEJOVÉ LOŽE - ZŘÍZENÍ Z KAMENIVA HRUBÉHO RECYKLOVANÉHO</t>
  </si>
  <si>
    <t>1: Objem zrecyklovaného štěrku 
2: 554,736</t>
  </si>
  <si>
    <t>513550</t>
  </si>
  <si>
    <t>KOLEJOVÉ LOŽE - DOPLNĚNÍ Z KAMENIVA HRUBÉHO DRCENÉHO (ŠTĚRK)</t>
  </si>
  <si>
    <t>1: Doplnění kolejového lože v místě směrové a výškové úpravy koleje (20% z celkového objemu kolejového lože) 
2: 103,131</t>
  </si>
  <si>
    <t>528352</t>
  </si>
  <si>
    <t>KOLEJ 49 E1, ROZD. "U",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</si>
  <si>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</si>
  <si>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Délka nových kolejí 49E1 
2: 248,674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</si>
  <si>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</si>
  <si>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</si>
  <si>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</si>
  <si>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Délka koleje v místě úpravy GPK na betonových pražcích (+ délky kolejí se směrovou nebo výškovou úpravou více než 0,05 m) 
2: 229,180+60+70 
3: Třetí podbití nové koleje 
4: 248,674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</si>
  <si>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</si>
  <si>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</si>
  <si>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</si>
  <si>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Délka nové koleje 49E1 / kolejové pole dl. 24,6m * 2 
2: 248,674/24,6*2+2 
3: Svaření koleje v navazujících úsecích s úpravou GPK 
4: 229,18/24,6*2</t>
  </si>
  <si>
    <t>549321</t>
  </si>
  <si>
    <t>ZRUŠENÍ BEZSTYKOVÉ KOLEJE NA NEDEMONTOVANÝCH ÚSECÍCH V KOLEJI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</si>
  <si>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</si>
  <si>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1: Délka rušené bezstykové koleje 
2: 172,956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</si>
  <si>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</si>
  <si>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</si>
  <si>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</si>
  <si>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Délka nově zřizované bezstykové koleje (nová kolej + kolej s úpravou GPK) 
2: 248,674+229,18</t>
  </si>
  <si>
    <t>549510</t>
  </si>
  <si>
    <t>ŘEZÁNÍ KOLEJNIC BEZ OHLEDU NA TVAR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</si>
  <si>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</si>
  <si>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1: Řezání stávajících kolejí do kolejových polí dl. 25 m + řezy na koncích 
2: (1+6)*2+(2+2)*2 
3: Řezání stávajících výhybek 
4: 6*1</t>
  </si>
  <si>
    <t>Ostatní konstrukce a práce</t>
  </si>
  <si>
    <t>923121</t>
  </si>
  <si>
    <t>HEKTOMETROVNÍK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</si>
  <si>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</si>
  <si>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1: Počet nových hektometrovníků 
2: 3</t>
  </si>
  <si>
    <t>923431</t>
  </si>
  <si>
    <t>NÁVĚST "KONEC NÁSTUPIŠTĚ"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</si>
  <si>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</si>
  <si>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1: Počet nových návěstí 
2: 2</t>
  </si>
  <si>
    <t>923471</t>
  </si>
  <si>
    <t>SKLONOVNÍK</t>
  </si>
  <si>
    <t>1: Počet nových sklonovníků 
2: 4</t>
  </si>
  <si>
    <t>923491</t>
  </si>
  <si>
    <t>STANIČNÍK - TABULE "ŠIROKÁ"</t>
  </si>
  <si>
    <t>1: Počet nových staničníků 
2: 4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</si>
  <si>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</si>
  <si>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</si>
  <si>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</si>
  <si>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1: Počet sloupků se základem pro návěsti 
2: 7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</si>
  <si>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</si>
  <si>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</si>
  <si>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</si>
  <si>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1: Počet nových zajišťovacích značek 
2: 23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</si>
  <si>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</si>
  <si>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</si>
  <si>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</si>
  <si>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Odtěžené štěrkové lože z kolejiště 
2: 1038,559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</si>
  <si>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</si>
  <si>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</si>
  <si>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</si>
  <si>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</si>
  <si>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Objem zbylého štěrku po recyklaci (40%) * 20km 
2: 369,824*20 
3: Objem kontaminovaného štěrku k likvidaci * 20 km 
4: 114*20</t>
  </si>
  <si>
    <t>965023</t>
  </si>
  <si>
    <t>ODSTRANĚNÍ KOLEJOVÉHO LOŽE A DRÁŽNÍCH STEZEK - ODVOZ NA RECYKLACI</t>
  </si>
  <si>
    <t>1: Objem odtěženého štěrku určeného k recyklaci * odvoz do 10km 
2: 924,559*10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</si>
  <si>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</si>
  <si>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</si>
  <si>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</si>
  <si>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Délka demontované koleje na betonových pražcích 
2: 42,473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</si>
  <si>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</si>
  <si>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</si>
  <si>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</si>
  <si>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</si>
  <si>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demontované koleje * 0,55t/m * 20km (komplet) 
2: 42,473*0,55*20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</si>
  <si>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</si>
  <si>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</si>
  <si>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</si>
  <si>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Délka demontované koleje na dřevěných pražcích 
2: 172,956</t>
  </si>
  <si>
    <t>965126</t>
  </si>
  <si>
    <t>DEMONTÁŽ KOLEJE NA DŘEVĚNÝCH PRAŽCÍCH - ODVOZ ROZEBRANÝCH SOUČÁSTÍ (Z MÍSTA DEMONTÁŽE NEBO Z - MONTÁŽNÍ ZÁKLADNY) K LIKVIDACI</t>
  </si>
  <si>
    <t>1: Délka demontované koleje * 0,30t/m * 20km (bez pražců) 
2: ((172,956*0,30)-(256*0,08))*20 
3: Odvoz dřevěných pražců (počet * hmotnost * odvoz do 120 km) 
4: 256*0,08*120</t>
  </si>
  <si>
    <t>965223</t>
  </si>
  <si>
    <t>DEMONTÁŽ VÝHYBKOVÉ KONSTRUKCE NA DŘEVĚNÝCH PRAŽCÍCH DO KOLEJOVÝCH POLÍ S ODVOZEM NA MONTÁŽNÍ - ZÁKLADNU S NÁSLEDNÝM ROZEBRÁNÍM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</si>
  <si>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</si>
  <si>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1: Rozvinutá délka demontovaných výhybkových konstrukcí 
2: 49,85</t>
  </si>
  <si>
    <t>965226</t>
  </si>
  <si>
    <t>DEMONTÁŽ VÝHYBKOVÉ KONSTRUKCE NA DŘEVĚNÝCH PRAŽCÍCH - ODVOZ ROZEBRANÝCH SOUČÁSTÍ (Z MÍSTA DEMONTÁŽE - NEBO Z MONTÁŽNÍ ZÁKLADNY) K LIKVIDACI</t>
  </si>
  <si>
    <t>1: Hmotnost výhybek * 20 km (bez pražců) 
2: (16,525-(59*(0,077+0,149)/2))*20 
3: Odvoz dřevěných pražců (počet * hmotnost * odvoz do 120 km) 
4: (59*(0,077+0,149)/2)*120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</si>
  <si>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</si>
  <si>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</si>
  <si>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</si>
  <si>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1: Počet demontovaných hektometrovníků 
2: 5</t>
  </si>
  <si>
    <t>965822</t>
  </si>
  <si>
    <t>DEMONTÁŽ KILOMETROVNÍKU, HEKTOMETROVNÍKU, MEZNÍKU - ODVOZ (NA LIKVIDACI ODPADŮ NEBO JINÉ URČENÉ -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</si>
  <si>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</si>
  <si>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Počet * 0,157t * 20km 
2: 3*0,157*20</t>
  </si>
  <si>
    <t>965831</t>
  </si>
  <si>
    <t>DEMONTÁŽ NÁMEZNÍKU</t>
  </si>
  <si>
    <t>1: Počet demontovaných námezníků 
2: 1</t>
  </si>
  <si>
    <t>965832</t>
  </si>
  <si>
    <t>DEMONTÁŽ NÁMEZNÍKU - ODVOZ (NA LIKVIDACI ODPADŮ NEBO JINÉ URČENÉ MÍSTO)</t>
  </si>
  <si>
    <t>1: Počet námezníků * 0,056t * 20km 
2: 1*0,056*20</t>
  </si>
  <si>
    <t>965841</t>
  </si>
  <si>
    <t>DEMONTÁŽ JAKÉKOLIV NÁVĚSTI</t>
  </si>
  <si>
    <t>1: Počet demontovaných návěstí 
2: 3</t>
  </si>
  <si>
    <t>965842</t>
  </si>
  <si>
    <t>DEMONTÁŽ JAKÉKOLIV NÁVĚSTI - ODVOZ (NA LIKVIDACI ODPADŮ NEBO JINÉ URČENÉ MÍSTO)</t>
  </si>
  <si>
    <t>1: Počet * 0,05t * 20km 
2: 3*0,05*20</t>
  </si>
  <si>
    <t>965851</t>
  </si>
  <si>
    <t>DEMONTÁŽ ZAJIŠŤOVACÍ ZNAČKY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</si>
  <si>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</si>
  <si>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1: Počet demontovaných zajišťovacích značek (odhad) 
2: 23</t>
  </si>
  <si>
    <t>965852</t>
  </si>
  <si>
    <t>DEMONTÁŽ ZAJIŠŤOVACÍ ZNAČKY - ODVOZ (NA LIKVIDACI ODPADŮ NEBO JINÉ URČENÉ MÍSTO)</t>
  </si>
  <si>
    <t>1: Počet * 0,01t * 20km 
2: 23*0,01*20</t>
  </si>
  <si>
    <t>E.1.1.2</t>
  </si>
  <si>
    <t>Železniční spodek</t>
  </si>
  <si>
    <t xml:space="preserve">  SO 15</t>
  </si>
  <si>
    <t>SO 15</t>
  </si>
  <si>
    <t>015111</t>
  </si>
  <si>
    <t>POPLATKY ZA LIKVIDACŮ ODPADŮ NEKONTAMINOVANÝCH - 17 05 04  VYTĚŽENÉ ZEMINY A HORNINY -  I. TŘÍDA - TĚŽITELNOSTI</t>
  </si>
  <si>
    <t>1: (Odkop pro konstrukční vrstvy a příkopy + rýhy pro odvodnění - zásyp) * objemová hmotnost 1,8t/m3 
2: (1307,76+105,25+2-55,1)*1,8</t>
  </si>
  <si>
    <t>1: Zajištění inženýrských sítí během výstavby železničního spodku 
2: 1</t>
  </si>
  <si>
    <t>123738</t>
  </si>
  <si>
    <t>ODKOP PRO SPOD STAVBU SILNIC A ŽELEZNIC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</si>
  <si>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</si>
  <si>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 (staré konstrukční vrstvy + příkopy) vč. rezervy 
2: 1089,8*1,2</t>
  </si>
  <si>
    <t>132738</t>
  </si>
  <si>
    <t>HLOUBENÍ RÝH ŠÍŘ DO 2M 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</si>
  <si>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</si>
  <si>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trativodů a potrubí: 
2: 10,1 
3: 7,65 
4: reprofilace příkopů 
5: 175*0,5</t>
  </si>
  <si>
    <t>133738</t>
  </si>
  <si>
    <t>HLOUBENÍ ŠACHET ZAPAŽ I NEPAŽ TŘ. I, ODVOZ DO 20KM</t>
  </si>
  <si>
    <t>1: Hloubení šachet: počet šachet DN400 * 1,0 m3 
2: 2*1,0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</si>
  <si>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</si>
  <si>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svodných potrubí se zhutněním: délka * plocha 
2: 10,2*0,5 
3: Zásyp stávající zeminou (odhad) 
4: 50</t>
  </si>
  <si>
    <t>18110</t>
  </si>
  <si>
    <t>ÚPRAVA PLÁNĚ SE ZHUTNĚNÍM V HORNINĚ TŘ. I</t>
  </si>
  <si>
    <t>položka zahrnuje úpravu pláně včetně vyrovnání výškových rozdílů. Míru zhutnění určuje projekt.</t>
  </si>
  <si>
    <t>1: Úprava zemní pláně + rezerva 
2: 1556,7*1,2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</si>
  <si>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</si>
  <si>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</si>
  <si>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</si>
  <si>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1: Plocha svahů u příkopů + 10% rezerva 
2: (174+578+186+91)*1,1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</si>
  <si>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</si>
  <si>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</si>
  <si>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</si>
  <si>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Základy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</si>
  <si>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</si>
  <si>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</si>
  <si>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</si>
  <si>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trativodů + 10% rezerva 
2: 20,2*1,1</t>
  </si>
  <si>
    <t>289971</t>
  </si>
  <si>
    <t>OPLÁŠTĚNÍ (ZPEVNĚNÍ) Z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</si>
  <si>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</si>
  <si>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1: Plocha geotextilie v trativodech + rezerva 10% 
2: 28,28*1,1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</si>
  <si>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</si>
  <si>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</si>
  <si>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</si>
  <si>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(KPP a ZKPP) + rezerva 10% 
2: 297,016*1,1 
3: 26,260*1,1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</si>
  <si>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</si>
  <si>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</si>
  <si>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</si>
  <si>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Zřízení konstrukční vrstvy ze zeminy stabilizované cementem (ZKPP) + rezerva 10% 
2: 30,3*1,1</t>
  </si>
  <si>
    <t>502942</t>
  </si>
  <si>
    <t>ZŘÍZENÍ KONSTRUKČNÍ VRSTVY TĚLESA ŽELEZNIČNÍHO SPODKU Z GEOMŘÍŽKY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</si>
  <si>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</si>
  <si>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1: Zřízení konstrukční vrstvy z výztužné geomříže (KPP) + rezerva 10% 
2: 1542,2*1,1</t>
  </si>
  <si>
    <t>Trubní vedení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</si>
  <si>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</si>
  <si>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</si>
  <si>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</si>
  <si>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1: Délka svodných potrubí + 10% rezerva 
2: 10,2*1,1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</si>
  <si>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</si>
  <si>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</si>
  <si>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</si>
  <si>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Počet šachet DN400 
2: 2</t>
  </si>
  <si>
    <t>935212</t>
  </si>
  <si>
    <t>PŘÍKOPOVÉ ŽLABY Z BETON TVÁRNIC ŠÍŘ DO 600MM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</si>
  <si>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</si>
  <si>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zpevněných příkopů 
2: 2*49,921</t>
  </si>
  <si>
    <t>E.1.2</t>
  </si>
  <si>
    <t>Nástupiště</t>
  </si>
  <si>
    <t xml:space="preserve">  SO 16</t>
  </si>
  <si>
    <t>SO 16</t>
  </si>
  <si>
    <t>1: Zeminy z odkopu a hloubení * objemová hmotnost 
2: (217,263+11,263+2)*2</t>
  </si>
  <si>
    <t>015130</t>
  </si>
  <si>
    <t>POPLATKY ZA LIKVIDACŮ ODPADŮ NEKONTAMINOVANÝCH - 17 03 02  VYBOURANÝ ASFALTOVÝ BETON BEZ DEHTU</t>
  </si>
  <si>
    <t>1: Odstranění zpevněné plochy mezi nást. deskami a budovou zastávky * objemová hmotnost 
2: 63,72*2,5</t>
  </si>
  <si>
    <t>1: Celkové rozebrání nástupišť (všech tvárnic * objemová hmotnost 
2: 83*((0,65*0,35*0,3)+(0,3*0,25)+(1,5*0,1))*2,5 
3: Odstranění betonových obrubníků (objem * objemová hmotnost) 
4: (6,5*0,1*0,2)*2,3</t>
  </si>
  <si>
    <t>015320</t>
  </si>
  <si>
    <t>POPLATKY ZA LIKVIDACŮ ODPADŮ NEKONTAMINOVANÝCH - 17 05 04  STÁVAJÍCÍ SYPANÝ MATERIÁL Z NÁSTUPIŠŤ</t>
  </si>
  <si>
    <t>1: Odstraněná zhutněná štěrkodrť * objemová hmotnost 
2: 24,9*1,8</t>
  </si>
  <si>
    <t>1: Zajištění inženýrských sítí během výstavby nástupiště 
2: 1</t>
  </si>
  <si>
    <t>113328</t>
  </si>
  <si>
    <t>ODSTRAN PODKL ZPEVNĚNÝCH PLOCH Z KAMENIVA NESTMEL,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</si>
  <si>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</si>
  <si>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Odstranění zhutněné štěrkodrti pod nástupištěm 
2: 0,2*1,5*83</t>
  </si>
  <si>
    <t>113438</t>
  </si>
  <si>
    <t>ODSTRAN KRYTU ZPEVNĚNÝCH PLOCH S ASFALT POJIVEM VČET PODKLADU, ODVOZ DO 20KM</t>
  </si>
  <si>
    <t>1: Odstranění zpevněné plochy za nástupištěm u budovy zastávky 
2: 212,4*0,3</t>
  </si>
  <si>
    <t>113524</t>
  </si>
  <si>
    <t>ODSTRANĚNÍ CHODNÍKOVÝCH A SILNIČNÍCH OBRUBNÍKŮ BETONOVÝCH, ODVOZ DO 5KM</t>
  </si>
  <si>
    <t>1: Odstranění betonových obrubníků mezi budovou a silnicí * odvoz do 20 km 
2: 6,5*4</t>
  </si>
  <si>
    <t>1: Odstranění nenamrzavého materiálu (zemina) zpod nástupiště 
2: 1*2*90,6 
3: Odkopy pro zídky a chodníky 
4: (2,81+117,4)*0,3</t>
  </si>
  <si>
    <t>1: Hloubení rýhy pro potrubí: plocha * délka potrubí 
2: 0,5*22,658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</si>
  <si>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</si>
  <si>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</si>
  <si>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</si>
  <si>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Obsyp potrubí a šachet 
2: 11,329+2</t>
  </si>
  <si>
    <t>17880</t>
  </si>
  <si>
    <t>ZÁSYP V UZAVŘENÝCH PROSTORÁCH Z NAKUP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</si>
  <si>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</si>
  <si>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Vrstva nenamrzavého materiálu pod podkladní vrstvou štěrkodrti v místě nástupiště (plocha * délka) 
2: 1,5*90</t>
  </si>
  <si>
    <t>Svislé konstrukce</t>
  </si>
  <si>
    <t>327325</t>
  </si>
  <si>
    <t>ZDI OPĚRNÉ, ZÁRUBNÍ, NÁBŘEŽNÍ ZE ŽELEZOVÉHO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</si>
  <si>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</si>
  <si>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Plocha monolitických zídek * výška -  ukončení nástupiště viz výkres tvaru 
2: 0,3*2,17*0,68+1,5*0,6+1,03*0,64+0,6*0,76+3,8*0,6</t>
  </si>
  <si>
    <t>327365</t>
  </si>
  <si>
    <t>VÝZTUŽ ZDÍ OPĚRNÝCH, ZÁRUBNÍCH, NÁBŘEŽNÍCH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</si>
  <si>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</si>
  <si>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Viz tabulka výkres výztuže 
2: 0,1743</t>
  </si>
  <si>
    <t>348173</t>
  </si>
  <si>
    <t>ZÁBRADLÍ Z DÍLCŮ KOVOVÝCH ŽÁROVĚ ZINK PONOREM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</si>
  <si>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</si>
  <si>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</si>
  <si>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1: Viz tabulka výkresu zábradlí 
2: 211,2</t>
  </si>
  <si>
    <t>Vodorovné konstrukce</t>
  </si>
  <si>
    <t>451312</t>
  </si>
  <si>
    <t>PODKLADNÍ A VÝPLŇOVÉ VRSTVY Z PROSTÉHO BETONU C12/15</t>
  </si>
  <si>
    <t>1: Podkladní vrstva betonu pod prefabrikátem nástupištního bloku L + 10% rezerva 
2: (1,2*90*0,1)*1,1 
3: Betonové lože pro žlab + 10% rezerva 
4: (0,056*39,5)*1,1</t>
  </si>
  <si>
    <t>451313</t>
  </si>
  <si>
    <t>PODKLADNÍ A VÝPLŇOVÉ VRSTVY Z PROSTÉHO BETONU C16/20</t>
  </si>
  <si>
    <t>1: Podkladní beton pod základové patky 
2: 2*0,2*0,3*0,1 
3: Podkladní beton pod ukončovací zídky 
4: (1,653+4,6)*0,1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</si>
  <si>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</si>
  <si>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</si>
  <si>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</si>
  <si>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1: Podkladní vrstva z drceného kameniva 2/4mm a štěrkodrtě 0/32mm pod dlažbu 
2: 184,417*(0,04+0,15) 
3: Shodné podkladní vrstvy pod signální a varovné pásy (plocha * tl.) 
4: (10,228+0,72)*(0,04+0,15) 
5: Shodné podkladní vrstvy pod částí konzolových desek (délka * šířka * tl.) 
6: 90*1,7*(0,155)*1,1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</si>
  <si>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</si>
  <si>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</si>
  <si>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</si>
  <si>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1: Plocha zámkové dlažby mezi konzolovými deskami, budovou a chodníky+dořezy 10% (bez hmat prvků) 
2: (17,580+8,453+20,739+26,947+63,820+0,375+12,366+17,372)*1,1</t>
  </si>
  <si>
    <t>700</t>
  </si>
  <si>
    <t>PŘIDRUŽENÁ STAVEBNÍ VÝROBA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</si>
  <si>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</si>
  <si>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</si>
  <si>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</si>
  <si>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Nátěr úložných bloků a zídek: délka nástupní hrany * (vnitřní + vnější délka nátěru) * počet nátěrů 
2: 90*(2+0,7)*3 
3: (((1,3*2*2,17)+0,6*2)+((1,3*(4,955+4,54))+0,6*2))*3</t>
  </si>
  <si>
    <t>87433</t>
  </si>
  <si>
    <t>POTRUBÍ Z TRUB PLASTOVÝCH ODPADNÍCH DN DO 150MM</t>
  </si>
  <si>
    <t>1: Délka nového potrubí DN 110 + rezerva 10% 
2: (2,233+0,425)*1,1 
3: Délka nového potrubí DN 150 + rezerva 10% 
4: (18+2)*1,1</t>
  </si>
  <si>
    <t>1: Počet šachet DN400 kanalizačního potrubí 
2: 2</t>
  </si>
  <si>
    <t>897542</t>
  </si>
  <si>
    <t>VPUSŤ ODVOD ŽLABŮ Z POLYMERBETONU SV. ŠÍŘKY DO 150MM</t>
  </si>
  <si>
    <t>položka zahrnuje dodávku a osazení předepsaného dílce včetně mříže  
nezahrnuje předepsané podkladní konstrukce</t>
  </si>
  <si>
    <t>1: Počet vpustí 
2: 1</t>
  </si>
  <si>
    <t>917223</t>
  </si>
  <si>
    <t>SILNIČNÍ A CHODNÍKOVÉ OBRUBY Z BETONOVÝCH OBRUBNÍKŮ ŠÍŘ 100MM</t>
  </si>
  <si>
    <t>Položka zahrnuje:  
dodání a pokládku betonových obrubníků o rozměrech předepsaných zadávací dokumentací  
betonové lože i boční betonovou opěrku.</t>
  </si>
  <si>
    <t>1: Délka chodníkových obrub š. 100m * 10% řezání obrubníků 
2: (3,84+6,18+2,632+6,937+10,323+49,666)*1,1</t>
  </si>
  <si>
    <t>924415</t>
  </si>
  <si>
    <t>NÁSTUPIŠTĚ L (H) S KONZOLOVÝMI DESKAMI 230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</si>
  <si>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</si>
  <si>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1: Délka nového nástupiště 
2: 90</t>
  </si>
  <si>
    <t>924912</t>
  </si>
  <si>
    <t>NÁSTUPIŠTĚ - VAROVNÝ PÁS ŠÍŘKY 0,40 M Z DLAŽDIC S RELIEFNÍM POVRCHEM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</si>
  <si>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</si>
  <si>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1: Délky varovných pásů na nástupišti + rezerva 20 % 
2: 1,5*1,2</t>
  </si>
  <si>
    <t>924913</t>
  </si>
  <si>
    <t>NÁSTUPIŠTĚ - OPTICKÉ ZNAČENÍ NÁTĚREM ŠÍŘKY 0,15 M, ODSTÍN ŽLUTÁ 6200</t>
  </si>
  <si>
    <t>1. Položka obsahuje:  
 – příprava a očištění podkladu  
 – dodání a aplikace nátěrové hmoty  
2. Položka neobsahuje:  
 X  
3. Způsob měření:  
Měří se metr délkový.</t>
  </si>
  <si>
    <t>1: Nátěr podél nástupní hrany 
2: 90</t>
  </si>
  <si>
    <t>924914</t>
  </si>
  <si>
    <t>NÁSTUPIŠTĚ - SIGNÁLNÍ PÁS Z DLAŽDIC S RELIÉFNÍM POVRCHEM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</si>
  <si>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</si>
  <si>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1: Plochy signálních pásů na nástupišti + rezerva 20 % 
2: (0,7995+2,0277+0,8421+2,0241+0,8072+2,0225)*1,2</t>
  </si>
  <si>
    <t>93542</t>
  </si>
  <si>
    <t>ŽLABY Z DÍLCŮ Z POLYMERBETONU SVĚTLÉ ŠÍŘKY DO 150MM VČETNĚ MŘÍŽÍ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</si>
  <si>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</si>
  <si>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1: Délka odvodňovacího žlabu s vnitřním spádem dna ve sklonu 0,5% 
2: 39</t>
  </si>
  <si>
    <t>965511</t>
  </si>
  <si>
    <t>ROZEBRÁNÍ NÁSTUPIŠTĚ TYPU TISCHER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</si>
  <si>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</si>
  <si>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1: Délka demontovaného nástupiště 
2: 83</t>
  </si>
  <si>
    <t>965512</t>
  </si>
  <si>
    <t>ROZEBRÁNÍ NÁSTUPIŠTĚ TYPU TISCHER - ODVOZ (NA LIKVIDACI ODPADŮ NEBO JINÉ URČENÉ MÍSTO)</t>
  </si>
  <si>
    <t>1: Rozměr rozebraného nástupiště * objemová hmotnost * odvoz 20 km 
2: (83*1,5*0,5)*2,3*20</t>
  </si>
  <si>
    <t>E.1.3</t>
  </si>
  <si>
    <t>Železniční přejezdy</t>
  </si>
  <si>
    <t xml:space="preserve">  SO 17</t>
  </si>
  <si>
    <t>Přejezd v km 23,340</t>
  </si>
  <si>
    <t>SO 17</t>
  </si>
  <si>
    <t>1: poplatek za vytěženou zeminu, odkop zeminy v místě bývalého výstražníku * objemová hmotnost 
2: 2,665*2</t>
  </si>
  <si>
    <t>1: odstranění asfaltového stávajícího krytu, tl. 100mm * objemová hmotnost, vč. přejezdové asfaltové kce 
2: 17,210*1,5 
3: 1,3*8,44*0,15*1,5</t>
  </si>
  <si>
    <t>1: silniční obruby * objemová hmotnost betonu 
2: 5*2,5</t>
  </si>
  <si>
    <t>015330</t>
  </si>
  <si>
    <t>POPLATKY ZA LIKVIDACŮ ODPADŮ NEKONTAMINOVANÝCH - 17 05 04  KAMENNÁ SUŤ</t>
  </si>
  <si>
    <t>1: odstranění podkladních vrstev vozovky a chodníku * objemová hmotnost 
2: 62,190*1</t>
  </si>
  <si>
    <t>122738</t>
  </si>
  <si>
    <t>ODKOPÁVKY A PROKOPÁVKY OBECNÉ TŘ. I, ODVOZ DO 20KM</t>
  </si>
  <si>
    <t>1: odkop zeminy na povrchu v místě bývalého výstražníku do hl. 0,5m 
2: 5,33*0,5</t>
  </si>
  <si>
    <t>1: Odstranění podkladních vrstev   tl. 200mm a 150mm v komunikaci a tl.150mm v chodníku, viz Situace přejezdu. 
2: (56,8+110)*0,35+(10,6+14,8)*0,15</t>
  </si>
  <si>
    <t>11354</t>
  </si>
  <si>
    <t>ODSTRANĚNÍ OBRUB Z KRAJNÍKŮ</t>
  </si>
  <si>
    <t>1: celkové odstranění silničních obrubníků 
2: 5</t>
  </si>
  <si>
    <t>11354B</t>
  </si>
  <si>
    <t>ODSTRANĚNÍ OBRUB Z KRAJNÍKŮ - DOPRAVA</t>
  </si>
  <si>
    <t>Položka zahrnuje samostatnou dopravu suti a vybouraných hmot. Množství se určí jako součin hmotnosti [t] a požadované vzdálenosti [km].</t>
  </si>
  <si>
    <t>1: viz položka Odstranění obrub z krajníků, objem odstraňovaných obrub * objemová hmotnost * počet km, odvoz do 20km 
2: (10*0,15*0,3)*2,5*20</t>
  </si>
  <si>
    <t>113728</t>
  </si>
  <si>
    <t>FRÉZOVÁNÍ ZPEVNĚNÝCH PLOCH ASFALTOVÝCH, ODVOZ DO 20KM</t>
  </si>
  <si>
    <t>1: odstranění asfaltových vrstev   tl. 40mm v komunikaci, 60mm v koleji a chodníku tl. 50mm, viz Situace přejezdu. 
2: (56,8+110)*0,1 + (10,6*0,05)</t>
  </si>
  <si>
    <t>1: podklad pro žulovou dlažbu a podklad pod zámkovou dlažbu, kladecí vrstva 0,04m, podkladní nosná vrstva 0,15m 
2: (22,336+4,272)*0,19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</si>
  <si>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</si>
  <si>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</si>
  <si>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</si>
  <si>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1: viz Situace: MZK 
2: (147*1,05)*1,05</t>
  </si>
  <si>
    <t>56334</t>
  </si>
  <si>
    <t>VOZOVKOVÉ VRSTVY ZE ŠTĚRKODRTI TL. DO 200MM</t>
  </si>
  <si>
    <t>1: viz Situace: ŠD tř. A fr. 0/63 
2: ((147*1,05)*1,05)*1,05</t>
  </si>
  <si>
    <t>572111</t>
  </si>
  <si>
    <t>INFILTRAČNÍ POSTŘIK ASFALTOVÝ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</si>
  <si>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</si>
  <si>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1: viz Situace: PI 0,5kg/m2 
2: (147*1,05)*1,05</t>
  </si>
  <si>
    <t>572221</t>
  </si>
  <si>
    <t>SPOJOVACÍ POSTŘIK Z ASFALTU DO 1,0KG/M2</t>
  </si>
  <si>
    <t>1: viz Situace: spojovací postřik 0,5kg/m2 
2: 147*1,05</t>
  </si>
  <si>
    <t>574E56</t>
  </si>
  <si>
    <t>ASFALTOVÝ BETON PRO PODKLADNÍ VRSTVY ACP 16+, 16S TL. 60MM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</si>
  <si>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</si>
  <si>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viz Situace: asfaltová podkladní vrstva 
2: 147*1,05</t>
  </si>
  <si>
    <t>1: celková plocha zámkové dlažby * 20% rezerva na řezání dlažby 
2: 18,613*1,2</t>
  </si>
  <si>
    <t>58261A</t>
  </si>
  <si>
    <t>KRYTY Z BETON DLAŽDIC SE ZÁMKEM BAREV RELIÉF TL 60MM DO LOŽE Z KAM</t>
  </si>
  <si>
    <t>1: plocha varovných a signálních pásů * 20% rezerva na dořezy 
2: (2*1,78)*1,2</t>
  </si>
  <si>
    <t>58920</t>
  </si>
  <si>
    <t>VÝPLŇ SPAR MODIFIKOVANÝM ASFALTEM</t>
  </si>
  <si>
    <t>položka zahrnuje:  
- dodávku předepsaného materiálu  
- vyčištění a výplň spar tímto materiálem</t>
  </si>
  <si>
    <t>1: asfaltová zálivka v místě napojení nové a stávající komunikace a v místě mezi závěrnou zídku a novou komunikací, v místě štěrbinového žlabu viz Situace přejezdu 
2: (6,5+7+7,2+7,5)+(2*6,8)+(2*7,3)</t>
  </si>
  <si>
    <t>935832</t>
  </si>
  <si>
    <t>ŽLABY A RIGOLY 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</si>
  <si>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</si>
  <si>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1: vyústění štěrbinových žlabů 
2: 12+13</t>
  </si>
  <si>
    <t>574A33</t>
  </si>
  <si>
    <t>ASFALTOVÝ BETON PRO OBRUSNÉ VRSTVY ACO 11 TL. 40MM</t>
  </si>
  <si>
    <t>1: viz Situace: asfaltová obrusná vsrtva 
2: 147</t>
  </si>
  <si>
    <t>897726</t>
  </si>
  <si>
    <t>ČISTÍCÍ KUSY ŠTĚRBIN ŽLABŮ Z BETON DÍLCŮ SV. ŠÍŘKY DO 400MM</t>
  </si>
  <si>
    <t>položka zahrnuje dodávku a osazení předepsaného dílce  
nezahrnuje předepsané podkladní konstrukce</t>
  </si>
  <si>
    <t>1: čistící kus umístěný na začátku a konci štěrbinového žlabu 2ks 
2: 4</t>
  </si>
  <si>
    <t>935111</t>
  </si>
  <si>
    <t>ŠTĚRBINOVÉ ŽLABY Z BETONOVÝCH DÍLCŮ ŠÍŘ DO 400MM VÝŠ DO 500MM BEZ OBRUBY</t>
  </si>
  <si>
    <t>OTSKP-SPK</t>
  </si>
  <si>
    <t>položka zahrnuje:  
- veškerý materiál, výrobky a polotovary, včetně mimostaveništní a vnitrostaveništní dopravy (rovněž přesuny), včetně naložení a složení,případně s uložením.   
- veškeré práce nutné pro zřízení těchto konstrukcí, včetně zemních prací, lože, ukončení, patek, spárování, úpravy vtoku a výtoku. Měří se v [m] délky osy žlabu bez čistících kusů a odtokových vpustí.</t>
  </si>
  <si>
    <t>1: celková délka štěrbinového žlabu 7m 
2: 16</t>
  </si>
  <si>
    <t>914141</t>
  </si>
  <si>
    <t>DOPRAV ZNAČ ZÁKL VEL OCEL FÓLIE TŘ 3 - DODÁVKA A MONT</t>
  </si>
  <si>
    <t>položka zahrnuje:  
- dodávku a montáž značek v požadovaném provedení</t>
  </si>
  <si>
    <t>1: retroreflexní žlutozeleném fluorescenčním podkladu - 3ks viz Situace přejezdu 
2: 4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</si>
  <si>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</si>
  <si>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</si>
  <si>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</si>
  <si>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1: oddělení jízdních pruhů 
2: 25*0,125</t>
  </si>
  <si>
    <t>1: délka chodníkových obrub š. 100m * 20% řezaní obrubníků 
2: (4,5+9)*1,2</t>
  </si>
  <si>
    <t>917224</t>
  </si>
  <si>
    <t>SILNIČNÍ A CHODNÍKOVÉ OBRUBY Z BETONOVÝCH OBRUBNÍKŮ ŠÍŘ 150MM</t>
  </si>
  <si>
    <t>1: délka silničních obrub š. 150mm * 20% řezaní obrubníků viz Situace 
2: (6,5+13,5)*1,2</t>
  </si>
  <si>
    <t>919112</t>
  </si>
  <si>
    <t>ŘEZÁNÍ ASFALTOVÉHO KRYTU VOZOVEK TL DO 100MM</t>
  </si>
  <si>
    <t>položka zahrnuje řezání vozovkové vrstvy v předepsané tloušťce, včetně spotřeby vody</t>
  </si>
  <si>
    <t>1: levá + pravá strana viz Situace 
2: 6,5+7,5</t>
  </si>
  <si>
    <t>999R</t>
  </si>
  <si>
    <t>DOPRAVNĚ INŽENÝRSKÉ OPATŘENÍ</t>
  </si>
  <si>
    <t>OTSKP_SPK2016</t>
  </si>
  <si>
    <t>1: Přechodné svislé i vodorovné dopravní značení při uzavírce přejezdu (DIO) vč. provizorní lávky pro pěší. 
2: 1</t>
  </si>
  <si>
    <t>921410</t>
  </si>
  <si>
    <t>ŽELEZNIČNÍ PŘEJEZD PLASTBETONOVÝ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</si>
  <si>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</si>
  <si>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36,74</t>
  </si>
  <si>
    <t>965321</t>
  </si>
  <si>
    <t>ROZEBRÁNÍ PŘEJEZDU, PŘECHODU OSTATNÍCH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</si>
  <si>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</si>
  <si>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odstranění železobetonové kce 
2: 15,26</t>
  </si>
  <si>
    <t>965322</t>
  </si>
  <si>
    <t>ROZEBRÁNÍ PŘEJEZDU, PŘECHODU OSTATNÍCH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</si>
  <si>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</si>
  <si>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odvoz stávající rozebrané kce. - asfaltová konstrukce s ocelovým žlábkem 
2: (1,3*8,44*0,15*1,5*20)</t>
  </si>
  <si>
    <t>E.2</t>
  </si>
  <si>
    <t>Pozemní stavební objekty</t>
  </si>
  <si>
    <t xml:space="preserve">  SO 18</t>
  </si>
  <si>
    <t>Orientační systém</t>
  </si>
  <si>
    <t>SO 18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</si>
  <si>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</si>
  <si>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</si>
  <si>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</si>
  <si>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Základy pro konstrukce 
2: 4*(0,95*0,5*0,5) 
3: 1*(0,95*0,3*0,3)</t>
  </si>
  <si>
    <t>936502</t>
  </si>
  <si>
    <t>DROBNÉ DOPLŇK KONSTR KOVOVÉ POZINK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</si>
  <si>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</si>
  <si>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1: Konstrukce pro tabule - viz Přehled sestav 
2: 153,829</t>
  </si>
  <si>
    <t>965891</t>
  </si>
  <si>
    <t>DEMONTÁŽ INFORMAČNÍ TABULE ORIENTAČNÍHO SYSTÉMU</t>
  </si>
  <si>
    <t>1: Demontované tabule směrů 
2: 2</t>
  </si>
  <si>
    <t>965892</t>
  </si>
  <si>
    <t>DEMONTÁŽ INFORMAČNÍ TABULE ORIENTAČNÍHO SYSTÉMU - ODVOZ (NA LIKVIDACI ODPADŮ NEBO JINÉ URČENÉ MÍSTO)</t>
  </si>
  <si>
    <t>1: Demontované tabule * 20 km 
2: 2*0,005*20</t>
  </si>
  <si>
    <t>R1-923711</t>
  </si>
  <si>
    <t>TABULE VELIKOSTI 2220X600 MM "NÁZEV STANICE" (NA OCELOVÝCH SLOUPCÍCH)</t>
  </si>
  <si>
    <t>SCI-Mat</t>
  </si>
  <si>
    <t>1: Tabule název zastávky s1 
2: 2</t>
  </si>
  <si>
    <t>R2-923731</t>
  </si>
  <si>
    <t>TABULE VELIKOSTI 820X462 MM "OZNAČENÍ SMĚRŮ" (NA OCELOVÝCH SLOUPCÍCH)</t>
  </si>
  <si>
    <t>1: Tabule směrů s2 
2: 1</t>
  </si>
  <si>
    <t>R3-923731</t>
  </si>
  <si>
    <t>TABULE VELIKOSTI 1690X305 MM "SMĚROVÁ TABULE" (NA OCELOVÝCH SLOUPCÍCH)</t>
  </si>
  <si>
    <t>1: Směrová tabule s3 
2: 1</t>
  </si>
  <si>
    <t>R4-923731</t>
  </si>
  <si>
    <t>TABULE VELIKOSTI 960X160 MM "SMĚROVÁ TABULE" (NA OCELOVÝCH SLOUPCÍCH)</t>
  </si>
  <si>
    <t>1: Směrová tabule s4 
2: 1</t>
  </si>
  <si>
    <t>E.3.6</t>
  </si>
  <si>
    <t>Rozvodny vn, nn, osvětlení a dálkové ovládání odpojovačů</t>
  </si>
  <si>
    <t xml:space="preserve">  SO 32</t>
  </si>
  <si>
    <t>Přípojka nn pro PZZ v km 23,340 (P6254) a osvětlení zastávky</t>
  </si>
  <si>
    <t>SO 32</t>
  </si>
  <si>
    <t>Přípojka nn pro PZZ a osvětlení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</si>
  <si>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</si>
  <si>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</si>
  <si>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</si>
  <si>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</si>
  <si>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742L11</t>
  </si>
  <si>
    <t>UKONČENÍ DVOU AŽ PĚTIŽÍLOVÉHO KABELU V ROZVADĚČI NEBO NA PŘÍSTROJI DO 2,5 MM2</t>
  </si>
  <si>
    <t>741911</t>
  </si>
  <si>
    <t>UZEMŇOVACÍ VODIČ V ZEMI FEZN DO 120 MM2</t>
  </si>
  <si>
    <t>741C05</t>
  </si>
  <si>
    <t>SPOJOVÁNÍ UZEMŇOVACÍCH VODIČŮ</t>
  </si>
  <si>
    <t>741C07</t>
  </si>
  <si>
    <t>VYVEDENÍ UZEMŇOVACÍCH VODIČŮ NA POVRCH/KONSTRUKCI</t>
  </si>
  <si>
    <t>743111</t>
  </si>
  <si>
    <t>OSVĚTLOVACÍ STOŽÁR  SKLOPNÝ ŽÁROVĚ ZINKOVANÝ DÉLKY DO 6 M</t>
  </si>
  <si>
    <t>743151</t>
  </si>
  <si>
    <t>OSVĚTLOVACÍ STOŽÁR  - STOŽÁROVÁ ROZVODNICE S 1-2 JISTÍCÍMI PRVKY</t>
  </si>
  <si>
    <t>743164</t>
  </si>
  <si>
    <t>OSVĚTLOVACÍ STOŽÁR  - PRUŽINOVÉ SKLOPNÉ ZAŘÍZENÍ</t>
  </si>
  <si>
    <t>7434A3</t>
  </si>
  <si>
    <t>SVÍTIDLO DRÁŽNÍ LED ANTIVANDAL, MIN. IP 54, TŘÍDA II, OD 26 DO 45 W, KLASICKÁ MONTÁŽ</t>
  </si>
  <si>
    <t>748241</t>
  </si>
  <si>
    <t>PÍSMENA A ČÍSLICE VÝŠKY DO 40 MM</t>
  </si>
  <si>
    <t>743611</t>
  </si>
  <si>
    <t>ROZVADĚČ PRO DRÁŽNÍ OSVĚTLENÍ SILOVÝ NAPÁJECÍ S PLC ŘÍDÍCÍM SYSTÉMEM DO 6 KUSŮ TŘÍFÁZOVÝCH VĚTVÍ</t>
  </si>
  <si>
    <t>743631</t>
  </si>
  <si>
    <t>ROZVADĚČ PRO DRÁŽNÍ OSVĚTLENÍ - ROZŠÍŘENÍ O MĚŘENÍ SPOTŘEBY EL. ENERGIE</t>
  </si>
  <si>
    <t>744144</t>
  </si>
  <si>
    <t>ROZVODNICE NN PRÁZDNÁ PLASTOVÁ, MIN. IP 55, TŘÍDA IZOLACE II, 510-800 X 610-900 MM</t>
  </si>
  <si>
    <t>744158</t>
  </si>
  <si>
    <t>ROZVODNICE NN PRÁZDNÁ OCELOPLECHOVÁ 810-1250 X 910-1500 MM</t>
  </si>
  <si>
    <t>744O14</t>
  </si>
  <si>
    <t>ELEKTROMĚR</t>
  </si>
  <si>
    <t>744633</t>
  </si>
  <si>
    <t>JISTIČ TŘÍPÓLOVÝ (10 KA) OD 13 DO 20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</si>
  <si>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</si>
  <si>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</si>
  <si>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</si>
  <si>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</si>
  <si>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</si>
  <si>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</si>
  <si>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</si>
  <si>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</si>
  <si>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747415</t>
  </si>
  <si>
    <t>MĚŘENÍ ZEMNÍCH ODPORŮ - ZEMNICÍ SÍTĚ DÉLKY PÁSKU PŘES 200 DO 500 M</t>
  </si>
  <si>
    <t>747541</t>
  </si>
  <si>
    <t>MĚŘENÍ INTENZITY OSVĚTLENÍ INSTALOVANÉHO V ROZSAHU TOHOTO SO/PS</t>
  </si>
  <si>
    <t>747701</t>
  </si>
  <si>
    <t>DOKONČOVACÍ MONTÁŽNÍ PRÁCE NA ELEKTRICKÉM ZAŘÍZENÍ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</si>
  <si>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</si>
  <si>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</si>
  <si>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</si>
  <si>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</si>
  <si>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</si>
  <si>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</si>
  <si>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702211</t>
  </si>
  <si>
    <t>KABELOVÁ CHRÁNIČKA ZEMNÍ DN DO 100 MM</t>
  </si>
  <si>
    <t>702212</t>
  </si>
  <si>
    <t>131936</t>
  </si>
  <si>
    <t>HLOUBENÍ JAM ZAPAŽ I NEPAŽ TŘ. III, ODVOZ DO 12KM</t>
  </si>
  <si>
    <t>132936</t>
  </si>
  <si>
    <t>HLOUBENÍ RÝH ŠÍŘ DO 2M PAŽ I NEPAŽ TŘ. III, ODVOZ DO 12KM</t>
  </si>
  <si>
    <t>R-701BBB</t>
  </si>
  <si>
    <t>BETONOVÝ ZÁKLAD DO ROSTLÉ ZEMINY DO BEDNĚNÍ PRO STOŽÁR / VĚŽ, KONSTRUKCI VČETNĚ VÝZTUŽE</t>
  </si>
  <si>
    <t>R-701CFD</t>
  </si>
  <si>
    <t>OBETONOVÁNÍ CHRÁNIČEK DO FÍ 200 MM V RÝZE DO Š.100CM, TL. VRSTVY 12CM</t>
  </si>
  <si>
    <t>122936</t>
  </si>
  <si>
    <t>ODKOPÁVKY A PROKOPÁVKY OBECNÉ TŘ. III, ODVOZ DO 12KM</t>
  </si>
  <si>
    <t>17481</t>
  </si>
  <si>
    <t>ZÁSYP JAM A RÝH Z NAKUPOVANÝCH MATERIÁLŮ</t>
  </si>
  <si>
    <t>R-2911</t>
  </si>
  <si>
    <t>GEODETICKÉ ZAMĚŘENÍ</t>
  </si>
  <si>
    <t>18214</t>
  </si>
  <si>
    <t>ÚPRAVA POVRCHŮ SROVNÁNÍM ÚZEMÍ V TL DO 0,25M</t>
  </si>
  <si>
    <t>015113</t>
  </si>
  <si>
    <t>POPLATKY ZA LIKVIDACŮ ODPADŮ NEKONTAMINOVANÝCH - 17 05 04  VYTĚŽENÉ ZEMINY A HORNINY -  III. TŘÍDA TĚŽITELNOSTI</t>
  </si>
  <si>
    <t>015120</t>
  </si>
  <si>
    <t>POPLATKY ZA LIKVIDACŮ ODPADŮ NEKONTAMINOVANÝCH - 17 01 02  STAVEBNÍ A DEMOLIČNÍ SUŤ (CIHLY)</t>
  </si>
  <si>
    <t>POPLATKY ZA LIKVIDACŮ ODPADŮ NEBEZPEČNÝCH - 17 05 07*  LOKÁLNĚ ZNEČIŠTĚNÝ ŠTĚRK A ZEMINA Z KOLEJIŠTĚ (VÝHYBKY)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</si>
</sst>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0+C10+C12+C14+C16+C18+C20+C22+C24</f>
        <v>0</v>
      </c>
    </row>
    <row r="7" spans="1:6" ht="12.75" customHeight="1" x14ac:dyDescent="0.2">
      <c r="B7" s="15" t="s">
        <v>7</v>
      </c>
      <c r="C7" s="17">
        <f>0+E10+E12+E14+E16+E18+E20+E22+E24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25" si="0">C10*0.21</f>
        <v>0</v>
      </c>
      <c r="E10" s="21">
        <f>0+E11</f>
        <v>0</v>
      </c>
      <c r="F10" s="20">
        <f>0+F11</f>
        <v>77</v>
      </c>
    </row>
    <row r="11" spans="1:6" x14ac:dyDescent="0.2">
      <c r="A11" s="18" t="s">
        <v>16</v>
      </c>
      <c r="B11" s="19" t="s">
        <v>17</v>
      </c>
      <c r="C11" s="21">
        <f>'PS 02'!K8+'PS 02'!M8</f>
        <v>0</v>
      </c>
      <c r="D11" s="21">
        <f t="shared" si="0"/>
        <v>0</v>
      </c>
      <c r="E11" s="21">
        <f>C11+D11</f>
        <v>0</v>
      </c>
      <c r="F11" s="20">
        <f>'PS 02'!T7</f>
        <v>77</v>
      </c>
    </row>
    <row r="12" spans="1:6" x14ac:dyDescent="0.2">
      <c r="A12" s="18" t="s">
        <v>323</v>
      </c>
      <c r="B12" s="19" t="s">
        <v>324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6</v>
      </c>
    </row>
    <row r="13" spans="1:6" x14ac:dyDescent="0.2">
      <c r="A13" s="18" t="s">
        <v>325</v>
      </c>
      <c r="B13" s="19" t="s">
        <v>326</v>
      </c>
      <c r="C13" s="21">
        <f>'SO 98-98'!K8+'SO 98-98'!M8</f>
        <v>0</v>
      </c>
      <c r="D13" s="21">
        <f t="shared" si="0"/>
        <v>0</v>
      </c>
      <c r="E13" s="21">
        <f>C13+D13</f>
        <v>0</v>
      </c>
      <c r="F13" s="20">
        <f>'SO 98-98'!T7</f>
        <v>6</v>
      </c>
    </row>
    <row r="14" spans="1:6" x14ac:dyDescent="0.2">
      <c r="A14" s="18" t="s">
        <v>356</v>
      </c>
      <c r="B14" s="19" t="s">
        <v>357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40</v>
      </c>
    </row>
    <row r="15" spans="1:6" x14ac:dyDescent="0.2">
      <c r="A15" s="18" t="s">
        <v>358</v>
      </c>
      <c r="B15" s="19" t="s">
        <v>357</v>
      </c>
      <c r="C15" s="21">
        <f>'SO 14'!K8+'SO 14'!M8</f>
        <v>0</v>
      </c>
      <c r="D15" s="21">
        <f t="shared" si="0"/>
        <v>0</v>
      </c>
      <c r="E15" s="21">
        <f>C15+D15</f>
        <v>0</v>
      </c>
      <c r="F15" s="20">
        <f>'SO 14'!T7</f>
        <v>40</v>
      </c>
    </row>
    <row r="16" spans="1:6" x14ac:dyDescent="0.2">
      <c r="A16" s="18" t="s">
        <v>510</v>
      </c>
      <c r="B16" s="19" t="s">
        <v>511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17</v>
      </c>
    </row>
    <row r="17" spans="1:6" x14ac:dyDescent="0.2">
      <c r="A17" s="18" t="s">
        <v>512</v>
      </c>
      <c r="B17" s="19" t="s">
        <v>511</v>
      </c>
      <c r="C17" s="21">
        <f>'SO 15'!K8+'SO 15'!M8</f>
        <v>0</v>
      </c>
      <c r="D17" s="21">
        <f t="shared" si="0"/>
        <v>0</v>
      </c>
      <c r="E17" s="21">
        <f>C17+D17</f>
        <v>0</v>
      </c>
      <c r="F17" s="20">
        <f>'SO 15'!T7</f>
        <v>17</v>
      </c>
    </row>
    <row r="18" spans="1:6" x14ac:dyDescent="0.2">
      <c r="A18" s="18" t="s">
        <v>576</v>
      </c>
      <c r="B18" s="19" t="s">
        <v>577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32</v>
      </c>
    </row>
    <row r="19" spans="1:6" x14ac:dyDescent="0.2">
      <c r="A19" s="18" t="s">
        <v>578</v>
      </c>
      <c r="B19" s="19" t="s">
        <v>577</v>
      </c>
      <c r="C19" s="21">
        <f>'SO 16'!K8+'SO 16'!M8</f>
        <v>0</v>
      </c>
      <c r="D19" s="21">
        <f t="shared" si="0"/>
        <v>0</v>
      </c>
      <c r="E19" s="21">
        <f>C19+D19</f>
        <v>0</v>
      </c>
      <c r="F19" s="20">
        <f>'SO 16'!T7</f>
        <v>32</v>
      </c>
    </row>
    <row r="20" spans="1:6" x14ac:dyDescent="0.2">
      <c r="A20" s="18" t="s">
        <v>683</v>
      </c>
      <c r="B20" s="19" t="s">
        <v>684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31</v>
      </c>
    </row>
    <row r="21" spans="1:6" x14ac:dyDescent="0.2">
      <c r="A21" s="18" t="s">
        <v>685</v>
      </c>
      <c r="B21" s="19" t="s">
        <v>686</v>
      </c>
      <c r="C21" s="21">
        <f>'SO 17'!K8+'SO 17'!M8</f>
        <v>0</v>
      </c>
      <c r="D21" s="21">
        <f t="shared" si="0"/>
        <v>0</v>
      </c>
      <c r="E21" s="21">
        <f>C21+D21</f>
        <v>0</v>
      </c>
      <c r="F21" s="20">
        <f>'SO 17'!T7</f>
        <v>31</v>
      </c>
    </row>
    <row r="22" spans="1:6" x14ac:dyDescent="0.2">
      <c r="A22" s="18" t="s">
        <v>783</v>
      </c>
      <c r="B22" s="19" t="s">
        <v>784</v>
      </c>
      <c r="C22" s="21">
        <f>0+C23</f>
        <v>0</v>
      </c>
      <c r="D22" s="21">
        <f t="shared" si="0"/>
        <v>0</v>
      </c>
      <c r="E22" s="21">
        <f>0+E23</f>
        <v>0</v>
      </c>
      <c r="F22" s="20">
        <f>0+F23</f>
        <v>8</v>
      </c>
    </row>
    <row r="23" spans="1:6" x14ac:dyDescent="0.2">
      <c r="A23" s="18" t="s">
        <v>785</v>
      </c>
      <c r="B23" s="19" t="s">
        <v>786</v>
      </c>
      <c r="C23" s="21">
        <f>'SO 18'!K8+'SO 18'!M8</f>
        <v>0</v>
      </c>
      <c r="D23" s="21">
        <f t="shared" si="0"/>
        <v>0</v>
      </c>
      <c r="E23" s="21">
        <f>C23+D23</f>
        <v>0</v>
      </c>
      <c r="F23" s="20">
        <f>'SO 18'!T7</f>
        <v>8</v>
      </c>
    </row>
    <row r="24" spans="1:6" x14ac:dyDescent="0.2">
      <c r="A24" s="18" t="s">
        <v>815</v>
      </c>
      <c r="B24" s="19" t="s">
        <v>816</v>
      </c>
      <c r="C24" s="21">
        <f>0+C25</f>
        <v>0</v>
      </c>
      <c r="D24" s="21">
        <f t="shared" si="0"/>
        <v>0</v>
      </c>
      <c r="E24" s="21">
        <f>0+E25</f>
        <v>0</v>
      </c>
      <c r="F24" s="20">
        <f>0+F25</f>
        <v>47</v>
      </c>
    </row>
    <row r="25" spans="1:6" x14ac:dyDescent="0.2">
      <c r="A25" s="18" t="s">
        <v>817</v>
      </c>
      <c r="B25" s="19" t="s">
        <v>818</v>
      </c>
      <c r="C25" s="21">
        <f>'SO 32'!K8+'SO 32'!M8</f>
        <v>0</v>
      </c>
      <c r="D25" s="21">
        <f t="shared" si="0"/>
        <v>0</v>
      </c>
      <c r="E25" s="21">
        <f>C25+D25</f>
        <v>0</v>
      </c>
      <c r="F25" s="20">
        <f>'SO 32'!T7</f>
        <v>47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COUNTIFS(L8:L318,"=0",A8:A318,"P")+COUNTIFS(L8:L318,"",A8:A318,"P")+SUM(Q8:Q318)</f>
        <v>77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0+J9+J150+J199+J236+J293</f>
        <v>0</v>
      </c>
      <c r="K8" s="31">
        <f>0+K9+K150+K199+K236+K293</f>
        <v>0</v>
      </c>
      <c r="L8" s="31">
        <f>0+L9+L150+L199+L236+L293</f>
        <v>0</v>
      </c>
      <c r="M8" s="31">
        <f>0+M9+M150+M199+M236+M293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0+L10+L14+L18+L22+L26+L30+L34+L38+L42+L46+L50+L54+L58+L62+L66+L70+L74+L78+L82+L86+L90+L94+L98+L102+L106+L110+L114+L118+L122+L126+L130+L134+L138+L142+L146</f>
        <v>0</v>
      </c>
      <c r="M9" s="34">
        <f>0+M10+M14+M18+M22+M26+M30+M34+M38+M42+M46+M50+M54+M58+M62+M66+M70+M74+M78+M82+M86+M90+M94+M98+M102+M106+M110+M114+M118+M122+M126+M130+M134+M138+M142+M146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20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20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x14ac:dyDescent="0.2">
      <c r="A22" t="s">
        <v>49</v>
      </c>
      <c r="B22" s="36" t="s">
        <v>66</v>
      </c>
      <c r="C22" s="36" t="s">
        <v>67</v>
      </c>
      <c r="D22" s="37" t="s">
        <v>51</v>
      </c>
      <c r="E22" s="13" t="s">
        <v>68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60</v>
      </c>
    </row>
    <row r="26" spans="1:16" x14ac:dyDescent="0.2">
      <c r="A26" t="s">
        <v>49</v>
      </c>
      <c r="B26" s="36" t="s">
        <v>69</v>
      </c>
      <c r="C26" s="36" t="s">
        <v>70</v>
      </c>
      <c r="D26" s="37" t="s">
        <v>51</v>
      </c>
      <c r="E26" s="13" t="s">
        <v>71</v>
      </c>
      <c r="F26" s="38" t="s">
        <v>65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72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ht="25.5" x14ac:dyDescent="0.2">
      <c r="A29" t="s">
        <v>59</v>
      </c>
      <c r="E29" s="41" t="s">
        <v>73</v>
      </c>
    </row>
    <row r="30" spans="1:16" x14ac:dyDescent="0.2">
      <c r="A30" t="s">
        <v>49</v>
      </c>
      <c r="B30" s="36" t="s">
        <v>74</v>
      </c>
      <c r="C30" s="36" t="s">
        <v>75</v>
      </c>
      <c r="D30" s="37" t="s">
        <v>51</v>
      </c>
      <c r="E30" s="13" t="s">
        <v>76</v>
      </c>
      <c r="F30" s="38" t="s">
        <v>65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60</v>
      </c>
    </row>
    <row r="34" spans="1:16" ht="25.5" x14ac:dyDescent="0.2">
      <c r="A34" t="s">
        <v>49</v>
      </c>
      <c r="B34" s="36" t="s">
        <v>77</v>
      </c>
      <c r="C34" s="36" t="s">
        <v>78</v>
      </c>
      <c r="D34" s="37" t="s">
        <v>51</v>
      </c>
      <c r="E34" s="13" t="s">
        <v>79</v>
      </c>
      <c r="F34" s="38" t="s">
        <v>65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60</v>
      </c>
    </row>
    <row r="38" spans="1:16" ht="25.5" x14ac:dyDescent="0.2">
      <c r="A38" t="s">
        <v>49</v>
      </c>
      <c r="B38" s="36" t="s">
        <v>80</v>
      </c>
      <c r="C38" s="36" t="s">
        <v>81</v>
      </c>
      <c r="D38" s="37" t="s">
        <v>51</v>
      </c>
      <c r="E38" s="13" t="s">
        <v>82</v>
      </c>
      <c r="F38" s="38" t="s">
        <v>65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60</v>
      </c>
    </row>
    <row r="42" spans="1:16" x14ac:dyDescent="0.2">
      <c r="A42" t="s">
        <v>49</v>
      </c>
      <c r="B42" s="36" t="s">
        <v>83</v>
      </c>
      <c r="C42" s="36" t="s">
        <v>84</v>
      </c>
      <c r="D42" s="37" t="s">
        <v>51</v>
      </c>
      <c r="E42" s="13" t="s">
        <v>85</v>
      </c>
      <c r="F42" s="38" t="s">
        <v>65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60</v>
      </c>
    </row>
    <row r="46" spans="1:16" ht="25.5" x14ac:dyDescent="0.2">
      <c r="A46" t="s">
        <v>49</v>
      </c>
      <c r="B46" s="36" t="s">
        <v>86</v>
      </c>
      <c r="C46" s="36" t="s">
        <v>87</v>
      </c>
      <c r="D46" s="37" t="s">
        <v>51</v>
      </c>
      <c r="E46" s="13" t="s">
        <v>88</v>
      </c>
      <c r="F46" s="38" t="s">
        <v>65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60</v>
      </c>
    </row>
    <row r="50" spans="1:16" x14ac:dyDescent="0.2">
      <c r="A50" t="s">
        <v>49</v>
      </c>
      <c r="B50" s="36" t="s">
        <v>89</v>
      </c>
      <c r="C50" s="36" t="s">
        <v>90</v>
      </c>
      <c r="D50" s="37" t="s">
        <v>51</v>
      </c>
      <c r="E50" s="13" t="s">
        <v>91</v>
      </c>
      <c r="F50" s="38" t="s">
        <v>65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60</v>
      </c>
    </row>
    <row r="54" spans="1:16" x14ac:dyDescent="0.2">
      <c r="A54" t="s">
        <v>49</v>
      </c>
      <c r="B54" s="36" t="s">
        <v>92</v>
      </c>
      <c r="C54" s="36" t="s">
        <v>93</v>
      </c>
      <c r="D54" s="37" t="s">
        <v>51</v>
      </c>
      <c r="E54" s="13" t="s">
        <v>94</v>
      </c>
      <c r="F54" s="38" t="s">
        <v>65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60</v>
      </c>
    </row>
    <row r="58" spans="1:16" x14ac:dyDescent="0.2">
      <c r="A58" t="s">
        <v>49</v>
      </c>
      <c r="B58" s="36" t="s">
        <v>95</v>
      </c>
      <c r="C58" s="36" t="s">
        <v>96</v>
      </c>
      <c r="D58" s="37" t="s">
        <v>51</v>
      </c>
      <c r="E58" s="13" t="s">
        <v>97</v>
      </c>
      <c r="F58" s="38" t="s">
        <v>65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72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9</v>
      </c>
    </row>
    <row r="60" spans="1:16" x14ac:dyDescent="0.2">
      <c r="A60" s="37" t="s">
        <v>57</v>
      </c>
      <c r="E60" s="42" t="s">
        <v>98</v>
      </c>
    </row>
    <row r="61" spans="1:16" ht="51" x14ac:dyDescent="0.2">
      <c r="A61" t="s">
        <v>59</v>
      </c>
      <c r="E61" s="41" t="s">
        <v>99</v>
      </c>
    </row>
    <row r="62" spans="1:16" x14ac:dyDescent="0.2">
      <c r="A62" t="s">
        <v>49</v>
      </c>
      <c r="B62" s="36" t="s">
        <v>100</v>
      </c>
      <c r="C62" s="36" t="s">
        <v>101</v>
      </c>
      <c r="D62" s="37" t="s">
        <v>51</v>
      </c>
      <c r="E62" s="13" t="s">
        <v>102</v>
      </c>
      <c r="F62" s="38" t="s">
        <v>65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72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9</v>
      </c>
    </row>
    <row r="64" spans="1:16" x14ac:dyDescent="0.2">
      <c r="A64" s="37" t="s">
        <v>57</v>
      </c>
      <c r="E64" s="42" t="s">
        <v>98</v>
      </c>
    </row>
    <row r="65" spans="1:16" ht="63.75" x14ac:dyDescent="0.2">
      <c r="A65" t="s">
        <v>59</v>
      </c>
      <c r="E65" s="41" t="s">
        <v>103</v>
      </c>
    </row>
    <row r="66" spans="1:16" x14ac:dyDescent="0.2">
      <c r="A66" t="s">
        <v>49</v>
      </c>
      <c r="B66" s="36" t="s">
        <v>104</v>
      </c>
      <c r="C66" s="36" t="s">
        <v>105</v>
      </c>
      <c r="D66" s="37" t="s">
        <v>51</v>
      </c>
      <c r="E66" s="13" t="s">
        <v>106</v>
      </c>
      <c r="F66" s="38" t="s">
        <v>65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72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9</v>
      </c>
    </row>
    <row r="68" spans="1:16" x14ac:dyDescent="0.2">
      <c r="A68" s="37" t="s">
        <v>57</v>
      </c>
      <c r="E68" s="42" t="s">
        <v>98</v>
      </c>
    </row>
    <row r="69" spans="1:16" ht="51" x14ac:dyDescent="0.2">
      <c r="A69" t="s">
        <v>59</v>
      </c>
      <c r="E69" s="41" t="s">
        <v>107</v>
      </c>
    </row>
    <row r="70" spans="1:16" x14ac:dyDescent="0.2">
      <c r="A70" t="s">
        <v>49</v>
      </c>
      <c r="B70" s="36" t="s">
        <v>108</v>
      </c>
      <c r="C70" s="36" t="s">
        <v>109</v>
      </c>
      <c r="D70" s="37" t="s">
        <v>51</v>
      </c>
      <c r="E70" s="13" t="s">
        <v>110</v>
      </c>
      <c r="F70" s="38" t="s">
        <v>65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72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9</v>
      </c>
    </row>
    <row r="72" spans="1:16" x14ac:dyDescent="0.2">
      <c r="A72" s="37" t="s">
        <v>57</v>
      </c>
      <c r="E72" s="42" t="s">
        <v>98</v>
      </c>
    </row>
    <row r="73" spans="1:16" ht="38.25" x14ac:dyDescent="0.2">
      <c r="A73" t="s">
        <v>59</v>
      </c>
      <c r="E73" s="41" t="s">
        <v>111</v>
      </c>
    </row>
    <row r="74" spans="1:16" x14ac:dyDescent="0.2">
      <c r="A74" t="s">
        <v>49</v>
      </c>
      <c r="B74" s="36" t="s">
        <v>112</v>
      </c>
      <c r="C74" s="36" t="s">
        <v>113</v>
      </c>
      <c r="D74" s="37" t="s">
        <v>51</v>
      </c>
      <c r="E74" s="13" t="s">
        <v>114</v>
      </c>
      <c r="F74" s="38" t="s">
        <v>65</v>
      </c>
      <c r="G74" s="39">
        <v>1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72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ht="25.5" x14ac:dyDescent="0.2">
      <c r="A77" t="s">
        <v>59</v>
      </c>
      <c r="E77" s="41" t="s">
        <v>115</v>
      </c>
    </row>
    <row r="78" spans="1:16" x14ac:dyDescent="0.2">
      <c r="A78" t="s">
        <v>49</v>
      </c>
      <c r="B78" s="36" t="s">
        <v>116</v>
      </c>
      <c r="C78" s="36" t="s">
        <v>117</v>
      </c>
      <c r="D78" s="37" t="s">
        <v>51</v>
      </c>
      <c r="E78" s="13" t="s">
        <v>118</v>
      </c>
      <c r="F78" s="38" t="s">
        <v>65</v>
      </c>
      <c r="G78" s="39">
        <v>1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60</v>
      </c>
    </row>
    <row r="82" spans="1:16" x14ac:dyDescent="0.2">
      <c r="A82" t="s">
        <v>49</v>
      </c>
      <c r="B82" s="36" t="s">
        <v>119</v>
      </c>
      <c r="C82" s="36" t="s">
        <v>120</v>
      </c>
      <c r="D82" s="37" t="s">
        <v>51</v>
      </c>
      <c r="E82" s="13" t="s">
        <v>121</v>
      </c>
      <c r="F82" s="38" t="s">
        <v>65</v>
      </c>
      <c r="G82" s="39">
        <v>3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72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9</v>
      </c>
    </row>
    <row r="84" spans="1:16" x14ac:dyDescent="0.2">
      <c r="A84" s="37" t="s">
        <v>57</v>
      </c>
      <c r="E84" s="42" t="s">
        <v>98</v>
      </c>
    </row>
    <row r="85" spans="1:16" ht="25.5" x14ac:dyDescent="0.2">
      <c r="A85" t="s">
        <v>59</v>
      </c>
      <c r="E85" s="41" t="s">
        <v>122</v>
      </c>
    </row>
    <row r="86" spans="1:16" x14ac:dyDescent="0.2">
      <c r="A86" t="s">
        <v>49</v>
      </c>
      <c r="B86" s="36" t="s">
        <v>123</v>
      </c>
      <c r="C86" s="36" t="s">
        <v>124</v>
      </c>
      <c r="D86" s="37" t="s">
        <v>51</v>
      </c>
      <c r="E86" s="13" t="s">
        <v>125</v>
      </c>
      <c r="F86" s="38" t="s">
        <v>65</v>
      </c>
      <c r="G86" s="39">
        <v>3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60</v>
      </c>
    </row>
    <row r="90" spans="1:16" x14ac:dyDescent="0.2">
      <c r="A90" t="s">
        <v>49</v>
      </c>
      <c r="B90" s="36" t="s">
        <v>126</v>
      </c>
      <c r="C90" s="36" t="s">
        <v>127</v>
      </c>
      <c r="D90" s="37" t="s">
        <v>51</v>
      </c>
      <c r="E90" s="13" t="s">
        <v>128</v>
      </c>
      <c r="F90" s="38" t="s">
        <v>65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58</v>
      </c>
    </row>
    <row r="93" spans="1:16" x14ac:dyDescent="0.2">
      <c r="A93" t="s">
        <v>59</v>
      </c>
      <c r="E93" s="41" t="s">
        <v>60</v>
      </c>
    </row>
    <row r="94" spans="1:16" x14ac:dyDescent="0.2">
      <c r="A94" t="s">
        <v>49</v>
      </c>
      <c r="B94" s="36" t="s">
        <v>129</v>
      </c>
      <c r="C94" s="36" t="s">
        <v>130</v>
      </c>
      <c r="D94" s="37" t="s">
        <v>51</v>
      </c>
      <c r="E94" s="13" t="s">
        <v>131</v>
      </c>
      <c r="F94" s="38" t="s">
        <v>65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58</v>
      </c>
    </row>
    <row r="97" spans="1:16" x14ac:dyDescent="0.2">
      <c r="A97" t="s">
        <v>59</v>
      </c>
      <c r="E97" s="41" t="s">
        <v>60</v>
      </c>
    </row>
    <row r="98" spans="1:16" x14ac:dyDescent="0.2">
      <c r="A98" t="s">
        <v>49</v>
      </c>
      <c r="B98" s="36" t="s">
        <v>132</v>
      </c>
      <c r="C98" s="36" t="s">
        <v>133</v>
      </c>
      <c r="D98" s="37" t="s">
        <v>51</v>
      </c>
      <c r="E98" s="13" t="s">
        <v>134</v>
      </c>
      <c r="F98" s="38" t="s">
        <v>65</v>
      </c>
      <c r="G98" s="39">
        <v>4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72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56</v>
      </c>
    </row>
    <row r="100" spans="1:16" x14ac:dyDescent="0.2">
      <c r="A100" s="37" t="s">
        <v>57</v>
      </c>
      <c r="E100" s="42" t="s">
        <v>58</v>
      </c>
    </row>
    <row r="101" spans="1:16" ht="25.5" x14ac:dyDescent="0.2">
      <c r="A101" t="s">
        <v>59</v>
      </c>
      <c r="E101" s="41" t="s">
        <v>135</v>
      </c>
    </row>
    <row r="102" spans="1:16" x14ac:dyDescent="0.2">
      <c r="A102" t="s">
        <v>49</v>
      </c>
      <c r="B102" s="36" t="s">
        <v>136</v>
      </c>
      <c r="C102" s="36" t="s">
        <v>137</v>
      </c>
      <c r="D102" s="37" t="s">
        <v>51</v>
      </c>
      <c r="E102" s="13" t="s">
        <v>138</v>
      </c>
      <c r="F102" s="38" t="s">
        <v>65</v>
      </c>
      <c r="G102" s="39">
        <v>4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56</v>
      </c>
    </row>
    <row r="104" spans="1:16" x14ac:dyDescent="0.2">
      <c r="A104" s="37" t="s">
        <v>57</v>
      </c>
      <c r="E104" s="42" t="s">
        <v>58</v>
      </c>
    </row>
    <row r="105" spans="1:16" x14ac:dyDescent="0.2">
      <c r="A105" t="s">
        <v>59</v>
      </c>
      <c r="E105" s="41" t="s">
        <v>60</v>
      </c>
    </row>
    <row r="106" spans="1:16" x14ac:dyDescent="0.2">
      <c r="A106" t="s">
        <v>49</v>
      </c>
      <c r="B106" s="36" t="s">
        <v>139</v>
      </c>
      <c r="C106" s="36" t="s">
        <v>140</v>
      </c>
      <c r="D106" s="37" t="s">
        <v>51</v>
      </c>
      <c r="E106" s="13" t="s">
        <v>141</v>
      </c>
      <c r="F106" s="38" t="s">
        <v>65</v>
      </c>
      <c r="G106" s="39">
        <v>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72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98</v>
      </c>
    </row>
    <row r="109" spans="1:16" ht="51" x14ac:dyDescent="0.2">
      <c r="A109" t="s">
        <v>59</v>
      </c>
      <c r="E109" s="41" t="s">
        <v>142</v>
      </c>
    </row>
    <row r="110" spans="1:16" x14ac:dyDescent="0.2">
      <c r="A110" t="s">
        <v>49</v>
      </c>
      <c r="B110" s="36" t="s">
        <v>143</v>
      </c>
      <c r="C110" s="36" t="s">
        <v>144</v>
      </c>
      <c r="D110" s="37" t="s">
        <v>51</v>
      </c>
      <c r="E110" s="13" t="s">
        <v>145</v>
      </c>
      <c r="F110" s="38" t="s">
        <v>65</v>
      </c>
      <c r="G110" s="39">
        <v>4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72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98</v>
      </c>
    </row>
    <row r="113" spans="1:16" ht="51" x14ac:dyDescent="0.2">
      <c r="A113" t="s">
        <v>59</v>
      </c>
      <c r="E113" s="41" t="s">
        <v>146</v>
      </c>
    </row>
    <row r="114" spans="1:16" x14ac:dyDescent="0.2">
      <c r="A114" t="s">
        <v>49</v>
      </c>
      <c r="B114" s="36" t="s">
        <v>147</v>
      </c>
      <c r="C114" s="36" t="s">
        <v>148</v>
      </c>
      <c r="D114" s="37" t="s">
        <v>51</v>
      </c>
      <c r="E114" s="13" t="s">
        <v>149</v>
      </c>
      <c r="F114" s="38" t="s">
        <v>65</v>
      </c>
      <c r="G114" s="39">
        <v>2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72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9</v>
      </c>
    </row>
    <row r="116" spans="1:16" x14ac:dyDescent="0.2">
      <c r="A116" s="37" t="s">
        <v>57</v>
      </c>
      <c r="E116" s="42" t="s">
        <v>98</v>
      </c>
    </row>
    <row r="117" spans="1:16" ht="63.75" x14ac:dyDescent="0.2">
      <c r="A117" t="s">
        <v>59</v>
      </c>
      <c r="E117" s="41" t="s">
        <v>150</v>
      </c>
    </row>
    <row r="118" spans="1:16" x14ac:dyDescent="0.2">
      <c r="A118" t="s">
        <v>49</v>
      </c>
      <c r="B118" s="36" t="s">
        <v>151</v>
      </c>
      <c r="C118" s="36" t="s">
        <v>152</v>
      </c>
      <c r="D118" s="37" t="s">
        <v>51</v>
      </c>
      <c r="E118" s="13" t="s">
        <v>153</v>
      </c>
      <c r="F118" s="38" t="s">
        <v>65</v>
      </c>
      <c r="G118" s="39">
        <v>2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72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9</v>
      </c>
    </row>
    <row r="120" spans="1:16" x14ac:dyDescent="0.2">
      <c r="A120" s="37" t="s">
        <v>57</v>
      </c>
      <c r="E120" s="42" t="s">
        <v>98</v>
      </c>
    </row>
    <row r="121" spans="1:16" ht="63.75" x14ac:dyDescent="0.2">
      <c r="A121" t="s">
        <v>59</v>
      </c>
      <c r="E121" s="41" t="s">
        <v>154</v>
      </c>
    </row>
    <row r="122" spans="1:16" x14ac:dyDescent="0.2">
      <c r="A122" t="s">
        <v>49</v>
      </c>
      <c r="B122" s="36" t="s">
        <v>155</v>
      </c>
      <c r="C122" s="36" t="s">
        <v>156</v>
      </c>
      <c r="D122" s="37" t="s">
        <v>51</v>
      </c>
      <c r="E122" s="13" t="s">
        <v>157</v>
      </c>
      <c r="F122" s="38" t="s">
        <v>158</v>
      </c>
      <c r="G122" s="39">
        <v>12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54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60</v>
      </c>
    </row>
    <row r="126" spans="1:16" ht="25.5" x14ac:dyDescent="0.2">
      <c r="A126" t="s">
        <v>49</v>
      </c>
      <c r="B126" s="36" t="s">
        <v>159</v>
      </c>
      <c r="C126" s="36" t="s">
        <v>160</v>
      </c>
      <c r="D126" s="37" t="s">
        <v>51</v>
      </c>
      <c r="E126" s="13" t="s">
        <v>161</v>
      </c>
      <c r="F126" s="38" t="s">
        <v>65</v>
      </c>
      <c r="G126" s="39">
        <v>1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54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56</v>
      </c>
    </row>
    <row r="128" spans="1:16" x14ac:dyDescent="0.2">
      <c r="A128" s="37" t="s">
        <v>57</v>
      </c>
      <c r="E128" s="42" t="s">
        <v>58</v>
      </c>
    </row>
    <row r="129" spans="1:16" x14ac:dyDescent="0.2">
      <c r="A129" t="s">
        <v>59</v>
      </c>
      <c r="E129" s="41" t="s">
        <v>60</v>
      </c>
    </row>
    <row r="130" spans="1:16" x14ac:dyDescent="0.2">
      <c r="A130" t="s">
        <v>49</v>
      </c>
      <c r="B130" s="36" t="s">
        <v>162</v>
      </c>
      <c r="C130" s="36" t="s">
        <v>163</v>
      </c>
      <c r="D130" s="37" t="s">
        <v>51</v>
      </c>
      <c r="E130" s="13" t="s">
        <v>164</v>
      </c>
      <c r="F130" s="38" t="s">
        <v>158</v>
      </c>
      <c r="G130" s="39">
        <v>24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54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56</v>
      </c>
    </row>
    <row r="132" spans="1:16" x14ac:dyDescent="0.2">
      <c r="A132" s="37" t="s">
        <v>57</v>
      </c>
      <c r="E132" s="42" t="s">
        <v>58</v>
      </c>
    </row>
    <row r="133" spans="1:16" x14ac:dyDescent="0.2">
      <c r="A133" t="s">
        <v>59</v>
      </c>
      <c r="E133" s="41" t="s">
        <v>60</v>
      </c>
    </row>
    <row r="134" spans="1:16" x14ac:dyDescent="0.2">
      <c r="A134" t="s">
        <v>49</v>
      </c>
      <c r="B134" s="36" t="s">
        <v>165</v>
      </c>
      <c r="C134" s="36" t="s">
        <v>166</v>
      </c>
      <c r="D134" s="37" t="s">
        <v>51</v>
      </c>
      <c r="E134" s="13" t="s">
        <v>167</v>
      </c>
      <c r="F134" s="38" t="s">
        <v>158</v>
      </c>
      <c r="G134" s="39">
        <v>24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54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56</v>
      </c>
    </row>
    <row r="136" spans="1:16" x14ac:dyDescent="0.2">
      <c r="A136" s="37" t="s">
        <v>57</v>
      </c>
      <c r="E136" s="42" t="s">
        <v>58</v>
      </c>
    </row>
    <row r="137" spans="1:16" x14ac:dyDescent="0.2">
      <c r="A137" t="s">
        <v>59</v>
      </c>
      <c r="E137" s="41" t="s">
        <v>60</v>
      </c>
    </row>
    <row r="138" spans="1:16" x14ac:dyDescent="0.2">
      <c r="A138" t="s">
        <v>49</v>
      </c>
      <c r="B138" s="36" t="s">
        <v>168</v>
      </c>
      <c r="C138" s="36" t="s">
        <v>169</v>
      </c>
      <c r="D138" s="37" t="s">
        <v>51</v>
      </c>
      <c r="E138" s="13" t="s">
        <v>170</v>
      </c>
      <c r="F138" s="38" t="s">
        <v>65</v>
      </c>
      <c r="G138" s="39">
        <v>1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54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56</v>
      </c>
    </row>
    <row r="140" spans="1:16" x14ac:dyDescent="0.2">
      <c r="A140" s="37" t="s">
        <v>57</v>
      </c>
      <c r="E140" s="42" t="s">
        <v>58</v>
      </c>
    </row>
    <row r="141" spans="1:16" x14ac:dyDescent="0.2">
      <c r="A141" t="s">
        <v>59</v>
      </c>
      <c r="E141" s="41" t="s">
        <v>60</v>
      </c>
    </row>
    <row r="142" spans="1:16" ht="25.5" x14ac:dyDescent="0.2">
      <c r="A142" t="s">
        <v>49</v>
      </c>
      <c r="B142" s="36" t="s">
        <v>171</v>
      </c>
      <c r="C142" s="36" t="s">
        <v>172</v>
      </c>
      <c r="D142" s="37" t="s">
        <v>51</v>
      </c>
      <c r="E142" s="13" t="s">
        <v>173</v>
      </c>
      <c r="F142" s="38" t="s">
        <v>174</v>
      </c>
      <c r="G142" s="39">
        <v>4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72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56</v>
      </c>
    </row>
    <row r="144" spans="1:16" x14ac:dyDescent="0.2">
      <c r="A144" s="37" t="s">
        <v>57</v>
      </c>
      <c r="E144" s="42" t="s">
        <v>58</v>
      </c>
    </row>
    <row r="145" spans="1:16" ht="38.25" x14ac:dyDescent="0.2">
      <c r="A145" t="s">
        <v>59</v>
      </c>
      <c r="E145" s="41" t="s">
        <v>175</v>
      </c>
    </row>
    <row r="146" spans="1:16" x14ac:dyDescent="0.2">
      <c r="A146" t="s">
        <v>49</v>
      </c>
      <c r="B146" s="36" t="s">
        <v>171</v>
      </c>
      <c r="C146" s="36" t="s">
        <v>176</v>
      </c>
      <c r="D146" s="37" t="s">
        <v>51</v>
      </c>
      <c r="E146" s="13" t="s">
        <v>177</v>
      </c>
      <c r="F146" s="38" t="s">
        <v>65</v>
      </c>
      <c r="G146" s="39">
        <v>1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72</v>
      </c>
      <c r="O146">
        <f>(M146*21)/100</f>
        <v>0</v>
      </c>
      <c r="P146" t="s">
        <v>27</v>
      </c>
    </row>
    <row r="147" spans="1:16" x14ac:dyDescent="0.2">
      <c r="A147" s="37" t="s">
        <v>55</v>
      </c>
      <c r="E147" s="41" t="s">
        <v>9</v>
      </c>
    </row>
    <row r="148" spans="1:16" x14ac:dyDescent="0.2">
      <c r="A148" s="37" t="s">
        <v>57</v>
      </c>
      <c r="E148" s="42" t="s">
        <v>98</v>
      </c>
    </row>
    <row r="149" spans="1:16" ht="63.75" x14ac:dyDescent="0.2">
      <c r="A149" t="s">
        <v>59</v>
      </c>
      <c r="E149" s="41" t="s">
        <v>178</v>
      </c>
    </row>
    <row r="150" spans="1:16" x14ac:dyDescent="0.2">
      <c r="A150" t="s">
        <v>46</v>
      </c>
      <c r="C150" s="33" t="s">
        <v>27</v>
      </c>
      <c r="E150" s="35" t="s">
        <v>179</v>
      </c>
      <c r="J150" s="34">
        <f>0</f>
        <v>0</v>
      </c>
      <c r="K150" s="34">
        <f>0</f>
        <v>0</v>
      </c>
      <c r="L150" s="34">
        <f>0+L151+L155+L159+L163+L167+L171+L175+L179+L183+L187+L191+L195</f>
        <v>0</v>
      </c>
      <c r="M150" s="34">
        <f>0+M151+M155+M159+M163+M167+M171+M175+M179+M183+M187+M191+M195</f>
        <v>0</v>
      </c>
    </row>
    <row r="151" spans="1:16" x14ac:dyDescent="0.2">
      <c r="A151" t="s">
        <v>49</v>
      </c>
      <c r="B151" s="36" t="s">
        <v>180</v>
      </c>
      <c r="C151" s="36" t="s">
        <v>181</v>
      </c>
      <c r="D151" s="37" t="s">
        <v>51</v>
      </c>
      <c r="E151" s="13" t="s">
        <v>182</v>
      </c>
      <c r="F151" s="38" t="s">
        <v>183</v>
      </c>
      <c r="G151" s="39">
        <v>31.44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56</v>
      </c>
    </row>
    <row r="153" spans="1:16" x14ac:dyDescent="0.2">
      <c r="A153" s="37" t="s">
        <v>57</v>
      </c>
      <c r="E153" s="42" t="s">
        <v>58</v>
      </c>
    </row>
    <row r="154" spans="1:16" x14ac:dyDescent="0.2">
      <c r="A154" t="s">
        <v>59</v>
      </c>
      <c r="E154" s="41" t="s">
        <v>60</v>
      </c>
    </row>
    <row r="155" spans="1:16" x14ac:dyDescent="0.2">
      <c r="A155" t="s">
        <v>49</v>
      </c>
      <c r="B155" s="36" t="s">
        <v>184</v>
      </c>
      <c r="C155" s="36" t="s">
        <v>185</v>
      </c>
      <c r="D155" s="37" t="s">
        <v>51</v>
      </c>
      <c r="E155" s="13" t="s">
        <v>186</v>
      </c>
      <c r="F155" s="38" t="s">
        <v>183</v>
      </c>
      <c r="G155" s="39">
        <v>31.44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58</v>
      </c>
    </row>
    <row r="158" spans="1:16" x14ac:dyDescent="0.2">
      <c r="A158" t="s">
        <v>59</v>
      </c>
      <c r="E158" s="41" t="s">
        <v>60</v>
      </c>
    </row>
    <row r="159" spans="1:16" x14ac:dyDescent="0.2">
      <c r="A159" t="s">
        <v>49</v>
      </c>
      <c r="B159" s="36" t="s">
        <v>187</v>
      </c>
      <c r="C159" s="36" t="s">
        <v>188</v>
      </c>
      <c r="D159" s="37" t="s">
        <v>51</v>
      </c>
      <c r="E159" s="13" t="s">
        <v>189</v>
      </c>
      <c r="F159" s="38" t="s">
        <v>183</v>
      </c>
      <c r="G159" s="39">
        <v>84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58</v>
      </c>
    </row>
    <row r="162" spans="1:16" x14ac:dyDescent="0.2">
      <c r="A162" t="s">
        <v>59</v>
      </c>
      <c r="E162" s="41" t="s">
        <v>60</v>
      </c>
    </row>
    <row r="163" spans="1:16" x14ac:dyDescent="0.2">
      <c r="A163" t="s">
        <v>49</v>
      </c>
      <c r="B163" s="36" t="s">
        <v>190</v>
      </c>
      <c r="C163" s="36" t="s">
        <v>191</v>
      </c>
      <c r="D163" s="37" t="s">
        <v>51</v>
      </c>
      <c r="E163" s="13" t="s">
        <v>192</v>
      </c>
      <c r="F163" s="38" t="s">
        <v>183</v>
      </c>
      <c r="G163" s="39">
        <v>84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58</v>
      </c>
    </row>
    <row r="166" spans="1:16" x14ac:dyDescent="0.2">
      <c r="A166" t="s">
        <v>59</v>
      </c>
      <c r="E166" s="41" t="s">
        <v>60</v>
      </c>
    </row>
    <row r="167" spans="1:16" ht="25.5" x14ac:dyDescent="0.2">
      <c r="A167" t="s">
        <v>49</v>
      </c>
      <c r="B167" s="36" t="s">
        <v>193</v>
      </c>
      <c r="C167" s="36" t="s">
        <v>194</v>
      </c>
      <c r="D167" s="37" t="s">
        <v>51</v>
      </c>
      <c r="E167" s="13" t="s">
        <v>195</v>
      </c>
      <c r="F167" s="38" t="s">
        <v>53</v>
      </c>
      <c r="G167" s="39">
        <v>175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54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56</v>
      </c>
    </row>
    <row r="169" spans="1:16" x14ac:dyDescent="0.2">
      <c r="A169" s="37" t="s">
        <v>57</v>
      </c>
      <c r="E169" s="42" t="s">
        <v>58</v>
      </c>
    </row>
    <row r="170" spans="1:16" x14ac:dyDescent="0.2">
      <c r="A170" t="s">
        <v>59</v>
      </c>
      <c r="E170" s="41" t="s">
        <v>60</v>
      </c>
    </row>
    <row r="171" spans="1:16" ht="25.5" x14ac:dyDescent="0.2">
      <c r="A171" t="s">
        <v>49</v>
      </c>
      <c r="B171" s="36" t="s">
        <v>196</v>
      </c>
      <c r="C171" s="36" t="s">
        <v>197</v>
      </c>
      <c r="D171" s="37" t="s">
        <v>51</v>
      </c>
      <c r="E171" s="13" t="s">
        <v>198</v>
      </c>
      <c r="F171" s="38" t="s">
        <v>65</v>
      </c>
      <c r="G171" s="39">
        <v>8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54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56</v>
      </c>
    </row>
    <row r="173" spans="1:16" x14ac:dyDescent="0.2">
      <c r="A173" s="37" t="s">
        <v>57</v>
      </c>
      <c r="E173" s="42" t="s">
        <v>58</v>
      </c>
    </row>
    <row r="174" spans="1:16" x14ac:dyDescent="0.2">
      <c r="A174" t="s">
        <v>59</v>
      </c>
      <c r="E174" s="41" t="s">
        <v>60</v>
      </c>
    </row>
    <row r="175" spans="1:16" ht="25.5" x14ac:dyDescent="0.2">
      <c r="A175" t="s">
        <v>49</v>
      </c>
      <c r="B175" s="36" t="s">
        <v>199</v>
      </c>
      <c r="C175" s="36" t="s">
        <v>200</v>
      </c>
      <c r="D175" s="37" t="s">
        <v>51</v>
      </c>
      <c r="E175" s="13" t="s">
        <v>201</v>
      </c>
      <c r="F175" s="38" t="s">
        <v>202</v>
      </c>
      <c r="G175" s="39">
        <v>35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54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56</v>
      </c>
    </row>
    <row r="177" spans="1:16" x14ac:dyDescent="0.2">
      <c r="A177" s="37" t="s">
        <v>57</v>
      </c>
      <c r="E177" s="42" t="s">
        <v>58</v>
      </c>
    </row>
    <row r="178" spans="1:16" x14ac:dyDescent="0.2">
      <c r="A178" t="s">
        <v>59</v>
      </c>
      <c r="E178" s="41" t="s">
        <v>60</v>
      </c>
    </row>
    <row r="179" spans="1:16" ht="25.5" x14ac:dyDescent="0.2">
      <c r="A179" t="s">
        <v>49</v>
      </c>
      <c r="B179" s="36" t="s">
        <v>203</v>
      </c>
      <c r="C179" s="36" t="s">
        <v>204</v>
      </c>
      <c r="D179" s="37" t="s">
        <v>51</v>
      </c>
      <c r="E179" s="13" t="s">
        <v>205</v>
      </c>
      <c r="F179" s="38" t="s">
        <v>53</v>
      </c>
      <c r="G179" s="39">
        <v>3500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54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56</v>
      </c>
    </row>
    <row r="181" spans="1:16" x14ac:dyDescent="0.2">
      <c r="A181" s="37" t="s">
        <v>57</v>
      </c>
      <c r="E181" s="42" t="s">
        <v>58</v>
      </c>
    </row>
    <row r="182" spans="1:16" x14ac:dyDescent="0.2">
      <c r="A182" t="s">
        <v>59</v>
      </c>
      <c r="E182" s="41" t="s">
        <v>60</v>
      </c>
    </row>
    <row r="183" spans="1:16" x14ac:dyDescent="0.2">
      <c r="A183" t="s">
        <v>49</v>
      </c>
      <c r="B183" s="36" t="s">
        <v>206</v>
      </c>
      <c r="C183" s="36" t="s">
        <v>207</v>
      </c>
      <c r="D183" s="37" t="s">
        <v>51</v>
      </c>
      <c r="E183" s="13" t="s">
        <v>208</v>
      </c>
      <c r="F183" s="38" t="s">
        <v>65</v>
      </c>
      <c r="G183" s="39">
        <v>16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54</v>
      </c>
      <c r="O183">
        <f>(M183*21)/100</f>
        <v>0</v>
      </c>
      <c r="P183" t="s">
        <v>27</v>
      </c>
    </row>
    <row r="184" spans="1:16" x14ac:dyDescent="0.2">
      <c r="A184" s="37" t="s">
        <v>55</v>
      </c>
      <c r="E184" s="41" t="s">
        <v>56</v>
      </c>
    </row>
    <row r="185" spans="1:16" x14ac:dyDescent="0.2">
      <c r="A185" s="37" t="s">
        <v>57</v>
      </c>
      <c r="E185" s="42" t="s">
        <v>58</v>
      </c>
    </row>
    <row r="186" spans="1:16" x14ac:dyDescent="0.2">
      <c r="A186" t="s">
        <v>59</v>
      </c>
      <c r="E186" s="41" t="s">
        <v>60</v>
      </c>
    </row>
    <row r="187" spans="1:16" x14ac:dyDescent="0.2">
      <c r="A187" t="s">
        <v>49</v>
      </c>
      <c r="B187" s="36" t="s">
        <v>209</v>
      </c>
      <c r="C187" s="36" t="s">
        <v>210</v>
      </c>
      <c r="D187" s="37" t="s">
        <v>51</v>
      </c>
      <c r="E187" s="13" t="s">
        <v>211</v>
      </c>
      <c r="F187" s="38" t="s">
        <v>65</v>
      </c>
      <c r="G187" s="39">
        <v>16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54</v>
      </c>
      <c r="O187">
        <f>(M187*21)/100</f>
        <v>0</v>
      </c>
      <c r="P187" t="s">
        <v>27</v>
      </c>
    </row>
    <row r="188" spans="1:16" x14ac:dyDescent="0.2">
      <c r="A188" s="37" t="s">
        <v>55</v>
      </c>
      <c r="E188" s="41" t="s">
        <v>56</v>
      </c>
    </row>
    <row r="189" spans="1:16" x14ac:dyDescent="0.2">
      <c r="A189" s="37" t="s">
        <v>57</v>
      </c>
      <c r="E189" s="42" t="s">
        <v>58</v>
      </c>
    </row>
    <row r="190" spans="1:16" x14ac:dyDescent="0.2">
      <c r="A190" t="s">
        <v>59</v>
      </c>
      <c r="E190" s="41" t="s">
        <v>60</v>
      </c>
    </row>
    <row r="191" spans="1:16" x14ac:dyDescent="0.2">
      <c r="A191" t="s">
        <v>49</v>
      </c>
      <c r="B191" s="36" t="s">
        <v>212</v>
      </c>
      <c r="C191" s="36" t="s">
        <v>213</v>
      </c>
      <c r="D191" s="37" t="s">
        <v>51</v>
      </c>
      <c r="E191" s="13" t="s">
        <v>214</v>
      </c>
      <c r="F191" s="38" t="s">
        <v>65</v>
      </c>
      <c r="G191" s="39">
        <v>16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54</v>
      </c>
      <c r="O191">
        <f>(M191*21)/100</f>
        <v>0</v>
      </c>
      <c r="P191" t="s">
        <v>27</v>
      </c>
    </row>
    <row r="192" spans="1:16" x14ac:dyDescent="0.2">
      <c r="A192" s="37" t="s">
        <v>55</v>
      </c>
      <c r="E192" s="41" t="s">
        <v>56</v>
      </c>
    </row>
    <row r="193" spans="1:16" x14ac:dyDescent="0.2">
      <c r="A193" s="37" t="s">
        <v>57</v>
      </c>
      <c r="E193" s="42" t="s">
        <v>58</v>
      </c>
    </row>
    <row r="194" spans="1:16" x14ac:dyDescent="0.2">
      <c r="A194" t="s">
        <v>59</v>
      </c>
      <c r="E194" s="41" t="s">
        <v>60</v>
      </c>
    </row>
    <row r="195" spans="1:16" ht="25.5" x14ac:dyDescent="0.2">
      <c r="A195" t="s">
        <v>49</v>
      </c>
      <c r="B195" s="36" t="s">
        <v>215</v>
      </c>
      <c r="C195" s="36" t="s">
        <v>216</v>
      </c>
      <c r="D195" s="37" t="s">
        <v>51</v>
      </c>
      <c r="E195" s="13" t="s">
        <v>217</v>
      </c>
      <c r="F195" s="38" t="s">
        <v>218</v>
      </c>
      <c r="G195" s="39">
        <v>10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54</v>
      </c>
      <c r="O195">
        <f>(M195*21)/100</f>
        <v>0</v>
      </c>
      <c r="P195" t="s">
        <v>27</v>
      </c>
    </row>
    <row r="196" spans="1:16" x14ac:dyDescent="0.2">
      <c r="A196" s="37" t="s">
        <v>55</v>
      </c>
      <c r="E196" s="41" t="s">
        <v>56</v>
      </c>
    </row>
    <row r="197" spans="1:16" x14ac:dyDescent="0.2">
      <c r="A197" s="37" t="s">
        <v>57</v>
      </c>
      <c r="E197" s="42" t="s">
        <v>58</v>
      </c>
    </row>
    <row r="198" spans="1:16" x14ac:dyDescent="0.2">
      <c r="A198" t="s">
        <v>59</v>
      </c>
      <c r="E198" s="41" t="s">
        <v>60</v>
      </c>
    </row>
    <row r="199" spans="1:16" x14ac:dyDescent="0.2">
      <c r="A199" t="s">
        <v>46</v>
      </c>
      <c r="C199" s="33" t="s">
        <v>26</v>
      </c>
      <c r="E199" s="35" t="s">
        <v>219</v>
      </c>
      <c r="J199" s="34">
        <f>0</f>
        <v>0</v>
      </c>
      <c r="K199" s="34">
        <f>0</f>
        <v>0</v>
      </c>
      <c r="L199" s="34">
        <f>0+L200+L204+L208+L212+L216+L220+L224+L228+L232</f>
        <v>0</v>
      </c>
      <c r="M199" s="34">
        <f>0+M200+M204+M208+M212+M216+M220+M224+M228+M232</f>
        <v>0</v>
      </c>
    </row>
    <row r="200" spans="1:16" x14ac:dyDescent="0.2">
      <c r="A200" t="s">
        <v>49</v>
      </c>
      <c r="B200" s="36" t="s">
        <v>220</v>
      </c>
      <c r="C200" s="36" t="s">
        <v>221</v>
      </c>
      <c r="D200" s="37" t="s">
        <v>51</v>
      </c>
      <c r="E200" s="13" t="s">
        <v>222</v>
      </c>
      <c r="F200" s="38" t="s">
        <v>53</v>
      </c>
      <c r="G200" s="39">
        <v>3500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54</v>
      </c>
      <c r="O200">
        <f>(M200*21)/100</f>
        <v>0</v>
      </c>
      <c r="P200" t="s">
        <v>27</v>
      </c>
    </row>
    <row r="201" spans="1:16" x14ac:dyDescent="0.2">
      <c r="A201" s="37" t="s">
        <v>55</v>
      </c>
      <c r="E201" s="41" t="s">
        <v>56</v>
      </c>
    </row>
    <row r="202" spans="1:16" x14ac:dyDescent="0.2">
      <c r="A202" s="37" t="s">
        <v>57</v>
      </c>
      <c r="E202" s="42" t="s">
        <v>58</v>
      </c>
    </row>
    <row r="203" spans="1:16" x14ac:dyDescent="0.2">
      <c r="A203" t="s">
        <v>59</v>
      </c>
      <c r="E203" s="41" t="s">
        <v>60</v>
      </c>
    </row>
    <row r="204" spans="1:16" x14ac:dyDescent="0.2">
      <c r="A204" t="s">
        <v>49</v>
      </c>
      <c r="B204" s="36" t="s">
        <v>223</v>
      </c>
      <c r="C204" s="36" t="s">
        <v>224</v>
      </c>
      <c r="D204" s="37" t="s">
        <v>51</v>
      </c>
      <c r="E204" s="13" t="s">
        <v>225</v>
      </c>
      <c r="F204" s="38" t="s">
        <v>53</v>
      </c>
      <c r="G204" s="39">
        <v>3500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54</v>
      </c>
      <c r="O204">
        <f>(M204*21)/100</f>
        <v>0</v>
      </c>
      <c r="P204" t="s">
        <v>27</v>
      </c>
    </row>
    <row r="205" spans="1:16" x14ac:dyDescent="0.2">
      <c r="A205" s="37" t="s">
        <v>55</v>
      </c>
      <c r="E205" s="41" t="s">
        <v>56</v>
      </c>
    </row>
    <row r="206" spans="1:16" x14ac:dyDescent="0.2">
      <c r="A206" s="37" t="s">
        <v>57</v>
      </c>
      <c r="E206" s="42" t="s">
        <v>58</v>
      </c>
    </row>
    <row r="207" spans="1:16" x14ac:dyDescent="0.2">
      <c r="A207" t="s">
        <v>59</v>
      </c>
      <c r="E207" s="41" t="s">
        <v>60</v>
      </c>
    </row>
    <row r="208" spans="1:16" x14ac:dyDescent="0.2">
      <c r="A208" t="s">
        <v>49</v>
      </c>
      <c r="B208" s="36" t="s">
        <v>226</v>
      </c>
      <c r="C208" s="36" t="s">
        <v>227</v>
      </c>
      <c r="D208" s="37" t="s">
        <v>51</v>
      </c>
      <c r="E208" s="13" t="s">
        <v>228</v>
      </c>
      <c r="F208" s="38" t="s">
        <v>53</v>
      </c>
      <c r="G208" s="39">
        <v>3500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54</v>
      </c>
      <c r="O208">
        <f>(M208*21)/100</f>
        <v>0</v>
      </c>
      <c r="P208" t="s">
        <v>27</v>
      </c>
    </row>
    <row r="209" spans="1:16" x14ac:dyDescent="0.2">
      <c r="A209" s="37" t="s">
        <v>55</v>
      </c>
      <c r="E209" s="41" t="s">
        <v>56</v>
      </c>
    </row>
    <row r="210" spans="1:16" x14ac:dyDescent="0.2">
      <c r="A210" s="37" t="s">
        <v>57</v>
      </c>
      <c r="E210" s="42" t="s">
        <v>58</v>
      </c>
    </row>
    <row r="211" spans="1:16" x14ac:dyDescent="0.2">
      <c r="A211" t="s">
        <v>59</v>
      </c>
      <c r="E211" s="41" t="s">
        <v>60</v>
      </c>
    </row>
    <row r="212" spans="1:16" x14ac:dyDescent="0.2">
      <c r="A212" t="s">
        <v>49</v>
      </c>
      <c r="B212" s="36" t="s">
        <v>229</v>
      </c>
      <c r="C212" s="36" t="s">
        <v>230</v>
      </c>
      <c r="D212" s="37" t="s">
        <v>51</v>
      </c>
      <c r="E212" s="13" t="s">
        <v>231</v>
      </c>
      <c r="F212" s="38" t="s">
        <v>232</v>
      </c>
      <c r="G212" s="39">
        <v>2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54</v>
      </c>
      <c r="O212">
        <f>(M212*21)/100</f>
        <v>0</v>
      </c>
      <c r="P212" t="s">
        <v>27</v>
      </c>
    </row>
    <row r="213" spans="1:16" x14ac:dyDescent="0.2">
      <c r="A213" s="37" t="s">
        <v>55</v>
      </c>
      <c r="E213" s="41" t="s">
        <v>56</v>
      </c>
    </row>
    <row r="214" spans="1:16" x14ac:dyDescent="0.2">
      <c r="A214" s="37" t="s">
        <v>57</v>
      </c>
      <c r="E214" s="42" t="s">
        <v>58</v>
      </c>
    </row>
    <row r="215" spans="1:16" x14ac:dyDescent="0.2">
      <c r="A215" t="s">
        <v>59</v>
      </c>
      <c r="E215" s="41" t="s">
        <v>60</v>
      </c>
    </row>
    <row r="216" spans="1:16" x14ac:dyDescent="0.2">
      <c r="A216" t="s">
        <v>49</v>
      </c>
      <c r="B216" s="36" t="s">
        <v>233</v>
      </c>
      <c r="C216" s="36" t="s">
        <v>234</v>
      </c>
      <c r="D216" s="37" t="s">
        <v>51</v>
      </c>
      <c r="E216" s="13" t="s">
        <v>235</v>
      </c>
      <c r="F216" s="38" t="s">
        <v>65</v>
      </c>
      <c r="G216" s="39">
        <v>7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54</v>
      </c>
      <c r="O216">
        <f>(M216*21)/100</f>
        <v>0</v>
      </c>
      <c r="P216" t="s">
        <v>27</v>
      </c>
    </row>
    <row r="217" spans="1:16" x14ac:dyDescent="0.2">
      <c r="A217" s="37" t="s">
        <v>55</v>
      </c>
      <c r="E217" s="41" t="s">
        <v>56</v>
      </c>
    </row>
    <row r="218" spans="1:16" x14ac:dyDescent="0.2">
      <c r="A218" s="37" t="s">
        <v>57</v>
      </c>
      <c r="E218" s="42" t="s">
        <v>58</v>
      </c>
    </row>
    <row r="219" spans="1:16" x14ac:dyDescent="0.2">
      <c r="A219" t="s">
        <v>59</v>
      </c>
      <c r="E219" s="41" t="s">
        <v>60</v>
      </c>
    </row>
    <row r="220" spans="1:16" x14ac:dyDescent="0.2">
      <c r="A220" t="s">
        <v>49</v>
      </c>
      <c r="B220" s="36" t="s">
        <v>236</v>
      </c>
      <c r="C220" s="36" t="s">
        <v>237</v>
      </c>
      <c r="D220" s="37" t="s">
        <v>51</v>
      </c>
      <c r="E220" s="13" t="s">
        <v>238</v>
      </c>
      <c r="F220" s="38" t="s">
        <v>65</v>
      </c>
      <c r="G220" s="39">
        <v>7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54</v>
      </c>
      <c r="O220">
        <f>(M220*21)/100</f>
        <v>0</v>
      </c>
      <c r="P220" t="s">
        <v>27</v>
      </c>
    </row>
    <row r="221" spans="1:16" x14ac:dyDescent="0.2">
      <c r="A221" s="37" t="s">
        <v>55</v>
      </c>
      <c r="E221" s="41" t="s">
        <v>56</v>
      </c>
    </row>
    <row r="222" spans="1:16" x14ac:dyDescent="0.2">
      <c r="A222" s="37" t="s">
        <v>57</v>
      </c>
      <c r="E222" s="42" t="s">
        <v>58</v>
      </c>
    </row>
    <row r="223" spans="1:16" x14ac:dyDescent="0.2">
      <c r="A223" t="s">
        <v>59</v>
      </c>
      <c r="E223" s="41" t="s">
        <v>60</v>
      </c>
    </row>
    <row r="224" spans="1:16" x14ac:dyDescent="0.2">
      <c r="A224" t="s">
        <v>49</v>
      </c>
      <c r="B224" s="36" t="s">
        <v>239</v>
      </c>
      <c r="C224" s="36" t="s">
        <v>213</v>
      </c>
      <c r="D224" s="37" t="s">
        <v>51</v>
      </c>
      <c r="E224" s="13" t="s">
        <v>214</v>
      </c>
      <c r="F224" s="38" t="s">
        <v>65</v>
      </c>
      <c r="G224" s="39">
        <v>7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54</v>
      </c>
      <c r="O224">
        <f>(M224*21)/100</f>
        <v>0</v>
      </c>
      <c r="P224" t="s">
        <v>27</v>
      </c>
    </row>
    <row r="225" spans="1:16" x14ac:dyDescent="0.2">
      <c r="A225" s="37" t="s">
        <v>55</v>
      </c>
      <c r="E225" s="41" t="s">
        <v>56</v>
      </c>
    </row>
    <row r="226" spans="1:16" x14ac:dyDescent="0.2">
      <c r="A226" s="37" t="s">
        <v>57</v>
      </c>
      <c r="E226" s="42" t="s">
        <v>58</v>
      </c>
    </row>
    <row r="227" spans="1:16" x14ac:dyDescent="0.2">
      <c r="A227" t="s">
        <v>59</v>
      </c>
      <c r="E227" s="41" t="s">
        <v>60</v>
      </c>
    </row>
    <row r="228" spans="1:16" x14ac:dyDescent="0.2">
      <c r="A228" t="s">
        <v>49</v>
      </c>
      <c r="B228" s="36" t="s">
        <v>240</v>
      </c>
      <c r="C228" s="36" t="s">
        <v>241</v>
      </c>
      <c r="D228" s="37" t="s">
        <v>51</v>
      </c>
      <c r="E228" s="13" t="s">
        <v>242</v>
      </c>
      <c r="F228" s="38" t="s">
        <v>65</v>
      </c>
      <c r="G228" s="39">
        <v>2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54</v>
      </c>
      <c r="O228">
        <f>(M228*21)/100</f>
        <v>0</v>
      </c>
      <c r="P228" t="s">
        <v>27</v>
      </c>
    </row>
    <row r="229" spans="1:16" x14ac:dyDescent="0.2">
      <c r="A229" s="37" t="s">
        <v>55</v>
      </c>
      <c r="E229" s="41" t="s">
        <v>56</v>
      </c>
    </row>
    <row r="230" spans="1:16" x14ac:dyDescent="0.2">
      <c r="A230" s="37" t="s">
        <v>57</v>
      </c>
      <c r="E230" s="42" t="s">
        <v>58</v>
      </c>
    </row>
    <row r="231" spans="1:16" x14ac:dyDescent="0.2">
      <c r="A231" t="s">
        <v>59</v>
      </c>
      <c r="E231" s="41" t="s">
        <v>60</v>
      </c>
    </row>
    <row r="232" spans="1:16" x14ac:dyDescent="0.2">
      <c r="A232" t="s">
        <v>49</v>
      </c>
      <c r="B232" s="36" t="s">
        <v>243</v>
      </c>
      <c r="C232" s="36" t="s">
        <v>244</v>
      </c>
      <c r="D232" s="37" t="s">
        <v>51</v>
      </c>
      <c r="E232" s="13" t="s">
        <v>245</v>
      </c>
      <c r="F232" s="38" t="s">
        <v>65</v>
      </c>
      <c r="G232" s="39">
        <v>2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54</v>
      </c>
      <c r="O232">
        <f>(M232*21)/100</f>
        <v>0</v>
      </c>
      <c r="P232" t="s">
        <v>27</v>
      </c>
    </row>
    <row r="233" spans="1:16" x14ac:dyDescent="0.2">
      <c r="A233" s="37" t="s">
        <v>55</v>
      </c>
      <c r="E233" s="41" t="s">
        <v>56</v>
      </c>
    </row>
    <row r="234" spans="1:16" x14ac:dyDescent="0.2">
      <c r="A234" s="37" t="s">
        <v>57</v>
      </c>
      <c r="E234" s="42" t="s">
        <v>58</v>
      </c>
    </row>
    <row r="235" spans="1:16" x14ac:dyDescent="0.2">
      <c r="A235" t="s">
        <v>59</v>
      </c>
      <c r="E235" s="41" t="s">
        <v>60</v>
      </c>
    </row>
    <row r="236" spans="1:16" x14ac:dyDescent="0.2">
      <c r="A236" t="s">
        <v>46</v>
      </c>
      <c r="C236" s="33" t="s">
        <v>66</v>
      </c>
      <c r="E236" s="35" t="s">
        <v>246</v>
      </c>
      <c r="J236" s="34">
        <f>0</f>
        <v>0</v>
      </c>
      <c r="K236" s="34">
        <f>0</f>
        <v>0</v>
      </c>
      <c r="L236" s="34">
        <f>0+L237+L241+L245+L249+L253+L257+L261+L265+L269+L273+L277+L281+L285+L289</f>
        <v>0</v>
      </c>
      <c r="M236" s="34">
        <f>0+M237+M241+M245+M249+M253+M257+M261+M265+M269+M273+M277+M281+M285+M289</f>
        <v>0</v>
      </c>
    </row>
    <row r="237" spans="1:16" x14ac:dyDescent="0.2">
      <c r="A237" t="s">
        <v>49</v>
      </c>
      <c r="B237" s="36" t="s">
        <v>247</v>
      </c>
      <c r="C237" s="36" t="s">
        <v>248</v>
      </c>
      <c r="D237" s="37" t="s">
        <v>51</v>
      </c>
      <c r="E237" s="13" t="s">
        <v>249</v>
      </c>
      <c r="F237" s="38" t="s">
        <v>250</v>
      </c>
      <c r="G237" s="39">
        <v>3.15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72</v>
      </c>
      <c r="O237">
        <f>(M237*21)/100</f>
        <v>0</v>
      </c>
      <c r="P237" t="s">
        <v>27</v>
      </c>
    </row>
    <row r="238" spans="1:16" x14ac:dyDescent="0.2">
      <c r="A238" s="37" t="s">
        <v>55</v>
      </c>
      <c r="E238" s="41" t="s">
        <v>56</v>
      </c>
    </row>
    <row r="239" spans="1:16" x14ac:dyDescent="0.2">
      <c r="A239" s="37" t="s">
        <v>57</v>
      </c>
      <c r="E239" s="42" t="s">
        <v>58</v>
      </c>
    </row>
    <row r="240" spans="1:16" ht="63.75" x14ac:dyDescent="0.2">
      <c r="A240" t="s">
        <v>59</v>
      </c>
      <c r="E240" s="41" t="s">
        <v>251</v>
      </c>
    </row>
    <row r="241" spans="1:16" ht="25.5" x14ac:dyDescent="0.2">
      <c r="A241" t="s">
        <v>49</v>
      </c>
      <c r="B241" s="36" t="s">
        <v>252</v>
      </c>
      <c r="C241" s="36" t="s">
        <v>253</v>
      </c>
      <c r="D241" s="37" t="s">
        <v>51</v>
      </c>
      <c r="E241" s="13" t="s">
        <v>254</v>
      </c>
      <c r="F241" s="38" t="s">
        <v>65</v>
      </c>
      <c r="G241" s="39">
        <v>10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54</v>
      </c>
      <c r="O241">
        <f>(M241*21)/100</f>
        <v>0</v>
      </c>
      <c r="P241" t="s">
        <v>27</v>
      </c>
    </row>
    <row r="242" spans="1:16" x14ac:dyDescent="0.2">
      <c r="A242" s="37" t="s">
        <v>55</v>
      </c>
      <c r="E242" s="41" t="s">
        <v>56</v>
      </c>
    </row>
    <row r="243" spans="1:16" x14ac:dyDescent="0.2">
      <c r="A243" s="37" t="s">
        <v>57</v>
      </c>
      <c r="E243" s="42" t="s">
        <v>58</v>
      </c>
    </row>
    <row r="244" spans="1:16" x14ac:dyDescent="0.2">
      <c r="A244" t="s">
        <v>59</v>
      </c>
      <c r="E244" s="41" t="s">
        <v>60</v>
      </c>
    </row>
    <row r="245" spans="1:16" x14ac:dyDescent="0.2">
      <c r="A245" t="s">
        <v>49</v>
      </c>
      <c r="B245" s="36" t="s">
        <v>255</v>
      </c>
      <c r="C245" s="36" t="s">
        <v>256</v>
      </c>
      <c r="D245" s="37" t="s">
        <v>51</v>
      </c>
      <c r="E245" s="13" t="s">
        <v>257</v>
      </c>
      <c r="F245" s="38" t="s">
        <v>258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72</v>
      </c>
      <c r="O245">
        <f>(M245*21)/100</f>
        <v>0</v>
      </c>
      <c r="P245" t="s">
        <v>27</v>
      </c>
    </row>
    <row r="246" spans="1:16" x14ac:dyDescent="0.2">
      <c r="A246" s="37" t="s">
        <v>55</v>
      </c>
      <c r="E246" s="41" t="s">
        <v>56</v>
      </c>
    </row>
    <row r="247" spans="1:16" x14ac:dyDescent="0.2">
      <c r="A247" s="37" t="s">
        <v>57</v>
      </c>
      <c r="E247" s="42" t="s">
        <v>58</v>
      </c>
    </row>
    <row r="248" spans="1:16" x14ac:dyDescent="0.2">
      <c r="A248" t="s">
        <v>59</v>
      </c>
      <c r="E248" s="41" t="s">
        <v>259</v>
      </c>
    </row>
    <row r="249" spans="1:16" x14ac:dyDescent="0.2">
      <c r="A249" t="s">
        <v>49</v>
      </c>
      <c r="B249" s="36" t="s">
        <v>260</v>
      </c>
      <c r="C249" s="36" t="s">
        <v>261</v>
      </c>
      <c r="D249" s="37" t="s">
        <v>51</v>
      </c>
      <c r="E249" s="13" t="s">
        <v>262</v>
      </c>
      <c r="F249" s="38" t="s">
        <v>263</v>
      </c>
      <c r="G249" s="39">
        <v>12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54</v>
      </c>
      <c r="O249">
        <f>(M249*21)/100</f>
        <v>0</v>
      </c>
      <c r="P249" t="s">
        <v>27</v>
      </c>
    </row>
    <row r="250" spans="1:16" x14ac:dyDescent="0.2">
      <c r="A250" s="37" t="s">
        <v>55</v>
      </c>
      <c r="E250" s="41" t="s">
        <v>56</v>
      </c>
    </row>
    <row r="251" spans="1:16" x14ac:dyDescent="0.2">
      <c r="A251" s="37" t="s">
        <v>57</v>
      </c>
      <c r="E251" s="42" t="s">
        <v>58</v>
      </c>
    </row>
    <row r="252" spans="1:16" x14ac:dyDescent="0.2">
      <c r="A252" t="s">
        <v>59</v>
      </c>
      <c r="E252" s="41" t="s">
        <v>60</v>
      </c>
    </row>
    <row r="253" spans="1:16" x14ac:dyDescent="0.2">
      <c r="A253" t="s">
        <v>49</v>
      </c>
      <c r="B253" s="36" t="s">
        <v>264</v>
      </c>
      <c r="C253" s="36" t="s">
        <v>265</v>
      </c>
      <c r="D253" s="37" t="s">
        <v>51</v>
      </c>
      <c r="E253" s="13" t="s">
        <v>266</v>
      </c>
      <c r="F253" s="38" t="s">
        <v>263</v>
      </c>
      <c r="G253" s="39">
        <v>992.25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54</v>
      </c>
      <c r="O253">
        <f>(M253*21)/100</f>
        <v>0</v>
      </c>
      <c r="P253" t="s">
        <v>27</v>
      </c>
    </row>
    <row r="254" spans="1:16" x14ac:dyDescent="0.2">
      <c r="A254" s="37" t="s">
        <v>55</v>
      </c>
      <c r="E254" s="41" t="s">
        <v>56</v>
      </c>
    </row>
    <row r="255" spans="1:16" x14ac:dyDescent="0.2">
      <c r="A255" s="37" t="s">
        <v>57</v>
      </c>
      <c r="E255" s="42" t="s">
        <v>58</v>
      </c>
    </row>
    <row r="256" spans="1:16" x14ac:dyDescent="0.2">
      <c r="A256" t="s">
        <v>59</v>
      </c>
      <c r="E256" s="41" t="s">
        <v>60</v>
      </c>
    </row>
    <row r="257" spans="1:16" x14ac:dyDescent="0.2">
      <c r="A257" t="s">
        <v>49</v>
      </c>
      <c r="B257" s="36" t="s">
        <v>267</v>
      </c>
      <c r="C257" s="36" t="s">
        <v>268</v>
      </c>
      <c r="D257" s="37" t="s">
        <v>51</v>
      </c>
      <c r="E257" s="13" t="s">
        <v>269</v>
      </c>
      <c r="F257" s="38" t="s">
        <v>263</v>
      </c>
      <c r="G257" s="39">
        <v>992.25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54</v>
      </c>
      <c r="O257">
        <f>(M257*21)/100</f>
        <v>0</v>
      </c>
      <c r="P257" t="s">
        <v>27</v>
      </c>
    </row>
    <row r="258" spans="1:16" x14ac:dyDescent="0.2">
      <c r="A258" s="37" t="s">
        <v>55</v>
      </c>
      <c r="E258" s="41" t="s">
        <v>56</v>
      </c>
    </row>
    <row r="259" spans="1:16" x14ac:dyDescent="0.2">
      <c r="A259" s="37" t="s">
        <v>57</v>
      </c>
      <c r="E259" s="42" t="s">
        <v>58</v>
      </c>
    </row>
    <row r="260" spans="1:16" x14ac:dyDescent="0.2">
      <c r="A260" t="s">
        <v>59</v>
      </c>
      <c r="E260" s="41" t="s">
        <v>60</v>
      </c>
    </row>
    <row r="261" spans="1:16" x14ac:dyDescent="0.2">
      <c r="A261" t="s">
        <v>49</v>
      </c>
      <c r="B261" s="36" t="s">
        <v>270</v>
      </c>
      <c r="C261" s="36" t="s">
        <v>271</v>
      </c>
      <c r="D261" s="37" t="s">
        <v>51</v>
      </c>
      <c r="E261" s="13" t="s">
        <v>272</v>
      </c>
      <c r="F261" s="38" t="s">
        <v>53</v>
      </c>
      <c r="G261" s="39">
        <v>3150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54</v>
      </c>
      <c r="O261">
        <f>(M261*21)/100</f>
        <v>0</v>
      </c>
      <c r="P261" t="s">
        <v>27</v>
      </c>
    </row>
    <row r="262" spans="1:16" x14ac:dyDescent="0.2">
      <c r="A262" s="37" t="s">
        <v>55</v>
      </c>
      <c r="E262" s="41" t="s">
        <v>56</v>
      </c>
    </row>
    <row r="263" spans="1:16" x14ac:dyDescent="0.2">
      <c r="A263" s="37" t="s">
        <v>57</v>
      </c>
      <c r="E263" s="42" t="s">
        <v>58</v>
      </c>
    </row>
    <row r="264" spans="1:16" x14ac:dyDescent="0.2">
      <c r="A264" t="s">
        <v>59</v>
      </c>
      <c r="E264" s="41" t="s">
        <v>60</v>
      </c>
    </row>
    <row r="265" spans="1:16" x14ac:dyDescent="0.2">
      <c r="A265" t="s">
        <v>49</v>
      </c>
      <c r="B265" s="36" t="s">
        <v>273</v>
      </c>
      <c r="C265" s="36" t="s">
        <v>274</v>
      </c>
      <c r="D265" s="37" t="s">
        <v>51</v>
      </c>
      <c r="E265" s="13" t="s">
        <v>275</v>
      </c>
      <c r="F265" s="38" t="s">
        <v>53</v>
      </c>
      <c r="G265" s="39">
        <v>45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56</v>
      </c>
    </row>
    <row r="267" spans="1:16" x14ac:dyDescent="0.2">
      <c r="A267" s="37" t="s">
        <v>57</v>
      </c>
      <c r="E267" s="42" t="s">
        <v>58</v>
      </c>
    </row>
    <row r="268" spans="1:16" x14ac:dyDescent="0.2">
      <c r="A268" t="s">
        <v>59</v>
      </c>
      <c r="E268" s="41" t="s">
        <v>60</v>
      </c>
    </row>
    <row r="269" spans="1:16" ht="25.5" x14ac:dyDescent="0.2">
      <c r="A269" t="s">
        <v>49</v>
      </c>
      <c r="B269" s="36" t="s">
        <v>276</v>
      </c>
      <c r="C269" s="36" t="s">
        <v>277</v>
      </c>
      <c r="D269" s="37" t="s">
        <v>51</v>
      </c>
      <c r="E269" s="13" t="s">
        <v>278</v>
      </c>
      <c r="F269" s="38" t="s">
        <v>53</v>
      </c>
      <c r="G269" s="39">
        <v>150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72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56</v>
      </c>
    </row>
    <row r="271" spans="1:16" x14ac:dyDescent="0.2">
      <c r="A271" s="37" t="s">
        <v>57</v>
      </c>
      <c r="E271" s="42" t="s">
        <v>58</v>
      </c>
    </row>
    <row r="272" spans="1:16" ht="38.25" x14ac:dyDescent="0.2">
      <c r="A272" t="s">
        <v>59</v>
      </c>
      <c r="E272" s="41" t="s">
        <v>279</v>
      </c>
    </row>
    <row r="273" spans="1:16" x14ac:dyDescent="0.2">
      <c r="A273" t="s">
        <v>49</v>
      </c>
      <c r="B273" s="36" t="s">
        <v>280</v>
      </c>
      <c r="C273" s="36" t="s">
        <v>281</v>
      </c>
      <c r="D273" s="37" t="s">
        <v>51</v>
      </c>
      <c r="E273" s="13" t="s">
        <v>282</v>
      </c>
      <c r="F273" s="38" t="s">
        <v>53</v>
      </c>
      <c r="G273" s="39">
        <v>150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72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9</v>
      </c>
    </row>
    <row r="275" spans="1:16" x14ac:dyDescent="0.2">
      <c r="A275" s="37" t="s">
        <v>57</v>
      </c>
      <c r="E275" s="42" t="s">
        <v>98</v>
      </c>
    </row>
    <row r="276" spans="1:16" ht="25.5" x14ac:dyDescent="0.2">
      <c r="A276" t="s">
        <v>59</v>
      </c>
      <c r="E276" s="41" t="s">
        <v>283</v>
      </c>
    </row>
    <row r="277" spans="1:16" x14ac:dyDescent="0.2">
      <c r="A277" t="s">
        <v>49</v>
      </c>
      <c r="B277" s="36" t="s">
        <v>284</v>
      </c>
      <c r="C277" s="36" t="s">
        <v>285</v>
      </c>
      <c r="D277" s="37" t="s">
        <v>51</v>
      </c>
      <c r="E277" s="13" t="s">
        <v>286</v>
      </c>
      <c r="F277" s="38" t="s">
        <v>53</v>
      </c>
      <c r="G277" s="39">
        <v>350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72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56</v>
      </c>
    </row>
    <row r="279" spans="1:16" x14ac:dyDescent="0.2">
      <c r="A279" s="37" t="s">
        <v>57</v>
      </c>
      <c r="E279" s="42" t="s">
        <v>58</v>
      </c>
    </row>
    <row r="280" spans="1:16" x14ac:dyDescent="0.2">
      <c r="A280" t="s">
        <v>59</v>
      </c>
      <c r="E280" s="41" t="s">
        <v>287</v>
      </c>
    </row>
    <row r="281" spans="1:16" x14ac:dyDescent="0.2">
      <c r="A281" t="s">
        <v>49</v>
      </c>
      <c r="B281" s="36" t="s">
        <v>288</v>
      </c>
      <c r="C281" s="36" t="s">
        <v>289</v>
      </c>
      <c r="D281" s="37" t="s">
        <v>51</v>
      </c>
      <c r="E281" s="13" t="s">
        <v>290</v>
      </c>
      <c r="F281" s="38" t="s">
        <v>263</v>
      </c>
      <c r="G281" s="39">
        <v>472.5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54</v>
      </c>
      <c r="O281">
        <f>(M281*21)/100</f>
        <v>0</v>
      </c>
      <c r="P281" t="s">
        <v>27</v>
      </c>
    </row>
    <row r="282" spans="1:16" x14ac:dyDescent="0.2">
      <c r="A282" s="37" t="s">
        <v>55</v>
      </c>
      <c r="E282" s="41" t="s">
        <v>56</v>
      </c>
    </row>
    <row r="283" spans="1:16" x14ac:dyDescent="0.2">
      <c r="A283" s="37" t="s">
        <v>57</v>
      </c>
      <c r="E283" s="42" t="s">
        <v>58</v>
      </c>
    </row>
    <row r="284" spans="1:16" x14ac:dyDescent="0.2">
      <c r="A284" t="s">
        <v>59</v>
      </c>
      <c r="E284" s="41" t="s">
        <v>60</v>
      </c>
    </row>
    <row r="285" spans="1:16" x14ac:dyDescent="0.2">
      <c r="A285" t="s">
        <v>49</v>
      </c>
      <c r="B285" s="36" t="s">
        <v>291</v>
      </c>
      <c r="C285" s="36" t="s">
        <v>292</v>
      </c>
      <c r="D285" s="37" t="s">
        <v>51</v>
      </c>
      <c r="E285" s="13" t="s">
        <v>293</v>
      </c>
      <c r="F285" s="38" t="s">
        <v>294</v>
      </c>
      <c r="G285" s="39">
        <v>1500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54</v>
      </c>
      <c r="O285">
        <f>(M285*21)/100</f>
        <v>0</v>
      </c>
      <c r="P285" t="s">
        <v>27</v>
      </c>
    </row>
    <row r="286" spans="1:16" x14ac:dyDescent="0.2">
      <c r="A286" s="37" t="s">
        <v>55</v>
      </c>
      <c r="E286" s="41" t="s">
        <v>56</v>
      </c>
    </row>
    <row r="287" spans="1:16" x14ac:dyDescent="0.2">
      <c r="A287" s="37" t="s">
        <v>57</v>
      </c>
      <c r="E287" s="42" t="s">
        <v>58</v>
      </c>
    </row>
    <row r="288" spans="1:16" x14ac:dyDescent="0.2">
      <c r="A288" t="s">
        <v>59</v>
      </c>
      <c r="E288" s="41" t="s">
        <v>60</v>
      </c>
    </row>
    <row r="289" spans="1:16" x14ac:dyDescent="0.2">
      <c r="A289" t="s">
        <v>49</v>
      </c>
      <c r="B289" s="36" t="s">
        <v>295</v>
      </c>
      <c r="C289" s="36" t="s">
        <v>296</v>
      </c>
      <c r="D289" s="37" t="s">
        <v>51</v>
      </c>
      <c r="E289" s="13" t="s">
        <v>297</v>
      </c>
      <c r="F289" s="38" t="s">
        <v>298</v>
      </c>
      <c r="G289" s="39">
        <v>150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54</v>
      </c>
      <c r="O289">
        <f>(M289*21)/100</f>
        <v>0</v>
      </c>
      <c r="P289" t="s">
        <v>27</v>
      </c>
    </row>
    <row r="290" spans="1:16" x14ac:dyDescent="0.2">
      <c r="A290" s="37" t="s">
        <v>55</v>
      </c>
      <c r="E290" s="41" t="s">
        <v>56</v>
      </c>
    </row>
    <row r="291" spans="1:16" x14ac:dyDescent="0.2">
      <c r="A291" s="37" t="s">
        <v>57</v>
      </c>
      <c r="E291" s="42" t="s">
        <v>58</v>
      </c>
    </row>
    <row r="292" spans="1:16" x14ac:dyDescent="0.2">
      <c r="A292" t="s">
        <v>59</v>
      </c>
      <c r="E292" s="41" t="s">
        <v>60</v>
      </c>
    </row>
    <row r="293" spans="1:16" x14ac:dyDescent="0.2">
      <c r="A293" t="s">
        <v>46</v>
      </c>
      <c r="C293" s="33" t="s">
        <v>69</v>
      </c>
      <c r="E293" s="35" t="s">
        <v>299</v>
      </c>
      <c r="J293" s="34">
        <f>0</f>
        <v>0</v>
      </c>
      <c r="K293" s="34">
        <f>0</f>
        <v>0</v>
      </c>
      <c r="L293" s="34">
        <f>0+L294+L298+L302+L306+L310+L314+L318</f>
        <v>0</v>
      </c>
      <c r="M293" s="34">
        <f>0+M294+M298+M302+M306+M310+M314+M318</f>
        <v>0</v>
      </c>
    </row>
    <row r="294" spans="1:16" x14ac:dyDescent="0.2">
      <c r="A294" t="s">
        <v>49</v>
      </c>
      <c r="B294" s="36" t="s">
        <v>300</v>
      </c>
      <c r="C294" s="36" t="s">
        <v>301</v>
      </c>
      <c r="D294" s="37" t="s">
        <v>51</v>
      </c>
      <c r="E294" s="13" t="s">
        <v>302</v>
      </c>
      <c r="F294" s="38" t="s">
        <v>53</v>
      </c>
      <c r="G294" s="39">
        <v>2550</v>
      </c>
      <c r="H294" s="38">
        <v>0</v>
      </c>
      <c r="I294" s="38">
        <f>ROUND(G294*H294,6)</f>
        <v>0</v>
      </c>
      <c r="L294" s="40">
        <v>0</v>
      </c>
      <c r="M294" s="34">
        <f>ROUND(ROUND(L294,2)*ROUND(G294,3),2)</f>
        <v>0</v>
      </c>
      <c r="N294" s="38" t="s">
        <v>54</v>
      </c>
      <c r="O294">
        <f>(M294*21)/100</f>
        <v>0</v>
      </c>
      <c r="P294" t="s">
        <v>27</v>
      </c>
    </row>
    <row r="295" spans="1:16" x14ac:dyDescent="0.2">
      <c r="A295" s="37" t="s">
        <v>55</v>
      </c>
      <c r="E295" s="41" t="s">
        <v>56</v>
      </c>
    </row>
    <row r="296" spans="1:16" x14ac:dyDescent="0.2">
      <c r="A296" s="37" t="s">
        <v>57</v>
      </c>
      <c r="E296" s="42" t="s">
        <v>58</v>
      </c>
    </row>
    <row r="297" spans="1:16" x14ac:dyDescent="0.2">
      <c r="A297" t="s">
        <v>59</v>
      </c>
      <c r="E297" s="41" t="s">
        <v>60</v>
      </c>
    </row>
    <row r="298" spans="1:16" x14ac:dyDescent="0.2">
      <c r="A298" t="s">
        <v>49</v>
      </c>
      <c r="B298" s="36" t="s">
        <v>303</v>
      </c>
      <c r="C298" s="36" t="s">
        <v>304</v>
      </c>
      <c r="D298" s="37" t="s">
        <v>51</v>
      </c>
      <c r="E298" s="13" t="s">
        <v>305</v>
      </c>
      <c r="F298" s="38" t="s">
        <v>65</v>
      </c>
      <c r="G298" s="39">
        <v>1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72</v>
      </c>
      <c r="O298">
        <f>(M298*21)/100</f>
        <v>0</v>
      </c>
      <c r="P298" t="s">
        <v>27</v>
      </c>
    </row>
    <row r="299" spans="1:16" x14ac:dyDescent="0.2">
      <c r="A299" s="37" t="s">
        <v>55</v>
      </c>
      <c r="E299" s="41" t="s">
        <v>56</v>
      </c>
    </row>
    <row r="300" spans="1:16" x14ac:dyDescent="0.2">
      <c r="A300" s="37" t="s">
        <v>57</v>
      </c>
      <c r="E300" s="42" t="s">
        <v>58</v>
      </c>
    </row>
    <row r="301" spans="1:16" ht="51" x14ac:dyDescent="0.2">
      <c r="A301" t="s">
        <v>59</v>
      </c>
      <c r="E301" s="41" t="s">
        <v>306</v>
      </c>
    </row>
    <row r="302" spans="1:16" x14ac:dyDescent="0.2">
      <c r="A302" t="s">
        <v>49</v>
      </c>
      <c r="B302" s="36" t="s">
        <v>307</v>
      </c>
      <c r="C302" s="36" t="s">
        <v>308</v>
      </c>
      <c r="D302" s="37" t="s">
        <v>51</v>
      </c>
      <c r="E302" s="13" t="s">
        <v>309</v>
      </c>
      <c r="F302" s="38" t="s">
        <v>65</v>
      </c>
      <c r="G302" s="39">
        <v>2</v>
      </c>
      <c r="H302" s="38">
        <v>0</v>
      </c>
      <c r="I302" s="38">
        <f>ROUND(G302*H302,6)</f>
        <v>0</v>
      </c>
      <c r="L302" s="40">
        <v>0</v>
      </c>
      <c r="M302" s="34">
        <f>ROUND(ROUND(L302,2)*ROUND(G302,3),2)</f>
        <v>0</v>
      </c>
      <c r="N302" s="38" t="s">
        <v>54</v>
      </c>
      <c r="O302">
        <f>(M302*21)/100</f>
        <v>0</v>
      </c>
      <c r="P302" t="s">
        <v>27</v>
      </c>
    </row>
    <row r="303" spans="1:16" x14ac:dyDescent="0.2">
      <c r="A303" s="37" t="s">
        <v>55</v>
      </c>
      <c r="E303" s="41" t="s">
        <v>56</v>
      </c>
    </row>
    <row r="304" spans="1:16" x14ac:dyDescent="0.2">
      <c r="A304" s="37" t="s">
        <v>57</v>
      </c>
      <c r="E304" s="42" t="s">
        <v>58</v>
      </c>
    </row>
    <row r="305" spans="1:16" x14ac:dyDescent="0.2">
      <c r="A305" t="s">
        <v>59</v>
      </c>
      <c r="E305" s="41" t="s">
        <v>60</v>
      </c>
    </row>
    <row r="306" spans="1:16" x14ac:dyDescent="0.2">
      <c r="A306" t="s">
        <v>49</v>
      </c>
      <c r="B306" s="36" t="s">
        <v>310</v>
      </c>
      <c r="C306" s="36" t="s">
        <v>311</v>
      </c>
      <c r="D306" s="37" t="s">
        <v>51</v>
      </c>
      <c r="E306" s="13" t="s">
        <v>312</v>
      </c>
      <c r="F306" s="38" t="s">
        <v>65</v>
      </c>
      <c r="G306" s="39">
        <v>4</v>
      </c>
      <c r="H306" s="38">
        <v>0</v>
      </c>
      <c r="I306" s="38">
        <f>ROUND(G306*H306,6)</f>
        <v>0</v>
      </c>
      <c r="L306" s="40">
        <v>0</v>
      </c>
      <c r="M306" s="34">
        <f>ROUND(ROUND(L306,2)*ROUND(G306,3),2)</f>
        <v>0</v>
      </c>
      <c r="N306" s="38" t="s">
        <v>54</v>
      </c>
      <c r="O306">
        <f>(M306*21)/100</f>
        <v>0</v>
      </c>
      <c r="P306" t="s">
        <v>27</v>
      </c>
    </row>
    <row r="307" spans="1:16" x14ac:dyDescent="0.2">
      <c r="A307" s="37" t="s">
        <v>55</v>
      </c>
      <c r="E307" s="41" t="s">
        <v>56</v>
      </c>
    </row>
    <row r="308" spans="1:16" x14ac:dyDescent="0.2">
      <c r="A308" s="37" t="s">
        <v>57</v>
      </c>
      <c r="E308" s="42" t="s">
        <v>58</v>
      </c>
    </row>
    <row r="309" spans="1:16" x14ac:dyDescent="0.2">
      <c r="A309" t="s">
        <v>59</v>
      </c>
      <c r="E309" s="41" t="s">
        <v>60</v>
      </c>
    </row>
    <row r="310" spans="1:16" x14ac:dyDescent="0.2">
      <c r="A310" t="s">
        <v>49</v>
      </c>
      <c r="B310" s="36" t="s">
        <v>313</v>
      </c>
      <c r="C310" s="36" t="s">
        <v>314</v>
      </c>
      <c r="D310" s="37" t="s">
        <v>51</v>
      </c>
      <c r="E310" s="13" t="s">
        <v>315</v>
      </c>
      <c r="F310" s="38" t="s">
        <v>65</v>
      </c>
      <c r="G310" s="39">
        <v>1</v>
      </c>
      <c r="H310" s="38">
        <v>0</v>
      </c>
      <c r="I310" s="38">
        <f>ROUND(G310*H310,6)</f>
        <v>0</v>
      </c>
      <c r="L310" s="40">
        <v>0</v>
      </c>
      <c r="M310" s="34">
        <f>ROUND(ROUND(L310,2)*ROUND(G310,3),2)</f>
        <v>0</v>
      </c>
      <c r="N310" s="38" t="s">
        <v>54</v>
      </c>
      <c r="O310">
        <f>(M310*21)/100</f>
        <v>0</v>
      </c>
      <c r="P310" t="s">
        <v>27</v>
      </c>
    </row>
    <row r="311" spans="1:16" x14ac:dyDescent="0.2">
      <c r="A311" s="37" t="s">
        <v>55</v>
      </c>
      <c r="E311" s="41" t="s">
        <v>56</v>
      </c>
    </row>
    <row r="312" spans="1:16" x14ac:dyDescent="0.2">
      <c r="A312" s="37" t="s">
        <v>57</v>
      </c>
      <c r="E312" s="42" t="s">
        <v>58</v>
      </c>
    </row>
    <row r="313" spans="1:16" x14ac:dyDescent="0.2">
      <c r="A313" t="s">
        <v>59</v>
      </c>
      <c r="E313" s="41" t="s">
        <v>60</v>
      </c>
    </row>
    <row r="314" spans="1:16" x14ac:dyDescent="0.2">
      <c r="A314" t="s">
        <v>49</v>
      </c>
      <c r="B314" s="36" t="s">
        <v>316</v>
      </c>
      <c r="C314" s="36" t="s">
        <v>317</v>
      </c>
      <c r="D314" s="37" t="s">
        <v>51</v>
      </c>
      <c r="E314" s="13" t="s">
        <v>318</v>
      </c>
      <c r="F314" s="38" t="s">
        <v>65</v>
      </c>
      <c r="G314" s="39">
        <v>1</v>
      </c>
      <c r="H314" s="38">
        <v>0</v>
      </c>
      <c r="I314" s="38">
        <f>ROUND(G314*H314,6)</f>
        <v>0</v>
      </c>
      <c r="L314" s="40">
        <v>0</v>
      </c>
      <c r="M314" s="34">
        <f>ROUND(ROUND(L314,2)*ROUND(G314,3),2)</f>
        <v>0</v>
      </c>
      <c r="N314" s="38" t="s">
        <v>54</v>
      </c>
      <c r="O314">
        <f>(M314*21)/100</f>
        <v>0</v>
      </c>
      <c r="P314" t="s">
        <v>27</v>
      </c>
    </row>
    <row r="315" spans="1:16" x14ac:dyDescent="0.2">
      <c r="A315" s="37" t="s">
        <v>55</v>
      </c>
      <c r="E315" s="41" t="s">
        <v>56</v>
      </c>
    </row>
    <row r="316" spans="1:16" x14ac:dyDescent="0.2">
      <c r="A316" s="37" t="s">
        <v>57</v>
      </c>
      <c r="E316" s="42" t="s">
        <v>58</v>
      </c>
    </row>
    <row r="317" spans="1:16" x14ac:dyDescent="0.2">
      <c r="A317" t="s">
        <v>59</v>
      </c>
      <c r="E317" s="41" t="s">
        <v>60</v>
      </c>
    </row>
    <row r="318" spans="1:16" x14ac:dyDescent="0.2">
      <c r="A318" t="s">
        <v>49</v>
      </c>
      <c r="B318" s="36" t="s">
        <v>319</v>
      </c>
      <c r="C318" s="36" t="s">
        <v>320</v>
      </c>
      <c r="D318" s="37" t="s">
        <v>51</v>
      </c>
      <c r="E318" s="13" t="s">
        <v>321</v>
      </c>
      <c r="F318" s="38" t="s">
        <v>65</v>
      </c>
      <c r="G318" s="39">
        <v>8</v>
      </c>
      <c r="H318" s="38">
        <v>0</v>
      </c>
      <c r="I318" s="38">
        <f>ROUND(G318*H318,6)</f>
        <v>0</v>
      </c>
      <c r="L318" s="40">
        <v>0</v>
      </c>
      <c r="M318" s="34">
        <f>ROUND(ROUND(L318,2)*ROUND(G318,3),2)</f>
        <v>0</v>
      </c>
      <c r="N318" s="38" t="s">
        <v>72</v>
      </c>
      <c r="O318">
        <f>(M318*21)/100</f>
        <v>0</v>
      </c>
      <c r="P318" t="s">
        <v>27</v>
      </c>
    </row>
    <row r="319" spans="1:16" x14ac:dyDescent="0.2">
      <c r="A319" s="37" t="s">
        <v>55</v>
      </c>
      <c r="E319" s="41" t="s">
        <v>56</v>
      </c>
    </row>
    <row r="320" spans="1:16" x14ac:dyDescent="0.2">
      <c r="A320" s="37" t="s">
        <v>57</v>
      </c>
      <c r="E320" s="42" t="s">
        <v>58</v>
      </c>
    </row>
    <row r="321" spans="1:5" ht="38.25" x14ac:dyDescent="0.2">
      <c r="A321" t="s">
        <v>59</v>
      </c>
      <c r="E321" s="41" t="s">
        <v>322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323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323</v>
      </c>
      <c r="D4" s="9"/>
      <c r="E4" s="3" t="s">
        <v>324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327</v>
      </c>
      <c r="E8" s="32" t="s">
        <v>326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328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329</v>
      </c>
      <c r="D10" s="37" t="s">
        <v>51</v>
      </c>
      <c r="E10" s="13" t="s">
        <v>330</v>
      </c>
      <c r="F10" s="38" t="s">
        <v>258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331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332</v>
      </c>
    </row>
    <row r="12" spans="1:20" x14ac:dyDescent="0.2">
      <c r="A12" s="37" t="s">
        <v>57</v>
      </c>
      <c r="E12" s="42" t="s">
        <v>333</v>
      </c>
    </row>
    <row r="13" spans="1:20" ht="89.25" x14ac:dyDescent="0.2">
      <c r="A13" t="s">
        <v>59</v>
      </c>
      <c r="E13" s="41" t="s">
        <v>334</v>
      </c>
    </row>
    <row r="14" spans="1:20" x14ac:dyDescent="0.2">
      <c r="A14" t="s">
        <v>49</v>
      </c>
      <c r="B14" s="36" t="s">
        <v>27</v>
      </c>
      <c r="C14" s="36" t="s">
        <v>335</v>
      </c>
      <c r="D14" s="37" t="s">
        <v>51</v>
      </c>
      <c r="E14" s="13" t="s">
        <v>336</v>
      </c>
      <c r="F14" s="38" t="s">
        <v>258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331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337</v>
      </c>
    </row>
    <row r="16" spans="1:20" x14ac:dyDescent="0.2">
      <c r="A16" s="37" t="s">
        <v>57</v>
      </c>
      <c r="E16" s="42" t="s">
        <v>333</v>
      </c>
    </row>
    <row r="17" spans="1:16" ht="114.75" x14ac:dyDescent="0.2">
      <c r="A17" t="s">
        <v>59</v>
      </c>
      <c r="E17" s="41" t="s">
        <v>338</v>
      </c>
    </row>
    <row r="18" spans="1:16" x14ac:dyDescent="0.2">
      <c r="A18" t="s">
        <v>49</v>
      </c>
      <c r="B18" s="36" t="s">
        <v>26</v>
      </c>
      <c r="C18" s="36" t="s">
        <v>339</v>
      </c>
      <c r="D18" s="37" t="s">
        <v>51</v>
      </c>
      <c r="E18" s="13" t="s">
        <v>340</v>
      </c>
      <c r="F18" s="38" t="s">
        <v>258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331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341</v>
      </c>
    </row>
    <row r="20" spans="1:16" x14ac:dyDescent="0.2">
      <c r="A20" s="37" t="s">
        <v>57</v>
      </c>
      <c r="E20" s="42" t="s">
        <v>333</v>
      </c>
    </row>
    <row r="21" spans="1:16" ht="38.25" x14ac:dyDescent="0.2">
      <c r="A21" t="s">
        <v>59</v>
      </c>
      <c r="E21" s="41" t="s">
        <v>342</v>
      </c>
    </row>
    <row r="22" spans="1:16" x14ac:dyDescent="0.2">
      <c r="A22" t="s">
        <v>49</v>
      </c>
      <c r="B22" s="36" t="s">
        <v>66</v>
      </c>
      <c r="C22" s="36" t="s">
        <v>343</v>
      </c>
      <c r="D22" s="37" t="s">
        <v>51</v>
      </c>
      <c r="E22" s="13" t="s">
        <v>344</v>
      </c>
      <c r="F22" s="38" t="s">
        <v>258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331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345</v>
      </c>
    </row>
    <row r="24" spans="1:16" x14ac:dyDescent="0.2">
      <c r="A24" s="37" t="s">
        <v>57</v>
      </c>
      <c r="E24" s="42" t="s">
        <v>333</v>
      </c>
    </row>
    <row r="25" spans="1:16" ht="63.75" x14ac:dyDescent="0.2">
      <c r="A25" t="s">
        <v>59</v>
      </c>
      <c r="E25" s="41" t="s">
        <v>346</v>
      </c>
    </row>
    <row r="26" spans="1:16" x14ac:dyDescent="0.2">
      <c r="A26" t="s">
        <v>46</v>
      </c>
      <c r="C26" s="33" t="s">
        <v>27</v>
      </c>
      <c r="E26" s="35" t="s">
        <v>347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69</v>
      </c>
      <c r="C27" s="36" t="s">
        <v>348</v>
      </c>
      <c r="D27" s="37" t="s">
        <v>51</v>
      </c>
      <c r="E27" s="13" t="s">
        <v>349</v>
      </c>
      <c r="F27" s="38" t="s">
        <v>258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331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350</v>
      </c>
    </row>
    <row r="29" spans="1:16" x14ac:dyDescent="0.2">
      <c r="A29" s="37" t="s">
        <v>57</v>
      </c>
      <c r="E29" s="42" t="s">
        <v>333</v>
      </c>
    </row>
    <row r="30" spans="1:16" ht="89.25" x14ac:dyDescent="0.2">
      <c r="A30" t="s">
        <v>59</v>
      </c>
      <c r="E30" s="41" t="s">
        <v>351</v>
      </c>
    </row>
    <row r="31" spans="1:16" x14ac:dyDescent="0.2">
      <c r="A31" t="s">
        <v>49</v>
      </c>
      <c r="B31" s="36" t="s">
        <v>74</v>
      </c>
      <c r="C31" s="36" t="s">
        <v>352</v>
      </c>
      <c r="D31" s="37" t="s">
        <v>51</v>
      </c>
      <c r="E31" s="13" t="s">
        <v>353</v>
      </c>
      <c r="F31" s="38" t="s">
        <v>258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331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354</v>
      </c>
    </row>
    <row r="33" spans="1:5" x14ac:dyDescent="0.2">
      <c r="A33" s="37" t="s">
        <v>57</v>
      </c>
      <c r="E33" s="42" t="s">
        <v>333</v>
      </c>
    </row>
    <row r="34" spans="1:5" ht="76.5" x14ac:dyDescent="0.2">
      <c r="A34" t="s">
        <v>59</v>
      </c>
      <c r="E34" s="41" t="s">
        <v>355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356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356</v>
      </c>
      <c r="D4" s="9"/>
      <c r="E4" s="3" t="s">
        <v>357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COUNTIFS(L8:L168,"=0",A8:A168,"P")+COUNTIFS(L8:L168,"",A8:A168,"P")+SUM(Q8:Q168)</f>
        <v>40</v>
      </c>
    </row>
    <row r="8" spans="1:20" x14ac:dyDescent="0.2">
      <c r="A8" t="s">
        <v>44</v>
      </c>
      <c r="C8" s="30" t="s">
        <v>359</v>
      </c>
      <c r="E8" s="32" t="s">
        <v>357</v>
      </c>
      <c r="J8" s="31">
        <f>0+J9+J42+J79</f>
        <v>0</v>
      </c>
      <c r="K8" s="31">
        <f>0+K9+K42+K79</f>
        <v>0</v>
      </c>
      <c r="L8" s="31">
        <f>0+L9+L42+L79</f>
        <v>0</v>
      </c>
      <c r="M8" s="31">
        <f>0+M9+M42+M79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0+L10+L14+L18+L22+L26+L30+L34+L38</f>
        <v>0</v>
      </c>
      <c r="M9" s="34">
        <f>0+M10+M14+M18+M22+M26+M30+M34+M38</f>
        <v>0</v>
      </c>
    </row>
    <row r="10" spans="1:20" ht="25.5" x14ac:dyDescent="0.2">
      <c r="A10" t="s">
        <v>49</v>
      </c>
      <c r="B10" s="36" t="s">
        <v>47</v>
      </c>
      <c r="C10" s="36" t="s">
        <v>362</v>
      </c>
      <c r="D10" s="37" t="s">
        <v>51</v>
      </c>
      <c r="E10" s="13" t="s">
        <v>363</v>
      </c>
      <c r="F10" s="38" t="s">
        <v>364</v>
      </c>
      <c r="G10" s="39">
        <v>2.286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365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366</v>
      </c>
    </row>
    <row r="12" spans="1:20" ht="89.25" x14ac:dyDescent="0.2">
      <c r="A12" s="37" t="s">
        <v>57</v>
      </c>
      <c r="E12" s="42" t="s">
        <v>367</v>
      </c>
    </row>
    <row r="13" spans="1:20" x14ac:dyDescent="0.2">
      <c r="A13" t="s">
        <v>59</v>
      </c>
      <c r="E13" s="41" t="s">
        <v>368</v>
      </c>
    </row>
    <row r="14" spans="1:20" ht="25.5" x14ac:dyDescent="0.2">
      <c r="A14" t="s">
        <v>49</v>
      </c>
      <c r="B14" s="36" t="s">
        <v>27</v>
      </c>
      <c r="C14" s="36" t="s">
        <v>369</v>
      </c>
      <c r="D14" s="37" t="s">
        <v>51</v>
      </c>
      <c r="E14" s="13" t="s">
        <v>370</v>
      </c>
      <c r="F14" s="38" t="s">
        <v>364</v>
      </c>
      <c r="G14" s="39">
        <v>739.64800000000002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365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366</v>
      </c>
    </row>
    <row r="16" spans="1:20" ht="38.25" x14ac:dyDescent="0.2">
      <c r="A16" s="37" t="s">
        <v>57</v>
      </c>
      <c r="E16" s="42" t="s">
        <v>371</v>
      </c>
    </row>
    <row r="17" spans="1:16" x14ac:dyDescent="0.2">
      <c r="A17" t="s">
        <v>59</v>
      </c>
      <c r="E17" s="41" t="s">
        <v>368</v>
      </c>
    </row>
    <row r="18" spans="1:16" ht="25.5" x14ac:dyDescent="0.2">
      <c r="A18" t="s">
        <v>49</v>
      </c>
      <c r="B18" s="36" t="s">
        <v>26</v>
      </c>
      <c r="C18" s="36" t="s">
        <v>372</v>
      </c>
      <c r="D18" s="37" t="s">
        <v>51</v>
      </c>
      <c r="E18" s="13" t="s">
        <v>373</v>
      </c>
      <c r="F18" s="38" t="s">
        <v>364</v>
      </c>
      <c r="G18" s="39">
        <v>18.899999999999999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365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366</v>
      </c>
    </row>
    <row r="20" spans="1:16" ht="25.5" x14ac:dyDescent="0.2">
      <c r="A20" s="37" t="s">
        <v>57</v>
      </c>
      <c r="E20" s="42" t="s">
        <v>374</v>
      </c>
    </row>
    <row r="21" spans="1:16" x14ac:dyDescent="0.2">
      <c r="A21" t="s">
        <v>59</v>
      </c>
      <c r="E21" s="41" t="s">
        <v>368</v>
      </c>
    </row>
    <row r="22" spans="1:16" ht="25.5" x14ac:dyDescent="0.2">
      <c r="A22" t="s">
        <v>49</v>
      </c>
      <c r="B22" s="36" t="s">
        <v>66</v>
      </c>
      <c r="C22" s="36" t="s">
        <v>375</v>
      </c>
      <c r="D22" s="37" t="s">
        <v>51</v>
      </c>
      <c r="E22" s="13" t="s">
        <v>376</v>
      </c>
      <c r="F22" s="38" t="s">
        <v>364</v>
      </c>
      <c r="G22" s="39">
        <v>7.9000000000000001E-2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365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366</v>
      </c>
    </row>
    <row r="24" spans="1:16" ht="25.5" x14ac:dyDescent="0.2">
      <c r="A24" s="37" t="s">
        <v>57</v>
      </c>
      <c r="E24" s="42" t="s">
        <v>377</v>
      </c>
    </row>
    <row r="25" spans="1:16" x14ac:dyDescent="0.2">
      <c r="A25" t="s">
        <v>59</v>
      </c>
      <c r="E25" s="41" t="s">
        <v>368</v>
      </c>
    </row>
    <row r="26" spans="1:16" ht="25.5" x14ac:dyDescent="0.2">
      <c r="A26" t="s">
        <v>49</v>
      </c>
      <c r="B26" s="36" t="s">
        <v>69</v>
      </c>
      <c r="C26" s="36" t="s">
        <v>378</v>
      </c>
      <c r="D26" s="37" t="s">
        <v>51</v>
      </c>
      <c r="E26" s="13" t="s">
        <v>379</v>
      </c>
      <c r="F26" s="38" t="s">
        <v>364</v>
      </c>
      <c r="G26" s="39">
        <v>0.14199999999999999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365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366</v>
      </c>
    </row>
    <row r="28" spans="1:16" ht="25.5" x14ac:dyDescent="0.2">
      <c r="A28" s="37" t="s">
        <v>57</v>
      </c>
      <c r="E28" s="42" t="s">
        <v>380</v>
      </c>
    </row>
    <row r="29" spans="1:16" x14ac:dyDescent="0.2">
      <c r="A29" t="s">
        <v>59</v>
      </c>
      <c r="E29" s="41" t="s">
        <v>368</v>
      </c>
    </row>
    <row r="30" spans="1:16" ht="25.5" x14ac:dyDescent="0.2">
      <c r="A30" t="s">
        <v>49</v>
      </c>
      <c r="B30" s="36" t="s">
        <v>74</v>
      </c>
      <c r="C30" s="36" t="s">
        <v>381</v>
      </c>
      <c r="D30" s="37" t="s">
        <v>51</v>
      </c>
      <c r="E30" s="13" t="s">
        <v>382</v>
      </c>
      <c r="F30" s="38" t="s">
        <v>364</v>
      </c>
      <c r="G30" s="39">
        <v>228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365</v>
      </c>
      <c r="O30">
        <f>(M30*21)/100</f>
        <v>0</v>
      </c>
      <c r="P30" t="s">
        <v>27</v>
      </c>
    </row>
    <row r="31" spans="1:16" ht="140.25" x14ac:dyDescent="0.2">
      <c r="A31" s="37" t="s">
        <v>55</v>
      </c>
      <c r="E31" s="41" t="s">
        <v>366</v>
      </c>
    </row>
    <row r="32" spans="1:16" ht="25.5" x14ac:dyDescent="0.2">
      <c r="A32" s="37" t="s">
        <v>57</v>
      </c>
      <c r="E32" s="42" t="s">
        <v>383</v>
      </c>
    </row>
    <row r="33" spans="1:16" x14ac:dyDescent="0.2">
      <c r="A33" t="s">
        <v>59</v>
      </c>
      <c r="E33" s="41" t="s">
        <v>368</v>
      </c>
    </row>
    <row r="34" spans="1:16" ht="25.5" x14ac:dyDescent="0.2">
      <c r="A34" t="s">
        <v>49</v>
      </c>
      <c r="B34" s="36" t="s">
        <v>77</v>
      </c>
      <c r="C34" s="36" t="s">
        <v>384</v>
      </c>
      <c r="D34" s="37" t="s">
        <v>51</v>
      </c>
      <c r="E34" s="13" t="s">
        <v>385</v>
      </c>
      <c r="F34" s="38" t="s">
        <v>364</v>
      </c>
      <c r="G34" s="39">
        <v>27.146999999999998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365</v>
      </c>
      <c r="O34">
        <f>(M34*21)/100</f>
        <v>0</v>
      </c>
      <c r="P34" t="s">
        <v>27</v>
      </c>
    </row>
    <row r="35" spans="1:16" ht="140.25" x14ac:dyDescent="0.2">
      <c r="A35" s="37" t="s">
        <v>55</v>
      </c>
      <c r="E35" s="41" t="s">
        <v>366</v>
      </c>
    </row>
    <row r="36" spans="1:16" ht="51" x14ac:dyDescent="0.2">
      <c r="A36" s="37" t="s">
        <v>57</v>
      </c>
      <c r="E36" s="42" t="s">
        <v>386</v>
      </c>
    </row>
    <row r="37" spans="1:16" x14ac:dyDescent="0.2">
      <c r="A37" t="s">
        <v>59</v>
      </c>
      <c r="E37" s="41" t="s">
        <v>368</v>
      </c>
    </row>
    <row r="38" spans="1:16" x14ac:dyDescent="0.2">
      <c r="A38" t="s">
        <v>49</v>
      </c>
      <c r="B38" s="36" t="s">
        <v>80</v>
      </c>
      <c r="C38" s="36" t="s">
        <v>387</v>
      </c>
      <c r="D38" s="37" t="s">
        <v>51</v>
      </c>
      <c r="E38" s="13" t="s">
        <v>257</v>
      </c>
      <c r="F38" s="38" t="s">
        <v>258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365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388</v>
      </c>
    </row>
    <row r="40" spans="1:16" ht="25.5" x14ac:dyDescent="0.2">
      <c r="A40" s="37" t="s">
        <v>57</v>
      </c>
      <c r="E40" s="42" t="s">
        <v>389</v>
      </c>
    </row>
    <row r="41" spans="1:16" x14ac:dyDescent="0.2">
      <c r="A41" t="s">
        <v>59</v>
      </c>
      <c r="E41" s="41" t="s">
        <v>368</v>
      </c>
    </row>
    <row r="42" spans="1:16" x14ac:dyDescent="0.2">
      <c r="A42" t="s">
        <v>46</v>
      </c>
      <c r="C42" s="33" t="s">
        <v>69</v>
      </c>
      <c r="E42" s="35" t="s">
        <v>390</v>
      </c>
      <c r="J42" s="34">
        <f>0</f>
        <v>0</v>
      </c>
      <c r="K42" s="34">
        <f>0</f>
        <v>0</v>
      </c>
      <c r="L42" s="34">
        <f>0+L43+L47+L51+L55+L59+L63+L67+L71+L75</f>
        <v>0</v>
      </c>
      <c r="M42" s="34">
        <f>0+M43+M47+M51+M55+M59+M63+M67+M71+M75</f>
        <v>0</v>
      </c>
    </row>
    <row r="43" spans="1:16" x14ac:dyDescent="0.2">
      <c r="A43" t="s">
        <v>49</v>
      </c>
      <c r="B43" s="36" t="s">
        <v>83</v>
      </c>
      <c r="C43" s="36" t="s">
        <v>391</v>
      </c>
      <c r="D43" s="37" t="s">
        <v>51</v>
      </c>
      <c r="E43" s="13" t="s">
        <v>392</v>
      </c>
      <c r="F43" s="38" t="s">
        <v>263</v>
      </c>
      <c r="G43" s="39">
        <v>4.7809999999999997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365</v>
      </c>
      <c r="O43">
        <f>(M43*21)/100</f>
        <v>0</v>
      </c>
      <c r="P43" t="s">
        <v>27</v>
      </c>
    </row>
    <row r="44" spans="1:16" ht="89.25" x14ac:dyDescent="0.2">
      <c r="A44" s="37" t="s">
        <v>55</v>
      </c>
      <c r="E44" s="41" t="s">
        <v>393</v>
      </c>
    </row>
    <row r="45" spans="1:16" ht="25.5" x14ac:dyDescent="0.2">
      <c r="A45" s="37" t="s">
        <v>57</v>
      </c>
      <c r="E45" s="42" t="s">
        <v>394</v>
      </c>
    </row>
    <row r="46" spans="1:16" x14ac:dyDescent="0.2">
      <c r="A46" t="s">
        <v>59</v>
      </c>
      <c r="E46" s="41" t="s">
        <v>368</v>
      </c>
    </row>
    <row r="47" spans="1:16" x14ac:dyDescent="0.2">
      <c r="A47" t="s">
        <v>49</v>
      </c>
      <c r="B47" s="36" t="s">
        <v>86</v>
      </c>
      <c r="C47" s="36" t="s">
        <v>395</v>
      </c>
      <c r="D47" s="37" t="s">
        <v>51</v>
      </c>
      <c r="E47" s="13" t="s">
        <v>396</v>
      </c>
      <c r="F47" s="38" t="s">
        <v>263</v>
      </c>
      <c r="G47" s="39">
        <v>554.73599999999999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365</v>
      </c>
      <c r="O47">
        <f>(M47*21)/100</f>
        <v>0</v>
      </c>
      <c r="P47" t="s">
        <v>27</v>
      </c>
    </row>
    <row r="48" spans="1:16" ht="89.25" x14ac:dyDescent="0.2">
      <c r="A48" s="37" t="s">
        <v>55</v>
      </c>
      <c r="E48" s="41" t="s">
        <v>393</v>
      </c>
    </row>
    <row r="49" spans="1:16" ht="25.5" x14ac:dyDescent="0.2">
      <c r="A49" s="37" t="s">
        <v>57</v>
      </c>
      <c r="E49" s="42" t="s">
        <v>397</v>
      </c>
    </row>
    <row r="50" spans="1:16" x14ac:dyDescent="0.2">
      <c r="A50" t="s">
        <v>59</v>
      </c>
      <c r="E50" s="41" t="s">
        <v>368</v>
      </c>
    </row>
    <row r="51" spans="1:16" x14ac:dyDescent="0.2">
      <c r="A51" t="s">
        <v>49</v>
      </c>
      <c r="B51" s="36" t="s">
        <v>89</v>
      </c>
      <c r="C51" s="36" t="s">
        <v>398</v>
      </c>
      <c r="D51" s="37" t="s">
        <v>51</v>
      </c>
      <c r="E51" s="13" t="s">
        <v>399</v>
      </c>
      <c r="F51" s="38" t="s">
        <v>263</v>
      </c>
      <c r="G51" s="39">
        <v>103.131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365</v>
      </c>
      <c r="O51">
        <f>(M51*21)/100</f>
        <v>0</v>
      </c>
      <c r="P51" t="s">
        <v>27</v>
      </c>
    </row>
    <row r="52" spans="1:16" ht="89.25" x14ac:dyDescent="0.2">
      <c r="A52" s="37" t="s">
        <v>55</v>
      </c>
      <c r="E52" s="41" t="s">
        <v>393</v>
      </c>
    </row>
    <row r="53" spans="1:16" ht="38.25" x14ac:dyDescent="0.2">
      <c r="A53" s="37" t="s">
        <v>57</v>
      </c>
      <c r="E53" s="42" t="s">
        <v>400</v>
      </c>
    </row>
    <row r="54" spans="1:16" x14ac:dyDescent="0.2">
      <c r="A54" t="s">
        <v>59</v>
      </c>
      <c r="E54" s="41" t="s">
        <v>368</v>
      </c>
    </row>
    <row r="55" spans="1:16" ht="25.5" x14ac:dyDescent="0.2">
      <c r="A55" t="s">
        <v>49</v>
      </c>
      <c r="B55" s="36" t="s">
        <v>92</v>
      </c>
      <c r="C55" s="36" t="s">
        <v>401</v>
      </c>
      <c r="D55" s="37" t="s">
        <v>51</v>
      </c>
      <c r="E55" s="13" t="s">
        <v>402</v>
      </c>
      <c r="F55" s="38" t="s">
        <v>53</v>
      </c>
      <c r="G55" s="39">
        <v>248.67400000000001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365</v>
      </c>
      <c r="O55">
        <f>(M55*21)/100</f>
        <v>0</v>
      </c>
      <c r="P55" t="s">
        <v>27</v>
      </c>
    </row>
    <row r="56" spans="1:16" ht="318.75" x14ac:dyDescent="0.2">
      <c r="A56" s="37" t="s">
        <v>55</v>
      </c>
      <c r="E56" s="41" t="s">
        <v>403</v>
      </c>
    </row>
    <row r="57" spans="1:16" ht="25.5" x14ac:dyDescent="0.2">
      <c r="A57" s="37" t="s">
        <v>57</v>
      </c>
      <c r="E57" s="42" t="s">
        <v>404</v>
      </c>
    </row>
    <row r="58" spans="1:16" x14ac:dyDescent="0.2">
      <c r="A58" t="s">
        <v>59</v>
      </c>
      <c r="E58" s="41" t="s">
        <v>368</v>
      </c>
    </row>
    <row r="59" spans="1:16" ht="25.5" x14ac:dyDescent="0.2">
      <c r="A59" t="s">
        <v>49</v>
      </c>
      <c r="B59" s="36" t="s">
        <v>95</v>
      </c>
      <c r="C59" s="36" t="s">
        <v>405</v>
      </c>
      <c r="D59" s="37" t="s">
        <v>51</v>
      </c>
      <c r="E59" s="13" t="s">
        <v>406</v>
      </c>
      <c r="F59" s="38" t="s">
        <v>53</v>
      </c>
      <c r="G59" s="39">
        <v>607.85400000000004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365</v>
      </c>
      <c r="O59">
        <f>(M59*21)/100</f>
        <v>0</v>
      </c>
      <c r="P59" t="s">
        <v>27</v>
      </c>
    </row>
    <row r="60" spans="1:16" ht="114.75" x14ac:dyDescent="0.2">
      <c r="A60" s="37" t="s">
        <v>55</v>
      </c>
      <c r="E60" s="41" t="s">
        <v>407</v>
      </c>
    </row>
    <row r="61" spans="1:16" ht="63.75" x14ac:dyDescent="0.2">
      <c r="A61" s="37" t="s">
        <v>57</v>
      </c>
      <c r="E61" s="42" t="s">
        <v>408</v>
      </c>
    </row>
    <row r="62" spans="1:16" x14ac:dyDescent="0.2">
      <c r="A62" t="s">
        <v>59</v>
      </c>
      <c r="E62" s="41" t="s">
        <v>368</v>
      </c>
    </row>
    <row r="63" spans="1:16" x14ac:dyDescent="0.2">
      <c r="A63" t="s">
        <v>49</v>
      </c>
      <c r="B63" s="36" t="s">
        <v>100</v>
      </c>
      <c r="C63" s="36" t="s">
        <v>409</v>
      </c>
      <c r="D63" s="37" t="s">
        <v>51</v>
      </c>
      <c r="E63" s="13" t="s">
        <v>410</v>
      </c>
      <c r="F63" s="38" t="s">
        <v>65</v>
      </c>
      <c r="G63" s="39">
        <v>40.85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365</v>
      </c>
      <c r="O63">
        <f>(M63*21)/100</f>
        <v>0</v>
      </c>
      <c r="P63" t="s">
        <v>27</v>
      </c>
    </row>
    <row r="64" spans="1:16" ht="293.25" x14ac:dyDescent="0.2">
      <c r="A64" s="37" t="s">
        <v>55</v>
      </c>
      <c r="E64" s="41" t="s">
        <v>411</v>
      </c>
    </row>
    <row r="65" spans="1:16" ht="51" x14ac:dyDescent="0.2">
      <c r="A65" s="37" t="s">
        <v>57</v>
      </c>
      <c r="E65" s="42" t="s">
        <v>412</v>
      </c>
    </row>
    <row r="66" spans="1:16" x14ac:dyDescent="0.2">
      <c r="A66" t="s">
        <v>59</v>
      </c>
      <c r="E66" s="41" t="s">
        <v>368</v>
      </c>
    </row>
    <row r="67" spans="1:16" ht="25.5" x14ac:dyDescent="0.2">
      <c r="A67" t="s">
        <v>49</v>
      </c>
      <c r="B67" s="36" t="s">
        <v>104</v>
      </c>
      <c r="C67" s="36" t="s">
        <v>413</v>
      </c>
      <c r="D67" s="37" t="s">
        <v>51</v>
      </c>
      <c r="E67" s="13" t="s">
        <v>414</v>
      </c>
      <c r="F67" s="38" t="s">
        <v>53</v>
      </c>
      <c r="G67" s="39">
        <v>172.95599999999999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365</v>
      </c>
      <c r="O67">
        <f>(M67*21)/100</f>
        <v>0</v>
      </c>
      <c r="P67" t="s">
        <v>27</v>
      </c>
    </row>
    <row r="68" spans="1:16" ht="114.75" x14ac:dyDescent="0.2">
      <c r="A68" s="37" t="s">
        <v>55</v>
      </c>
      <c r="E68" s="41" t="s">
        <v>415</v>
      </c>
    </row>
    <row r="69" spans="1:16" ht="25.5" x14ac:dyDescent="0.2">
      <c r="A69" s="37" t="s">
        <v>57</v>
      </c>
      <c r="E69" s="42" t="s">
        <v>416</v>
      </c>
    </row>
    <row r="70" spans="1:16" x14ac:dyDescent="0.2">
      <c r="A70" t="s">
        <v>59</v>
      </c>
      <c r="E70" s="41" t="s">
        <v>368</v>
      </c>
    </row>
    <row r="71" spans="1:16" x14ac:dyDescent="0.2">
      <c r="A71" t="s">
        <v>49</v>
      </c>
      <c r="B71" s="36" t="s">
        <v>108</v>
      </c>
      <c r="C71" s="36" t="s">
        <v>417</v>
      </c>
      <c r="D71" s="37" t="s">
        <v>51</v>
      </c>
      <c r="E71" s="13" t="s">
        <v>418</v>
      </c>
      <c r="F71" s="38" t="s">
        <v>53</v>
      </c>
      <c r="G71" s="39">
        <v>477.85399999999998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365</v>
      </c>
      <c r="O71">
        <f>(M71*21)/100</f>
        <v>0</v>
      </c>
      <c r="P71" t="s">
        <v>27</v>
      </c>
    </row>
    <row r="72" spans="1:16" ht="191.25" x14ac:dyDescent="0.2">
      <c r="A72" s="37" t="s">
        <v>55</v>
      </c>
      <c r="E72" s="41" t="s">
        <v>419</v>
      </c>
    </row>
    <row r="73" spans="1:16" ht="25.5" x14ac:dyDescent="0.2">
      <c r="A73" s="37" t="s">
        <v>57</v>
      </c>
      <c r="E73" s="42" t="s">
        <v>420</v>
      </c>
    </row>
    <row r="74" spans="1:16" x14ac:dyDescent="0.2">
      <c r="A74" t="s">
        <v>59</v>
      </c>
      <c r="E74" s="41" t="s">
        <v>368</v>
      </c>
    </row>
    <row r="75" spans="1:16" x14ac:dyDescent="0.2">
      <c r="A75" t="s">
        <v>49</v>
      </c>
      <c r="B75" s="36" t="s">
        <v>112</v>
      </c>
      <c r="C75" s="36" t="s">
        <v>421</v>
      </c>
      <c r="D75" s="37" t="s">
        <v>51</v>
      </c>
      <c r="E75" s="13" t="s">
        <v>422</v>
      </c>
      <c r="F75" s="38" t="s">
        <v>65</v>
      </c>
      <c r="G75" s="39">
        <v>28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365</v>
      </c>
      <c r="O75">
        <f>(M75*21)/100</f>
        <v>0</v>
      </c>
      <c r="P75" t="s">
        <v>27</v>
      </c>
    </row>
    <row r="76" spans="1:16" ht="102" x14ac:dyDescent="0.2">
      <c r="A76" s="37" t="s">
        <v>55</v>
      </c>
      <c r="E76" s="41" t="s">
        <v>423</v>
      </c>
    </row>
    <row r="77" spans="1:16" ht="51" x14ac:dyDescent="0.2">
      <c r="A77" s="37" t="s">
        <v>57</v>
      </c>
      <c r="E77" s="42" t="s">
        <v>424</v>
      </c>
    </row>
    <row r="78" spans="1:16" x14ac:dyDescent="0.2">
      <c r="A78" t="s">
        <v>59</v>
      </c>
      <c r="E78" s="41" t="s">
        <v>368</v>
      </c>
    </row>
    <row r="79" spans="1:16" x14ac:dyDescent="0.2">
      <c r="A79" t="s">
        <v>46</v>
      </c>
      <c r="C79" s="33" t="s">
        <v>83</v>
      </c>
      <c r="E79" s="35" t="s">
        <v>425</v>
      </c>
      <c r="J79" s="34">
        <f>0</f>
        <v>0</v>
      </c>
      <c r="K79" s="34">
        <f>0</f>
        <v>0</v>
      </c>
      <c r="L79" s="34">
        <f>0+L80+L84+L88+L92+L96+L100+L104+L108+L112+L116+L120+L124+L128+L132+L136+L140+L144+L148+L152+L156+L160+L164+L168</f>
        <v>0</v>
      </c>
      <c r="M79" s="34">
        <f>0+M80+M84+M88+M92+M96+M100+M104+M108+M112+M116+M120+M124+M128+M132+M136+M140+M144+M148+M152+M156+M160+M164+M168</f>
        <v>0</v>
      </c>
    </row>
    <row r="80" spans="1:16" x14ac:dyDescent="0.2">
      <c r="A80" t="s">
        <v>49</v>
      </c>
      <c r="B80" s="36" t="s">
        <v>116</v>
      </c>
      <c r="C80" s="36" t="s">
        <v>426</v>
      </c>
      <c r="D80" s="37" t="s">
        <v>51</v>
      </c>
      <c r="E80" s="13" t="s">
        <v>427</v>
      </c>
      <c r="F80" s="38" t="s">
        <v>65</v>
      </c>
      <c r="G80" s="39">
        <v>3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365</v>
      </c>
      <c r="O80">
        <f>(M80*21)/100</f>
        <v>0</v>
      </c>
      <c r="P80" t="s">
        <v>27</v>
      </c>
    </row>
    <row r="81" spans="1:16" ht="89.25" x14ac:dyDescent="0.2">
      <c r="A81" s="37" t="s">
        <v>55</v>
      </c>
      <c r="E81" s="41" t="s">
        <v>428</v>
      </c>
    </row>
    <row r="82" spans="1:16" ht="25.5" x14ac:dyDescent="0.2">
      <c r="A82" s="37" t="s">
        <v>57</v>
      </c>
      <c r="E82" s="42" t="s">
        <v>429</v>
      </c>
    </row>
    <row r="83" spans="1:16" x14ac:dyDescent="0.2">
      <c r="A83" t="s">
        <v>59</v>
      </c>
      <c r="E83" s="41" t="s">
        <v>368</v>
      </c>
    </row>
    <row r="84" spans="1:16" x14ac:dyDescent="0.2">
      <c r="A84" t="s">
        <v>49</v>
      </c>
      <c r="B84" s="36" t="s">
        <v>119</v>
      </c>
      <c r="C84" s="36" t="s">
        <v>430</v>
      </c>
      <c r="D84" s="37" t="s">
        <v>51</v>
      </c>
      <c r="E84" s="13" t="s">
        <v>431</v>
      </c>
      <c r="F84" s="38" t="s">
        <v>65</v>
      </c>
      <c r="G84" s="39">
        <v>2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365</v>
      </c>
      <c r="O84">
        <f>(M84*21)/100</f>
        <v>0</v>
      </c>
      <c r="P84" t="s">
        <v>27</v>
      </c>
    </row>
    <row r="85" spans="1:16" ht="140.25" x14ac:dyDescent="0.2">
      <c r="A85" s="37" t="s">
        <v>55</v>
      </c>
      <c r="E85" s="41" t="s">
        <v>432</v>
      </c>
    </row>
    <row r="86" spans="1:16" ht="25.5" x14ac:dyDescent="0.2">
      <c r="A86" s="37" t="s">
        <v>57</v>
      </c>
      <c r="E86" s="42" t="s">
        <v>433</v>
      </c>
    </row>
    <row r="87" spans="1:16" x14ac:dyDescent="0.2">
      <c r="A87" t="s">
        <v>59</v>
      </c>
      <c r="E87" s="41" t="s">
        <v>368</v>
      </c>
    </row>
    <row r="88" spans="1:16" x14ac:dyDescent="0.2">
      <c r="A88" t="s">
        <v>49</v>
      </c>
      <c r="B88" s="36" t="s">
        <v>123</v>
      </c>
      <c r="C88" s="36" t="s">
        <v>434</v>
      </c>
      <c r="D88" s="37" t="s">
        <v>51</v>
      </c>
      <c r="E88" s="13" t="s">
        <v>435</v>
      </c>
      <c r="F88" s="38" t="s">
        <v>65</v>
      </c>
      <c r="G88" s="39">
        <v>4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365</v>
      </c>
      <c r="O88">
        <f>(M88*21)/100</f>
        <v>0</v>
      </c>
      <c r="P88" t="s">
        <v>27</v>
      </c>
    </row>
    <row r="89" spans="1:16" ht="140.25" x14ac:dyDescent="0.2">
      <c r="A89" s="37" t="s">
        <v>55</v>
      </c>
      <c r="E89" s="41" t="s">
        <v>432</v>
      </c>
    </row>
    <row r="90" spans="1:16" ht="25.5" x14ac:dyDescent="0.2">
      <c r="A90" s="37" t="s">
        <v>57</v>
      </c>
      <c r="E90" s="42" t="s">
        <v>436</v>
      </c>
    </row>
    <row r="91" spans="1:16" x14ac:dyDescent="0.2">
      <c r="A91" t="s">
        <v>59</v>
      </c>
      <c r="E91" s="41" t="s">
        <v>368</v>
      </c>
    </row>
    <row r="92" spans="1:16" x14ac:dyDescent="0.2">
      <c r="A92" t="s">
        <v>49</v>
      </c>
      <c r="B92" s="36" t="s">
        <v>126</v>
      </c>
      <c r="C92" s="36" t="s">
        <v>437</v>
      </c>
      <c r="D92" s="37" t="s">
        <v>51</v>
      </c>
      <c r="E92" s="13" t="s">
        <v>438</v>
      </c>
      <c r="F92" s="38" t="s">
        <v>65</v>
      </c>
      <c r="G92" s="39">
        <v>4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365</v>
      </c>
      <c r="O92">
        <f>(M92*21)/100</f>
        <v>0</v>
      </c>
      <c r="P92" t="s">
        <v>27</v>
      </c>
    </row>
    <row r="93" spans="1:16" ht="140.25" x14ac:dyDescent="0.2">
      <c r="A93" s="37" t="s">
        <v>55</v>
      </c>
      <c r="E93" s="41" t="s">
        <v>432</v>
      </c>
    </row>
    <row r="94" spans="1:16" ht="25.5" x14ac:dyDescent="0.2">
      <c r="A94" s="37" t="s">
        <v>57</v>
      </c>
      <c r="E94" s="42" t="s">
        <v>439</v>
      </c>
    </row>
    <row r="95" spans="1:16" x14ac:dyDescent="0.2">
      <c r="A95" t="s">
        <v>59</v>
      </c>
      <c r="E95" s="41" t="s">
        <v>368</v>
      </c>
    </row>
    <row r="96" spans="1:16" x14ac:dyDescent="0.2">
      <c r="A96" t="s">
        <v>49</v>
      </c>
      <c r="B96" s="36" t="s">
        <v>129</v>
      </c>
      <c r="C96" s="36" t="s">
        <v>440</v>
      </c>
      <c r="D96" s="37" t="s">
        <v>51</v>
      </c>
      <c r="E96" s="13" t="s">
        <v>441</v>
      </c>
      <c r="F96" s="38" t="s">
        <v>65</v>
      </c>
      <c r="G96" s="39">
        <v>7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365</v>
      </c>
      <c r="O96">
        <f>(M96*21)/100</f>
        <v>0</v>
      </c>
      <c r="P96" t="s">
        <v>27</v>
      </c>
    </row>
    <row r="97" spans="1:16" ht="114.75" x14ac:dyDescent="0.2">
      <c r="A97" s="37" t="s">
        <v>55</v>
      </c>
      <c r="E97" s="41" t="s">
        <v>442</v>
      </c>
    </row>
    <row r="98" spans="1:16" ht="25.5" x14ac:dyDescent="0.2">
      <c r="A98" s="37" t="s">
        <v>57</v>
      </c>
      <c r="E98" s="42" t="s">
        <v>443</v>
      </c>
    </row>
    <row r="99" spans="1:16" x14ac:dyDescent="0.2">
      <c r="A99" t="s">
        <v>59</v>
      </c>
      <c r="E99" s="41" t="s">
        <v>368</v>
      </c>
    </row>
    <row r="100" spans="1:16" x14ac:dyDescent="0.2">
      <c r="A100" t="s">
        <v>49</v>
      </c>
      <c r="B100" s="36" t="s">
        <v>132</v>
      </c>
      <c r="C100" s="36" t="s">
        <v>444</v>
      </c>
      <c r="D100" s="37" t="s">
        <v>51</v>
      </c>
      <c r="E100" s="13" t="s">
        <v>445</v>
      </c>
      <c r="F100" s="38" t="s">
        <v>65</v>
      </c>
      <c r="G100" s="39">
        <v>23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365</v>
      </c>
      <c r="O100">
        <f>(M100*21)/100</f>
        <v>0</v>
      </c>
      <c r="P100" t="s">
        <v>27</v>
      </c>
    </row>
    <row r="101" spans="1:16" ht="165.75" x14ac:dyDescent="0.2">
      <c r="A101" s="37" t="s">
        <v>55</v>
      </c>
      <c r="E101" s="41" t="s">
        <v>446</v>
      </c>
    </row>
    <row r="102" spans="1:16" ht="25.5" x14ac:dyDescent="0.2">
      <c r="A102" s="37" t="s">
        <v>57</v>
      </c>
      <c r="E102" s="42" t="s">
        <v>447</v>
      </c>
    </row>
    <row r="103" spans="1:16" x14ac:dyDescent="0.2">
      <c r="A103" t="s">
        <v>59</v>
      </c>
      <c r="E103" s="41" t="s">
        <v>368</v>
      </c>
    </row>
    <row r="104" spans="1:16" x14ac:dyDescent="0.2">
      <c r="A104" t="s">
        <v>49</v>
      </c>
      <c r="B104" s="36" t="s">
        <v>136</v>
      </c>
      <c r="C104" s="36" t="s">
        <v>448</v>
      </c>
      <c r="D104" s="37" t="s">
        <v>51</v>
      </c>
      <c r="E104" s="13" t="s">
        <v>449</v>
      </c>
      <c r="F104" s="38" t="s">
        <v>263</v>
      </c>
      <c r="G104" s="39">
        <v>1038.559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365</v>
      </c>
      <c r="O104">
        <f>(M104*21)/100</f>
        <v>0</v>
      </c>
      <c r="P104" t="s">
        <v>27</v>
      </c>
    </row>
    <row r="105" spans="1:16" ht="140.25" x14ac:dyDescent="0.2">
      <c r="A105" s="37" t="s">
        <v>55</v>
      </c>
      <c r="E105" s="41" t="s">
        <v>450</v>
      </c>
    </row>
    <row r="106" spans="1:16" ht="25.5" x14ac:dyDescent="0.2">
      <c r="A106" s="37" t="s">
        <v>57</v>
      </c>
      <c r="E106" s="42" t="s">
        <v>451</v>
      </c>
    </row>
    <row r="107" spans="1:16" x14ac:dyDescent="0.2">
      <c r="A107" t="s">
        <v>59</v>
      </c>
      <c r="E107" s="41" t="s">
        <v>368</v>
      </c>
    </row>
    <row r="108" spans="1:16" ht="25.5" x14ac:dyDescent="0.2">
      <c r="A108" t="s">
        <v>49</v>
      </c>
      <c r="B108" s="36" t="s">
        <v>139</v>
      </c>
      <c r="C108" s="36" t="s">
        <v>452</v>
      </c>
      <c r="D108" s="37" t="s">
        <v>51</v>
      </c>
      <c r="E108" s="13" t="s">
        <v>453</v>
      </c>
      <c r="F108" s="38" t="s">
        <v>454</v>
      </c>
      <c r="G108" s="39">
        <v>9676.48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365</v>
      </c>
      <c r="O108">
        <f>(M108*21)/100</f>
        <v>0</v>
      </c>
      <c r="P108" t="s">
        <v>27</v>
      </c>
    </row>
    <row r="109" spans="1:16" ht="127.5" x14ac:dyDescent="0.2">
      <c r="A109" s="37" t="s">
        <v>55</v>
      </c>
      <c r="E109" s="41" t="s">
        <v>455</v>
      </c>
    </row>
    <row r="110" spans="1:16" ht="51" x14ac:dyDescent="0.2">
      <c r="A110" s="37" t="s">
        <v>57</v>
      </c>
      <c r="E110" s="42" t="s">
        <v>456</v>
      </c>
    </row>
    <row r="111" spans="1:16" x14ac:dyDescent="0.2">
      <c r="A111" t="s">
        <v>59</v>
      </c>
      <c r="E111" s="41" t="s">
        <v>368</v>
      </c>
    </row>
    <row r="112" spans="1:16" ht="25.5" x14ac:dyDescent="0.2">
      <c r="A112" t="s">
        <v>49</v>
      </c>
      <c r="B112" s="36" t="s">
        <v>143</v>
      </c>
      <c r="C112" s="36" t="s">
        <v>457</v>
      </c>
      <c r="D112" s="37" t="s">
        <v>51</v>
      </c>
      <c r="E112" s="13" t="s">
        <v>458</v>
      </c>
      <c r="F112" s="38" t="s">
        <v>454</v>
      </c>
      <c r="G112" s="39">
        <v>9245.59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365</v>
      </c>
      <c r="O112">
        <f>(M112*21)/100</f>
        <v>0</v>
      </c>
      <c r="P112" t="s">
        <v>27</v>
      </c>
    </row>
    <row r="113" spans="1:16" ht="127.5" x14ac:dyDescent="0.2">
      <c r="A113" s="37" t="s">
        <v>55</v>
      </c>
      <c r="E113" s="41" t="s">
        <v>455</v>
      </c>
    </row>
    <row r="114" spans="1:16" ht="25.5" x14ac:dyDescent="0.2">
      <c r="A114" s="37" t="s">
        <v>57</v>
      </c>
      <c r="E114" s="42" t="s">
        <v>459</v>
      </c>
    </row>
    <row r="115" spans="1:16" x14ac:dyDescent="0.2">
      <c r="A115" t="s">
        <v>59</v>
      </c>
      <c r="E115" s="41" t="s">
        <v>368</v>
      </c>
    </row>
    <row r="116" spans="1:16" ht="25.5" x14ac:dyDescent="0.2">
      <c r="A116" t="s">
        <v>49</v>
      </c>
      <c r="B116" s="36" t="s">
        <v>147</v>
      </c>
      <c r="C116" s="36" t="s">
        <v>460</v>
      </c>
      <c r="D116" s="37" t="s">
        <v>51</v>
      </c>
      <c r="E116" s="13" t="s">
        <v>461</v>
      </c>
      <c r="F116" s="38" t="s">
        <v>53</v>
      </c>
      <c r="G116" s="39">
        <v>42.472999999999999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365</v>
      </c>
      <c r="O116">
        <f>(M116*21)/100</f>
        <v>0</v>
      </c>
      <c r="P116" t="s">
        <v>27</v>
      </c>
    </row>
    <row r="117" spans="1:16" ht="204" x14ac:dyDescent="0.2">
      <c r="A117" s="37" t="s">
        <v>55</v>
      </c>
      <c r="E117" s="41" t="s">
        <v>462</v>
      </c>
    </row>
    <row r="118" spans="1:16" ht="25.5" x14ac:dyDescent="0.2">
      <c r="A118" s="37" t="s">
        <v>57</v>
      </c>
      <c r="E118" s="42" t="s">
        <v>463</v>
      </c>
    </row>
    <row r="119" spans="1:16" x14ac:dyDescent="0.2">
      <c r="A119" t="s">
        <v>59</v>
      </c>
      <c r="E119" s="41" t="s">
        <v>368</v>
      </c>
    </row>
    <row r="120" spans="1:16" ht="38.25" x14ac:dyDescent="0.2">
      <c r="A120" t="s">
        <v>49</v>
      </c>
      <c r="B120" s="36" t="s">
        <v>151</v>
      </c>
      <c r="C120" s="36" t="s">
        <v>464</v>
      </c>
      <c r="D120" s="37" t="s">
        <v>51</v>
      </c>
      <c r="E120" s="13" t="s">
        <v>465</v>
      </c>
      <c r="F120" s="38" t="s">
        <v>466</v>
      </c>
      <c r="G120" s="39">
        <v>467.20299999999997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365</v>
      </c>
      <c r="O120">
        <f>(M120*21)/100</f>
        <v>0</v>
      </c>
      <c r="P120" t="s">
        <v>27</v>
      </c>
    </row>
    <row r="121" spans="1:16" ht="102" x14ac:dyDescent="0.2">
      <c r="A121" s="37" t="s">
        <v>55</v>
      </c>
      <c r="E121" s="41" t="s">
        <v>467</v>
      </c>
    </row>
    <row r="122" spans="1:16" ht="25.5" x14ac:dyDescent="0.2">
      <c r="A122" s="37" t="s">
        <v>57</v>
      </c>
      <c r="E122" s="42" t="s">
        <v>468</v>
      </c>
    </row>
    <row r="123" spans="1:16" x14ac:dyDescent="0.2">
      <c r="A123" t="s">
        <v>59</v>
      </c>
      <c r="E123" s="41" t="s">
        <v>368</v>
      </c>
    </row>
    <row r="124" spans="1:16" ht="25.5" x14ac:dyDescent="0.2">
      <c r="A124" t="s">
        <v>49</v>
      </c>
      <c r="B124" s="36" t="s">
        <v>155</v>
      </c>
      <c r="C124" s="36" t="s">
        <v>469</v>
      </c>
      <c r="D124" s="37" t="s">
        <v>51</v>
      </c>
      <c r="E124" s="13" t="s">
        <v>470</v>
      </c>
      <c r="F124" s="38" t="s">
        <v>53</v>
      </c>
      <c r="G124" s="39">
        <v>172.95599999999999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365</v>
      </c>
      <c r="O124">
        <f>(M124*21)/100</f>
        <v>0</v>
      </c>
      <c r="P124" t="s">
        <v>27</v>
      </c>
    </row>
    <row r="125" spans="1:16" ht="204" x14ac:dyDescent="0.2">
      <c r="A125" s="37" t="s">
        <v>55</v>
      </c>
      <c r="E125" s="41" t="s">
        <v>471</v>
      </c>
    </row>
    <row r="126" spans="1:16" ht="25.5" x14ac:dyDescent="0.2">
      <c r="A126" s="37" t="s">
        <v>57</v>
      </c>
      <c r="E126" s="42" t="s">
        <v>472</v>
      </c>
    </row>
    <row r="127" spans="1:16" x14ac:dyDescent="0.2">
      <c r="A127" t="s">
        <v>59</v>
      </c>
      <c r="E127" s="41" t="s">
        <v>368</v>
      </c>
    </row>
    <row r="128" spans="1:16" ht="38.25" x14ac:dyDescent="0.2">
      <c r="A128" t="s">
        <v>49</v>
      </c>
      <c r="B128" s="36" t="s">
        <v>159</v>
      </c>
      <c r="C128" s="36" t="s">
        <v>473</v>
      </c>
      <c r="D128" s="37" t="s">
        <v>51</v>
      </c>
      <c r="E128" s="13" t="s">
        <v>474</v>
      </c>
      <c r="F128" s="38" t="s">
        <v>466</v>
      </c>
      <c r="G128" s="39">
        <v>3085.7359999999999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365</v>
      </c>
      <c r="O128">
        <f>(M128*21)/100</f>
        <v>0</v>
      </c>
      <c r="P128" t="s">
        <v>27</v>
      </c>
    </row>
    <row r="129" spans="1:16" ht="102" x14ac:dyDescent="0.2">
      <c r="A129" s="37" t="s">
        <v>55</v>
      </c>
      <c r="E129" s="41" t="s">
        <v>467</v>
      </c>
    </row>
    <row r="130" spans="1:16" ht="51" x14ac:dyDescent="0.2">
      <c r="A130" s="37" t="s">
        <v>57</v>
      </c>
      <c r="E130" s="42" t="s">
        <v>475</v>
      </c>
    </row>
    <row r="131" spans="1:16" x14ac:dyDescent="0.2">
      <c r="A131" t="s">
        <v>59</v>
      </c>
      <c r="E131" s="41" t="s">
        <v>368</v>
      </c>
    </row>
    <row r="132" spans="1:16" ht="38.25" x14ac:dyDescent="0.2">
      <c r="A132" t="s">
        <v>49</v>
      </c>
      <c r="B132" s="36" t="s">
        <v>162</v>
      </c>
      <c r="C132" s="36" t="s">
        <v>476</v>
      </c>
      <c r="D132" s="37" t="s">
        <v>51</v>
      </c>
      <c r="E132" s="13" t="s">
        <v>477</v>
      </c>
      <c r="F132" s="38" t="s">
        <v>53</v>
      </c>
      <c r="G132" s="39">
        <v>49.85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365</v>
      </c>
      <c r="O132">
        <f>(M132*21)/100</f>
        <v>0</v>
      </c>
      <c r="P132" t="s">
        <v>27</v>
      </c>
    </row>
    <row r="133" spans="1:16" ht="216.75" x14ac:dyDescent="0.2">
      <c r="A133" s="37" t="s">
        <v>55</v>
      </c>
      <c r="E133" s="41" t="s">
        <v>478</v>
      </c>
    </row>
    <row r="134" spans="1:16" ht="25.5" x14ac:dyDescent="0.2">
      <c r="A134" s="37" t="s">
        <v>57</v>
      </c>
      <c r="E134" s="42" t="s">
        <v>479</v>
      </c>
    </row>
    <row r="135" spans="1:16" x14ac:dyDescent="0.2">
      <c r="A135" t="s">
        <v>59</v>
      </c>
      <c r="E135" s="41" t="s">
        <v>368</v>
      </c>
    </row>
    <row r="136" spans="1:16" ht="38.25" x14ac:dyDescent="0.2">
      <c r="A136" t="s">
        <v>49</v>
      </c>
      <c r="B136" s="36" t="s">
        <v>165</v>
      </c>
      <c r="C136" s="36" t="s">
        <v>480</v>
      </c>
      <c r="D136" s="37" t="s">
        <v>51</v>
      </c>
      <c r="E136" s="13" t="s">
        <v>481</v>
      </c>
      <c r="F136" s="38" t="s">
        <v>466</v>
      </c>
      <c r="G136" s="39">
        <v>997.2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365</v>
      </c>
      <c r="O136">
        <f>(M136*21)/100</f>
        <v>0</v>
      </c>
      <c r="P136" t="s">
        <v>27</v>
      </c>
    </row>
    <row r="137" spans="1:16" ht="102" x14ac:dyDescent="0.2">
      <c r="A137" s="37" t="s">
        <v>55</v>
      </c>
      <c r="E137" s="41" t="s">
        <v>467</v>
      </c>
    </row>
    <row r="138" spans="1:16" ht="51" x14ac:dyDescent="0.2">
      <c r="A138" s="37" t="s">
        <v>57</v>
      </c>
      <c r="E138" s="42" t="s">
        <v>482</v>
      </c>
    </row>
    <row r="139" spans="1:16" x14ac:dyDescent="0.2">
      <c r="A139" t="s">
        <v>59</v>
      </c>
      <c r="E139" s="41" t="s">
        <v>368</v>
      </c>
    </row>
    <row r="140" spans="1:16" x14ac:dyDescent="0.2">
      <c r="A140" t="s">
        <v>49</v>
      </c>
      <c r="B140" s="36" t="s">
        <v>168</v>
      </c>
      <c r="C140" s="36" t="s">
        <v>483</v>
      </c>
      <c r="D140" s="37" t="s">
        <v>51</v>
      </c>
      <c r="E140" s="13" t="s">
        <v>484</v>
      </c>
      <c r="F140" s="38" t="s">
        <v>65</v>
      </c>
      <c r="G140" s="39">
        <v>5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365</v>
      </c>
      <c r="O140">
        <f>(M140*21)/100</f>
        <v>0</v>
      </c>
      <c r="P140" t="s">
        <v>27</v>
      </c>
    </row>
    <row r="141" spans="1:16" ht="127.5" x14ac:dyDescent="0.2">
      <c r="A141" s="37" t="s">
        <v>55</v>
      </c>
      <c r="E141" s="41" t="s">
        <v>485</v>
      </c>
    </row>
    <row r="142" spans="1:16" ht="25.5" x14ac:dyDescent="0.2">
      <c r="A142" s="37" t="s">
        <v>57</v>
      </c>
      <c r="E142" s="42" t="s">
        <v>486</v>
      </c>
    </row>
    <row r="143" spans="1:16" x14ac:dyDescent="0.2">
      <c r="A143" t="s">
        <v>59</v>
      </c>
      <c r="E143" s="41" t="s">
        <v>368</v>
      </c>
    </row>
    <row r="144" spans="1:16" ht="25.5" x14ac:dyDescent="0.2">
      <c r="A144" t="s">
        <v>49</v>
      </c>
      <c r="B144" s="36" t="s">
        <v>171</v>
      </c>
      <c r="C144" s="36" t="s">
        <v>487</v>
      </c>
      <c r="D144" s="37" t="s">
        <v>51</v>
      </c>
      <c r="E144" s="13" t="s">
        <v>488</v>
      </c>
      <c r="F144" s="38" t="s">
        <v>466</v>
      </c>
      <c r="G144" s="39">
        <v>9.42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365</v>
      </c>
      <c r="O144">
        <f>(M144*21)/100</f>
        <v>0</v>
      </c>
      <c r="P144" t="s">
        <v>27</v>
      </c>
    </row>
    <row r="145" spans="1:16" ht="127.5" x14ac:dyDescent="0.2">
      <c r="A145" s="37" t="s">
        <v>55</v>
      </c>
      <c r="E145" s="41" t="s">
        <v>489</v>
      </c>
    </row>
    <row r="146" spans="1:16" ht="25.5" x14ac:dyDescent="0.2">
      <c r="A146" s="37" t="s">
        <v>57</v>
      </c>
      <c r="E146" s="42" t="s">
        <v>490</v>
      </c>
    </row>
    <row r="147" spans="1:16" x14ac:dyDescent="0.2">
      <c r="A147" t="s">
        <v>59</v>
      </c>
      <c r="E147" s="41" t="s">
        <v>368</v>
      </c>
    </row>
    <row r="148" spans="1:16" x14ac:dyDescent="0.2">
      <c r="A148" t="s">
        <v>49</v>
      </c>
      <c r="B148" s="36" t="s">
        <v>180</v>
      </c>
      <c r="C148" s="36" t="s">
        <v>491</v>
      </c>
      <c r="D148" s="37" t="s">
        <v>51</v>
      </c>
      <c r="E148" s="13" t="s">
        <v>492</v>
      </c>
      <c r="F148" s="38" t="s">
        <v>65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365</v>
      </c>
      <c r="O148">
        <f>(M148*21)/100</f>
        <v>0</v>
      </c>
      <c r="P148" t="s">
        <v>27</v>
      </c>
    </row>
    <row r="149" spans="1:16" ht="127.5" x14ac:dyDescent="0.2">
      <c r="A149" s="37" t="s">
        <v>55</v>
      </c>
      <c r="E149" s="41" t="s">
        <v>485</v>
      </c>
    </row>
    <row r="150" spans="1:16" ht="25.5" x14ac:dyDescent="0.2">
      <c r="A150" s="37" t="s">
        <v>57</v>
      </c>
      <c r="E150" s="42" t="s">
        <v>493</v>
      </c>
    </row>
    <row r="151" spans="1:16" x14ac:dyDescent="0.2">
      <c r="A151" t="s">
        <v>59</v>
      </c>
      <c r="E151" s="41" t="s">
        <v>368</v>
      </c>
    </row>
    <row r="152" spans="1:16" ht="25.5" x14ac:dyDescent="0.2">
      <c r="A152" t="s">
        <v>49</v>
      </c>
      <c r="B152" s="36" t="s">
        <v>184</v>
      </c>
      <c r="C152" s="36" t="s">
        <v>494</v>
      </c>
      <c r="D152" s="37" t="s">
        <v>51</v>
      </c>
      <c r="E152" s="13" t="s">
        <v>495</v>
      </c>
      <c r="F152" s="38" t="s">
        <v>466</v>
      </c>
      <c r="G152" s="39">
        <v>1.1200000000000001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365</v>
      </c>
      <c r="O152">
        <f>(M152*21)/100</f>
        <v>0</v>
      </c>
      <c r="P152" t="s">
        <v>27</v>
      </c>
    </row>
    <row r="153" spans="1:16" ht="127.5" x14ac:dyDescent="0.2">
      <c r="A153" s="37" t="s">
        <v>55</v>
      </c>
      <c r="E153" s="41" t="s">
        <v>489</v>
      </c>
    </row>
    <row r="154" spans="1:16" ht="25.5" x14ac:dyDescent="0.2">
      <c r="A154" s="37" t="s">
        <v>57</v>
      </c>
      <c r="E154" s="42" t="s">
        <v>496</v>
      </c>
    </row>
    <row r="155" spans="1:16" x14ac:dyDescent="0.2">
      <c r="A155" t="s">
        <v>59</v>
      </c>
      <c r="E155" s="41" t="s">
        <v>368</v>
      </c>
    </row>
    <row r="156" spans="1:16" x14ac:dyDescent="0.2">
      <c r="A156" t="s">
        <v>49</v>
      </c>
      <c r="B156" s="36" t="s">
        <v>187</v>
      </c>
      <c r="C156" s="36" t="s">
        <v>497</v>
      </c>
      <c r="D156" s="37" t="s">
        <v>51</v>
      </c>
      <c r="E156" s="13" t="s">
        <v>498</v>
      </c>
      <c r="F156" s="38" t="s">
        <v>65</v>
      </c>
      <c r="G156" s="39">
        <v>3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365</v>
      </c>
      <c r="O156">
        <f>(M156*21)/100</f>
        <v>0</v>
      </c>
      <c r="P156" t="s">
        <v>27</v>
      </c>
    </row>
    <row r="157" spans="1:16" ht="127.5" x14ac:dyDescent="0.2">
      <c r="A157" s="37" t="s">
        <v>55</v>
      </c>
      <c r="E157" s="41" t="s">
        <v>485</v>
      </c>
    </row>
    <row r="158" spans="1:16" ht="25.5" x14ac:dyDescent="0.2">
      <c r="A158" s="37" t="s">
        <v>57</v>
      </c>
      <c r="E158" s="42" t="s">
        <v>499</v>
      </c>
    </row>
    <row r="159" spans="1:16" x14ac:dyDescent="0.2">
      <c r="A159" t="s">
        <v>59</v>
      </c>
      <c r="E159" s="41" t="s">
        <v>368</v>
      </c>
    </row>
    <row r="160" spans="1:16" ht="25.5" x14ac:dyDescent="0.2">
      <c r="A160" t="s">
        <v>49</v>
      </c>
      <c r="B160" s="36" t="s">
        <v>190</v>
      </c>
      <c r="C160" s="36" t="s">
        <v>500</v>
      </c>
      <c r="D160" s="37" t="s">
        <v>51</v>
      </c>
      <c r="E160" s="13" t="s">
        <v>501</v>
      </c>
      <c r="F160" s="38" t="s">
        <v>466</v>
      </c>
      <c r="G160" s="39">
        <v>3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365</v>
      </c>
      <c r="O160">
        <f>(M160*21)/100</f>
        <v>0</v>
      </c>
      <c r="P160" t="s">
        <v>27</v>
      </c>
    </row>
    <row r="161" spans="1:16" ht="127.5" x14ac:dyDescent="0.2">
      <c r="A161" s="37" t="s">
        <v>55</v>
      </c>
      <c r="E161" s="41" t="s">
        <v>489</v>
      </c>
    </row>
    <row r="162" spans="1:16" ht="25.5" x14ac:dyDescent="0.2">
      <c r="A162" s="37" t="s">
        <v>57</v>
      </c>
      <c r="E162" s="42" t="s">
        <v>502</v>
      </c>
    </row>
    <row r="163" spans="1:16" x14ac:dyDescent="0.2">
      <c r="A163" t="s">
        <v>59</v>
      </c>
      <c r="E163" s="41" t="s">
        <v>368</v>
      </c>
    </row>
    <row r="164" spans="1:16" x14ac:dyDescent="0.2">
      <c r="A164" t="s">
        <v>49</v>
      </c>
      <c r="B164" s="36" t="s">
        <v>193</v>
      </c>
      <c r="C164" s="36" t="s">
        <v>503</v>
      </c>
      <c r="D164" s="37" t="s">
        <v>51</v>
      </c>
      <c r="E164" s="13" t="s">
        <v>504</v>
      </c>
      <c r="F164" s="38" t="s">
        <v>65</v>
      </c>
      <c r="G164" s="39">
        <v>23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365</v>
      </c>
      <c r="O164">
        <f>(M164*21)/100</f>
        <v>0</v>
      </c>
      <c r="P164" t="s">
        <v>27</v>
      </c>
    </row>
    <row r="165" spans="1:16" ht="127.5" x14ac:dyDescent="0.2">
      <c r="A165" s="37" t="s">
        <v>55</v>
      </c>
      <c r="E165" s="41" t="s">
        <v>505</v>
      </c>
    </row>
    <row r="166" spans="1:16" ht="25.5" x14ac:dyDescent="0.2">
      <c r="A166" s="37" t="s">
        <v>57</v>
      </c>
      <c r="E166" s="42" t="s">
        <v>506</v>
      </c>
    </row>
    <row r="167" spans="1:16" x14ac:dyDescent="0.2">
      <c r="A167" t="s">
        <v>59</v>
      </c>
      <c r="E167" s="41" t="s">
        <v>368</v>
      </c>
    </row>
    <row r="168" spans="1:16" ht="25.5" x14ac:dyDescent="0.2">
      <c r="A168" t="s">
        <v>49</v>
      </c>
      <c r="B168" s="36" t="s">
        <v>196</v>
      </c>
      <c r="C168" s="36" t="s">
        <v>507</v>
      </c>
      <c r="D168" s="37" t="s">
        <v>51</v>
      </c>
      <c r="E168" s="13" t="s">
        <v>508</v>
      </c>
      <c r="F168" s="38" t="s">
        <v>466</v>
      </c>
      <c r="G168" s="39">
        <v>4.5999999999999996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365</v>
      </c>
      <c r="O168">
        <f>(M168*21)/100</f>
        <v>0</v>
      </c>
      <c r="P168" t="s">
        <v>27</v>
      </c>
    </row>
    <row r="169" spans="1:16" ht="127.5" x14ac:dyDescent="0.2">
      <c r="A169" s="37" t="s">
        <v>55</v>
      </c>
      <c r="E169" s="41" t="s">
        <v>489</v>
      </c>
    </row>
    <row r="170" spans="1:16" ht="25.5" x14ac:dyDescent="0.2">
      <c r="A170" s="37" t="s">
        <v>57</v>
      </c>
      <c r="E170" s="42" t="s">
        <v>509</v>
      </c>
    </row>
    <row r="171" spans="1:16" x14ac:dyDescent="0.2">
      <c r="A171" t="s">
        <v>59</v>
      </c>
      <c r="E171" s="41" t="s">
        <v>368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510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510</v>
      </c>
      <c r="D4" s="9"/>
      <c r="E4" s="3" t="s">
        <v>511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17</v>
      </c>
    </row>
    <row r="8" spans="1:20" x14ac:dyDescent="0.2">
      <c r="A8" t="s">
        <v>44</v>
      </c>
      <c r="C8" s="30" t="s">
        <v>513</v>
      </c>
      <c r="E8" s="32" t="s">
        <v>511</v>
      </c>
      <c r="J8" s="31">
        <f>0+J9+J18+J47+J56+J69+J78</f>
        <v>0</v>
      </c>
      <c r="K8" s="31">
        <f>0+K9+K18+K47+K56+K69+K78</f>
        <v>0</v>
      </c>
      <c r="L8" s="31">
        <f>0+L9+L18+L47+L56+L69+L78</f>
        <v>0</v>
      </c>
      <c r="M8" s="31">
        <f>0+M9+M18+M47+M56+M69+M78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514</v>
      </c>
      <c r="D10" s="37" t="s">
        <v>51</v>
      </c>
      <c r="E10" s="13" t="s">
        <v>515</v>
      </c>
      <c r="F10" s="38" t="s">
        <v>364</v>
      </c>
      <c r="G10" s="39">
        <v>2447.8380000000002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365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366</v>
      </c>
    </row>
    <row r="12" spans="1:20" ht="38.25" x14ac:dyDescent="0.2">
      <c r="A12" s="37" t="s">
        <v>57</v>
      </c>
      <c r="E12" s="42" t="s">
        <v>516</v>
      </c>
    </row>
    <row r="13" spans="1:20" x14ac:dyDescent="0.2">
      <c r="A13" t="s">
        <v>59</v>
      </c>
      <c r="E13" s="41" t="s">
        <v>368</v>
      </c>
    </row>
    <row r="14" spans="1:20" x14ac:dyDescent="0.2">
      <c r="A14" t="s">
        <v>49</v>
      </c>
      <c r="B14" s="36" t="s">
        <v>27</v>
      </c>
      <c r="C14" s="36" t="s">
        <v>387</v>
      </c>
      <c r="D14" s="37" t="s">
        <v>51</v>
      </c>
      <c r="E14" s="13" t="s">
        <v>257</v>
      </c>
      <c r="F14" s="38" t="s">
        <v>258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365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388</v>
      </c>
    </row>
    <row r="16" spans="1:20" ht="25.5" x14ac:dyDescent="0.2">
      <c r="A16" s="37" t="s">
        <v>57</v>
      </c>
      <c r="E16" s="42" t="s">
        <v>517</v>
      </c>
    </row>
    <row r="17" spans="1:16" x14ac:dyDescent="0.2">
      <c r="A17" t="s">
        <v>59</v>
      </c>
      <c r="E17" s="41" t="s">
        <v>368</v>
      </c>
    </row>
    <row r="18" spans="1:16" x14ac:dyDescent="0.2">
      <c r="A18" t="s">
        <v>46</v>
      </c>
      <c r="C18" s="33" t="s">
        <v>47</v>
      </c>
      <c r="E18" s="35" t="s">
        <v>246</v>
      </c>
      <c r="J18" s="34">
        <f>0</f>
        <v>0</v>
      </c>
      <c r="K18" s="34">
        <f>0</f>
        <v>0</v>
      </c>
      <c r="L18" s="34">
        <f>0+L19+L23+L27+L31+L35+L39+L43</f>
        <v>0</v>
      </c>
      <c r="M18" s="34">
        <f>0+M19+M23+M27+M31+M35+M39+M43</f>
        <v>0</v>
      </c>
    </row>
    <row r="19" spans="1:16" x14ac:dyDescent="0.2">
      <c r="A19" t="s">
        <v>49</v>
      </c>
      <c r="B19" s="36" t="s">
        <v>26</v>
      </c>
      <c r="C19" s="36" t="s">
        <v>518</v>
      </c>
      <c r="D19" s="37" t="s">
        <v>51</v>
      </c>
      <c r="E19" s="13" t="s">
        <v>519</v>
      </c>
      <c r="F19" s="38" t="s">
        <v>263</v>
      </c>
      <c r="G19" s="39">
        <v>1307.76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365</v>
      </c>
      <c r="O19">
        <f>(M19*21)/100</f>
        <v>0</v>
      </c>
      <c r="P19" t="s">
        <v>27</v>
      </c>
    </row>
    <row r="20" spans="1:16" ht="369.75" x14ac:dyDescent="0.2">
      <c r="A20" s="37" t="s">
        <v>55</v>
      </c>
      <c r="E20" s="41" t="s">
        <v>520</v>
      </c>
    </row>
    <row r="21" spans="1:16" ht="25.5" x14ac:dyDescent="0.2">
      <c r="A21" s="37" t="s">
        <v>57</v>
      </c>
      <c r="E21" s="42" t="s">
        <v>521</v>
      </c>
    </row>
    <row r="22" spans="1:16" x14ac:dyDescent="0.2">
      <c r="A22" t="s">
        <v>59</v>
      </c>
      <c r="E22" s="41" t="s">
        <v>368</v>
      </c>
    </row>
    <row r="23" spans="1:16" x14ac:dyDescent="0.2">
      <c r="A23" t="s">
        <v>49</v>
      </c>
      <c r="B23" s="36" t="s">
        <v>66</v>
      </c>
      <c r="C23" s="36" t="s">
        <v>522</v>
      </c>
      <c r="D23" s="37" t="s">
        <v>51</v>
      </c>
      <c r="E23" s="13" t="s">
        <v>523</v>
      </c>
      <c r="F23" s="38" t="s">
        <v>263</v>
      </c>
      <c r="G23" s="39">
        <v>105.25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365</v>
      </c>
      <c r="O23">
        <f>(M23*21)/100</f>
        <v>0</v>
      </c>
      <c r="P23" t="s">
        <v>27</v>
      </c>
    </row>
    <row r="24" spans="1:16" ht="318.75" x14ac:dyDescent="0.2">
      <c r="A24" s="37" t="s">
        <v>55</v>
      </c>
      <c r="E24" s="41" t="s">
        <v>524</v>
      </c>
    </row>
    <row r="25" spans="1:16" ht="63.75" x14ac:dyDescent="0.2">
      <c r="A25" s="37" t="s">
        <v>57</v>
      </c>
      <c r="E25" s="42" t="s">
        <v>525</v>
      </c>
    </row>
    <row r="26" spans="1:16" x14ac:dyDescent="0.2">
      <c r="A26" t="s">
        <v>59</v>
      </c>
      <c r="E26" s="41" t="s">
        <v>368</v>
      </c>
    </row>
    <row r="27" spans="1:16" x14ac:dyDescent="0.2">
      <c r="A27" t="s">
        <v>49</v>
      </c>
      <c r="B27" s="36" t="s">
        <v>69</v>
      </c>
      <c r="C27" s="36" t="s">
        <v>526</v>
      </c>
      <c r="D27" s="37" t="s">
        <v>51</v>
      </c>
      <c r="E27" s="13" t="s">
        <v>527</v>
      </c>
      <c r="F27" s="38" t="s">
        <v>263</v>
      </c>
      <c r="G27" s="39">
        <v>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365</v>
      </c>
      <c r="O27">
        <f>(M27*21)/100</f>
        <v>0</v>
      </c>
      <c r="P27" t="s">
        <v>27</v>
      </c>
    </row>
    <row r="28" spans="1:16" ht="318.75" x14ac:dyDescent="0.2">
      <c r="A28" s="37" t="s">
        <v>55</v>
      </c>
      <c r="E28" s="41" t="s">
        <v>524</v>
      </c>
    </row>
    <row r="29" spans="1:16" ht="25.5" x14ac:dyDescent="0.2">
      <c r="A29" s="37" t="s">
        <v>57</v>
      </c>
      <c r="E29" s="42" t="s">
        <v>528</v>
      </c>
    </row>
    <row r="30" spans="1:16" x14ac:dyDescent="0.2">
      <c r="A30" t="s">
        <v>59</v>
      </c>
      <c r="E30" s="41" t="s">
        <v>368</v>
      </c>
    </row>
    <row r="31" spans="1:16" x14ac:dyDescent="0.2">
      <c r="A31" t="s">
        <v>49</v>
      </c>
      <c r="B31" s="36" t="s">
        <v>74</v>
      </c>
      <c r="C31" s="36" t="s">
        <v>268</v>
      </c>
      <c r="D31" s="37" t="s">
        <v>51</v>
      </c>
      <c r="E31" s="13" t="s">
        <v>269</v>
      </c>
      <c r="F31" s="38" t="s">
        <v>263</v>
      </c>
      <c r="G31" s="39">
        <v>55.1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365</v>
      </c>
      <c r="O31">
        <f>(M31*21)/100</f>
        <v>0</v>
      </c>
      <c r="P31" t="s">
        <v>27</v>
      </c>
    </row>
    <row r="32" spans="1:16" ht="229.5" x14ac:dyDescent="0.2">
      <c r="A32" s="37" t="s">
        <v>55</v>
      </c>
      <c r="E32" s="41" t="s">
        <v>529</v>
      </c>
    </row>
    <row r="33" spans="1:16" ht="51" x14ac:dyDescent="0.2">
      <c r="A33" s="37" t="s">
        <v>57</v>
      </c>
      <c r="E33" s="42" t="s">
        <v>530</v>
      </c>
    </row>
    <row r="34" spans="1:16" x14ac:dyDescent="0.2">
      <c r="A34" t="s">
        <v>59</v>
      </c>
      <c r="E34" s="41" t="s">
        <v>368</v>
      </c>
    </row>
    <row r="35" spans="1:16" x14ac:dyDescent="0.2">
      <c r="A35" t="s">
        <v>49</v>
      </c>
      <c r="B35" s="36" t="s">
        <v>77</v>
      </c>
      <c r="C35" s="36" t="s">
        <v>531</v>
      </c>
      <c r="D35" s="37" t="s">
        <v>51</v>
      </c>
      <c r="E35" s="13" t="s">
        <v>532</v>
      </c>
      <c r="F35" s="38" t="s">
        <v>294</v>
      </c>
      <c r="G35" s="39">
        <v>1868.04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365</v>
      </c>
      <c r="O35">
        <f>(M35*21)/100</f>
        <v>0</v>
      </c>
      <c r="P35" t="s">
        <v>27</v>
      </c>
    </row>
    <row r="36" spans="1:16" ht="25.5" x14ac:dyDescent="0.2">
      <c r="A36" s="37" t="s">
        <v>55</v>
      </c>
      <c r="E36" s="41" t="s">
        <v>533</v>
      </c>
    </row>
    <row r="37" spans="1:16" ht="25.5" x14ac:dyDescent="0.2">
      <c r="A37" s="37" t="s">
        <v>57</v>
      </c>
      <c r="E37" s="42" t="s">
        <v>534</v>
      </c>
    </row>
    <row r="38" spans="1:16" x14ac:dyDescent="0.2">
      <c r="A38" t="s">
        <v>59</v>
      </c>
      <c r="E38" s="41" t="s">
        <v>368</v>
      </c>
    </row>
    <row r="39" spans="1:16" x14ac:dyDescent="0.2">
      <c r="A39" t="s">
        <v>49</v>
      </c>
      <c r="B39" s="36" t="s">
        <v>80</v>
      </c>
      <c r="C39" s="36" t="s">
        <v>535</v>
      </c>
      <c r="D39" s="37" t="s">
        <v>51</v>
      </c>
      <c r="E39" s="13" t="s">
        <v>536</v>
      </c>
      <c r="F39" s="38" t="s">
        <v>294</v>
      </c>
      <c r="G39" s="39">
        <v>1131.9000000000001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365</v>
      </c>
      <c r="O39">
        <f>(M39*21)/100</f>
        <v>0</v>
      </c>
      <c r="P39" t="s">
        <v>27</v>
      </c>
    </row>
    <row r="40" spans="1:16" ht="38.25" x14ac:dyDescent="0.2">
      <c r="A40" s="37" t="s">
        <v>55</v>
      </c>
      <c r="E40" s="41" t="s">
        <v>537</v>
      </c>
    </row>
    <row r="41" spans="1:16" ht="25.5" x14ac:dyDescent="0.2">
      <c r="A41" s="37" t="s">
        <v>57</v>
      </c>
      <c r="E41" s="42" t="s">
        <v>538</v>
      </c>
    </row>
    <row r="42" spans="1:16" x14ac:dyDescent="0.2">
      <c r="A42" t="s">
        <v>59</v>
      </c>
      <c r="E42" s="41" t="s">
        <v>368</v>
      </c>
    </row>
    <row r="43" spans="1:16" x14ac:dyDescent="0.2">
      <c r="A43" t="s">
        <v>49</v>
      </c>
      <c r="B43" s="36" t="s">
        <v>83</v>
      </c>
      <c r="C43" s="36" t="s">
        <v>539</v>
      </c>
      <c r="D43" s="37" t="s">
        <v>51</v>
      </c>
      <c r="E43" s="13" t="s">
        <v>540</v>
      </c>
      <c r="F43" s="38" t="s">
        <v>294</v>
      </c>
      <c r="G43" s="39">
        <v>1131.9000000000001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365</v>
      </c>
      <c r="O43">
        <f>(M43*21)/100</f>
        <v>0</v>
      </c>
      <c r="P43" t="s">
        <v>27</v>
      </c>
    </row>
    <row r="44" spans="1:16" ht="25.5" x14ac:dyDescent="0.2">
      <c r="A44" s="37" t="s">
        <v>55</v>
      </c>
      <c r="E44" s="41" t="s">
        <v>541</v>
      </c>
    </row>
    <row r="45" spans="1:16" ht="25.5" x14ac:dyDescent="0.2">
      <c r="A45" s="37" t="s">
        <v>57</v>
      </c>
      <c r="E45" s="42" t="s">
        <v>538</v>
      </c>
    </row>
    <row r="46" spans="1:16" x14ac:dyDescent="0.2">
      <c r="A46" t="s">
        <v>59</v>
      </c>
      <c r="E46" s="41" t="s">
        <v>368</v>
      </c>
    </row>
    <row r="47" spans="1:16" x14ac:dyDescent="0.2">
      <c r="A47" t="s">
        <v>46</v>
      </c>
      <c r="C47" s="33" t="s">
        <v>27</v>
      </c>
      <c r="E47" s="35" t="s">
        <v>542</v>
      </c>
      <c r="J47" s="34">
        <f>0</f>
        <v>0</v>
      </c>
      <c r="K47" s="34">
        <f>0</f>
        <v>0</v>
      </c>
      <c r="L47" s="34">
        <f>0+L48+L52</f>
        <v>0</v>
      </c>
      <c r="M47" s="34">
        <f>0+M48+M52</f>
        <v>0</v>
      </c>
    </row>
    <row r="48" spans="1:16" x14ac:dyDescent="0.2">
      <c r="A48" t="s">
        <v>49</v>
      </c>
      <c r="B48" s="36" t="s">
        <v>86</v>
      </c>
      <c r="C48" s="36" t="s">
        <v>543</v>
      </c>
      <c r="D48" s="37" t="s">
        <v>51</v>
      </c>
      <c r="E48" s="13" t="s">
        <v>544</v>
      </c>
      <c r="F48" s="38" t="s">
        <v>53</v>
      </c>
      <c r="G48" s="39">
        <v>22.22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365</v>
      </c>
      <c r="O48">
        <f>(M48*21)/100</f>
        <v>0</v>
      </c>
      <c r="P48" t="s">
        <v>27</v>
      </c>
    </row>
    <row r="49" spans="1:16" ht="165.75" x14ac:dyDescent="0.2">
      <c r="A49" s="37" t="s">
        <v>55</v>
      </c>
      <c r="E49" s="41" t="s">
        <v>545</v>
      </c>
    </row>
    <row r="50" spans="1:16" ht="25.5" x14ac:dyDescent="0.2">
      <c r="A50" s="37" t="s">
        <v>57</v>
      </c>
      <c r="E50" s="42" t="s">
        <v>546</v>
      </c>
    </row>
    <row r="51" spans="1:16" x14ac:dyDescent="0.2">
      <c r="A51" t="s">
        <v>59</v>
      </c>
      <c r="E51" s="41" t="s">
        <v>368</v>
      </c>
    </row>
    <row r="52" spans="1:16" x14ac:dyDescent="0.2">
      <c r="A52" t="s">
        <v>49</v>
      </c>
      <c r="B52" s="36" t="s">
        <v>89</v>
      </c>
      <c r="C52" s="36" t="s">
        <v>547</v>
      </c>
      <c r="D52" s="37" t="s">
        <v>51</v>
      </c>
      <c r="E52" s="13" t="s">
        <v>548</v>
      </c>
      <c r="F52" s="38" t="s">
        <v>294</v>
      </c>
      <c r="G52" s="39">
        <v>31.108000000000001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365</v>
      </c>
      <c r="O52">
        <f>(M52*21)/100</f>
        <v>0</v>
      </c>
      <c r="P52" t="s">
        <v>27</v>
      </c>
    </row>
    <row r="53" spans="1:16" ht="102" x14ac:dyDescent="0.2">
      <c r="A53" s="37" t="s">
        <v>55</v>
      </c>
      <c r="E53" s="41" t="s">
        <v>549</v>
      </c>
    </row>
    <row r="54" spans="1:16" ht="25.5" x14ac:dyDescent="0.2">
      <c r="A54" s="37" t="s">
        <v>57</v>
      </c>
      <c r="E54" s="42" t="s">
        <v>550</v>
      </c>
    </row>
    <row r="55" spans="1:16" x14ac:dyDescent="0.2">
      <c r="A55" t="s">
        <v>59</v>
      </c>
      <c r="E55" s="41" t="s">
        <v>368</v>
      </c>
    </row>
    <row r="56" spans="1:16" x14ac:dyDescent="0.2">
      <c r="A56" t="s">
        <v>46</v>
      </c>
      <c r="C56" s="33" t="s">
        <v>69</v>
      </c>
      <c r="E56" s="35" t="s">
        <v>390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ht="25.5" x14ac:dyDescent="0.2">
      <c r="A57" t="s">
        <v>49</v>
      </c>
      <c r="B57" s="36" t="s">
        <v>92</v>
      </c>
      <c r="C57" s="36" t="s">
        <v>551</v>
      </c>
      <c r="D57" s="37" t="s">
        <v>51</v>
      </c>
      <c r="E57" s="13" t="s">
        <v>552</v>
      </c>
      <c r="F57" s="38" t="s">
        <v>263</v>
      </c>
      <c r="G57" s="39">
        <v>355.60399999999998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365</v>
      </c>
      <c r="O57">
        <f>(M57*21)/100</f>
        <v>0</v>
      </c>
      <c r="P57" t="s">
        <v>27</v>
      </c>
    </row>
    <row r="58" spans="1:16" ht="280.5" x14ac:dyDescent="0.2">
      <c r="A58" s="37" t="s">
        <v>55</v>
      </c>
      <c r="E58" s="41" t="s">
        <v>553</v>
      </c>
    </row>
    <row r="59" spans="1:16" ht="38.25" x14ac:dyDescent="0.2">
      <c r="A59" s="37" t="s">
        <v>57</v>
      </c>
      <c r="E59" s="42" t="s">
        <v>554</v>
      </c>
    </row>
    <row r="60" spans="1:16" x14ac:dyDescent="0.2">
      <c r="A60" t="s">
        <v>59</v>
      </c>
      <c r="E60" s="41" t="s">
        <v>368</v>
      </c>
    </row>
    <row r="61" spans="1:16" ht="25.5" x14ac:dyDescent="0.2">
      <c r="A61" t="s">
        <v>49</v>
      </c>
      <c r="B61" s="36" t="s">
        <v>95</v>
      </c>
      <c r="C61" s="36" t="s">
        <v>555</v>
      </c>
      <c r="D61" s="37" t="s">
        <v>51</v>
      </c>
      <c r="E61" s="13" t="s">
        <v>556</v>
      </c>
      <c r="F61" s="38" t="s">
        <v>263</v>
      </c>
      <c r="G61" s="39">
        <v>33.33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365</v>
      </c>
      <c r="O61">
        <f>(M61*21)/100</f>
        <v>0</v>
      </c>
      <c r="P61" t="s">
        <v>27</v>
      </c>
    </row>
    <row r="62" spans="1:16" ht="267.75" x14ac:dyDescent="0.2">
      <c r="A62" s="37" t="s">
        <v>55</v>
      </c>
      <c r="E62" s="41" t="s">
        <v>557</v>
      </c>
    </row>
    <row r="63" spans="1:16" ht="38.25" x14ac:dyDescent="0.2">
      <c r="A63" s="37" t="s">
        <v>57</v>
      </c>
      <c r="E63" s="42" t="s">
        <v>558</v>
      </c>
    </row>
    <row r="64" spans="1:16" x14ac:dyDescent="0.2">
      <c r="A64" t="s">
        <v>59</v>
      </c>
      <c r="E64" s="41" t="s">
        <v>368</v>
      </c>
    </row>
    <row r="65" spans="1:16" ht="25.5" x14ac:dyDescent="0.2">
      <c r="A65" t="s">
        <v>49</v>
      </c>
      <c r="B65" s="36" t="s">
        <v>100</v>
      </c>
      <c r="C65" s="36" t="s">
        <v>559</v>
      </c>
      <c r="D65" s="37" t="s">
        <v>51</v>
      </c>
      <c r="E65" s="13" t="s">
        <v>560</v>
      </c>
      <c r="F65" s="38" t="s">
        <v>294</v>
      </c>
      <c r="G65" s="39">
        <v>1696.42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365</v>
      </c>
      <c r="O65">
        <f>(M65*21)/100</f>
        <v>0</v>
      </c>
      <c r="P65" t="s">
        <v>27</v>
      </c>
    </row>
    <row r="66" spans="1:16" ht="178.5" x14ac:dyDescent="0.2">
      <c r="A66" s="37" t="s">
        <v>55</v>
      </c>
      <c r="E66" s="41" t="s">
        <v>561</v>
      </c>
    </row>
    <row r="67" spans="1:16" ht="25.5" x14ac:dyDescent="0.2">
      <c r="A67" s="37" t="s">
        <v>57</v>
      </c>
      <c r="E67" s="42" t="s">
        <v>562</v>
      </c>
    </row>
    <row r="68" spans="1:16" x14ac:dyDescent="0.2">
      <c r="A68" t="s">
        <v>59</v>
      </c>
      <c r="E68" s="41" t="s">
        <v>368</v>
      </c>
    </row>
    <row r="69" spans="1:16" x14ac:dyDescent="0.2">
      <c r="A69" t="s">
        <v>46</v>
      </c>
      <c r="C69" s="33" t="s">
        <v>80</v>
      </c>
      <c r="E69" s="35" t="s">
        <v>563</v>
      </c>
      <c r="J69" s="34">
        <f>0</f>
        <v>0</v>
      </c>
      <c r="K69" s="34">
        <f>0</f>
        <v>0</v>
      </c>
      <c r="L69" s="34">
        <f>0+L70+L74</f>
        <v>0</v>
      </c>
      <c r="M69" s="34">
        <f>0+M70+M74</f>
        <v>0</v>
      </c>
    </row>
    <row r="70" spans="1:16" x14ac:dyDescent="0.2">
      <c r="A70" t="s">
        <v>49</v>
      </c>
      <c r="B70" s="36" t="s">
        <v>104</v>
      </c>
      <c r="C70" s="36" t="s">
        <v>564</v>
      </c>
      <c r="D70" s="37" t="s">
        <v>51</v>
      </c>
      <c r="E70" s="13" t="s">
        <v>565</v>
      </c>
      <c r="F70" s="38" t="s">
        <v>53</v>
      </c>
      <c r="G70" s="39">
        <v>11.22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365</v>
      </c>
      <c r="O70">
        <f>(M70*21)/100</f>
        <v>0</v>
      </c>
      <c r="P70" t="s">
        <v>27</v>
      </c>
    </row>
    <row r="71" spans="1:16" ht="255" x14ac:dyDescent="0.2">
      <c r="A71" s="37" t="s">
        <v>55</v>
      </c>
      <c r="E71" s="41" t="s">
        <v>566</v>
      </c>
    </row>
    <row r="72" spans="1:16" ht="25.5" x14ac:dyDescent="0.2">
      <c r="A72" s="37" t="s">
        <v>57</v>
      </c>
      <c r="E72" s="42" t="s">
        <v>567</v>
      </c>
    </row>
    <row r="73" spans="1:16" x14ac:dyDescent="0.2">
      <c r="A73" t="s">
        <v>59</v>
      </c>
      <c r="E73" s="41" t="s">
        <v>368</v>
      </c>
    </row>
    <row r="74" spans="1:16" x14ac:dyDescent="0.2">
      <c r="A74" t="s">
        <v>49</v>
      </c>
      <c r="B74" s="36" t="s">
        <v>108</v>
      </c>
      <c r="C74" s="36" t="s">
        <v>568</v>
      </c>
      <c r="D74" s="37" t="s">
        <v>51</v>
      </c>
      <c r="E74" s="13" t="s">
        <v>569</v>
      </c>
      <c r="F74" s="38" t="s">
        <v>65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365</v>
      </c>
      <c r="O74">
        <f>(M74*21)/100</f>
        <v>0</v>
      </c>
      <c r="P74" t="s">
        <v>27</v>
      </c>
    </row>
    <row r="75" spans="1:16" ht="89.25" x14ac:dyDescent="0.2">
      <c r="A75" s="37" t="s">
        <v>55</v>
      </c>
      <c r="E75" s="41" t="s">
        <v>570</v>
      </c>
    </row>
    <row r="76" spans="1:16" ht="25.5" x14ac:dyDescent="0.2">
      <c r="A76" s="37" t="s">
        <v>57</v>
      </c>
      <c r="E76" s="42" t="s">
        <v>571</v>
      </c>
    </row>
    <row r="77" spans="1:16" x14ac:dyDescent="0.2">
      <c r="A77" t="s">
        <v>59</v>
      </c>
      <c r="E77" s="41" t="s">
        <v>368</v>
      </c>
    </row>
    <row r="78" spans="1:16" x14ac:dyDescent="0.2">
      <c r="A78" t="s">
        <v>46</v>
      </c>
      <c r="C78" s="33" t="s">
        <v>83</v>
      </c>
      <c r="E78" s="35" t="s">
        <v>425</v>
      </c>
      <c r="J78" s="34">
        <f>0</f>
        <v>0</v>
      </c>
      <c r="K78" s="34">
        <f>0</f>
        <v>0</v>
      </c>
      <c r="L78" s="34">
        <f>0+L79</f>
        <v>0</v>
      </c>
      <c r="M78" s="34">
        <f>0+M79</f>
        <v>0</v>
      </c>
    </row>
    <row r="79" spans="1:16" ht="25.5" x14ac:dyDescent="0.2">
      <c r="A79" t="s">
        <v>49</v>
      </c>
      <c r="B79" s="36" t="s">
        <v>112</v>
      </c>
      <c r="C79" s="36" t="s">
        <v>572</v>
      </c>
      <c r="D79" s="37" t="s">
        <v>51</v>
      </c>
      <c r="E79" s="13" t="s">
        <v>573</v>
      </c>
      <c r="F79" s="38" t="s">
        <v>53</v>
      </c>
      <c r="G79" s="39">
        <v>99.841999999999999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365</v>
      </c>
      <c r="O79">
        <f>(M79*21)/100</f>
        <v>0</v>
      </c>
      <c r="P79" t="s">
        <v>27</v>
      </c>
    </row>
    <row r="80" spans="1:16" ht="89.25" x14ac:dyDescent="0.2">
      <c r="A80" s="37" t="s">
        <v>55</v>
      </c>
      <c r="E80" s="41" t="s">
        <v>574</v>
      </c>
    </row>
    <row r="81" spans="1:5" ht="25.5" x14ac:dyDescent="0.2">
      <c r="A81" s="37" t="s">
        <v>57</v>
      </c>
      <c r="E81" s="42" t="s">
        <v>575</v>
      </c>
    </row>
    <row r="82" spans="1:5" x14ac:dyDescent="0.2">
      <c r="A82" t="s">
        <v>59</v>
      </c>
      <c r="E82" s="41" t="s">
        <v>368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576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576</v>
      </c>
      <c r="D4" s="9"/>
      <c r="E4" s="3" t="s">
        <v>577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COUNTIFS(L8:L141,"=0",A8:A141,"P")+COUNTIFS(L8:L141,"",A8:A141,"P")+SUM(Q8:Q141)</f>
        <v>32</v>
      </c>
    </row>
    <row r="8" spans="1:20" x14ac:dyDescent="0.2">
      <c r="A8" t="s">
        <v>44</v>
      </c>
      <c r="C8" s="30" t="s">
        <v>579</v>
      </c>
      <c r="E8" s="32" t="s">
        <v>577</v>
      </c>
      <c r="J8" s="31">
        <f>0+J9+J30+J63+J76+J89+J94+J99+J112</f>
        <v>0</v>
      </c>
      <c r="K8" s="31">
        <f>0+K9+K30+K63+K76+K89+K94+K99+K112</f>
        <v>0</v>
      </c>
      <c r="L8" s="31">
        <f>0+L9+L30+L63+L76+L89+L94+L99+L112</f>
        <v>0</v>
      </c>
      <c r="M8" s="31">
        <f>0+M9+M30+M63+M76+M89+M94+M99+M112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514</v>
      </c>
      <c r="D10" s="37" t="s">
        <v>51</v>
      </c>
      <c r="E10" s="13" t="s">
        <v>515</v>
      </c>
      <c r="F10" s="38" t="s">
        <v>364</v>
      </c>
      <c r="G10" s="39">
        <v>461.05200000000002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365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366</v>
      </c>
    </row>
    <row r="12" spans="1:20" ht="25.5" x14ac:dyDescent="0.2">
      <c r="A12" s="37" t="s">
        <v>57</v>
      </c>
      <c r="E12" s="42" t="s">
        <v>580</v>
      </c>
    </row>
    <row r="13" spans="1:20" x14ac:dyDescent="0.2">
      <c r="A13" t="s">
        <v>59</v>
      </c>
      <c r="E13" s="41" t="s">
        <v>368</v>
      </c>
    </row>
    <row r="14" spans="1:20" ht="25.5" x14ac:dyDescent="0.2">
      <c r="A14" t="s">
        <v>49</v>
      </c>
      <c r="B14" s="36" t="s">
        <v>27</v>
      </c>
      <c r="C14" s="36" t="s">
        <v>581</v>
      </c>
      <c r="D14" s="37" t="s">
        <v>51</v>
      </c>
      <c r="E14" s="13" t="s">
        <v>582</v>
      </c>
      <c r="F14" s="38" t="s">
        <v>364</v>
      </c>
      <c r="G14" s="39">
        <v>159.30000000000001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365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366</v>
      </c>
    </row>
    <row r="16" spans="1:20" ht="38.25" x14ac:dyDescent="0.2">
      <c r="A16" s="37" t="s">
        <v>57</v>
      </c>
      <c r="E16" s="42" t="s">
        <v>583</v>
      </c>
    </row>
    <row r="17" spans="1:16" x14ac:dyDescent="0.2">
      <c r="A17" t="s">
        <v>59</v>
      </c>
      <c r="E17" s="41" t="s">
        <v>368</v>
      </c>
    </row>
    <row r="18" spans="1:16" ht="25.5" x14ac:dyDescent="0.2">
      <c r="A18" t="s">
        <v>49</v>
      </c>
      <c r="B18" s="36" t="s">
        <v>26</v>
      </c>
      <c r="C18" s="36" t="s">
        <v>362</v>
      </c>
      <c r="D18" s="37" t="s">
        <v>51</v>
      </c>
      <c r="E18" s="13" t="s">
        <v>363</v>
      </c>
      <c r="F18" s="38" t="s">
        <v>364</v>
      </c>
      <c r="G18" s="39">
        <v>61.148000000000003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365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366</v>
      </c>
    </row>
    <row r="20" spans="1:16" ht="51" x14ac:dyDescent="0.2">
      <c r="A20" s="37" t="s">
        <v>57</v>
      </c>
      <c r="E20" s="42" t="s">
        <v>584</v>
      </c>
    </row>
    <row r="21" spans="1:16" x14ac:dyDescent="0.2">
      <c r="A21" t="s">
        <v>59</v>
      </c>
      <c r="E21" s="41" t="s">
        <v>368</v>
      </c>
    </row>
    <row r="22" spans="1:16" ht="25.5" x14ac:dyDescent="0.2">
      <c r="A22" t="s">
        <v>49</v>
      </c>
      <c r="B22" s="36" t="s">
        <v>66</v>
      </c>
      <c r="C22" s="36" t="s">
        <v>585</v>
      </c>
      <c r="D22" s="37" t="s">
        <v>51</v>
      </c>
      <c r="E22" s="13" t="s">
        <v>586</v>
      </c>
      <c r="F22" s="38" t="s">
        <v>364</v>
      </c>
      <c r="G22" s="39">
        <v>44.82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365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366</v>
      </c>
    </row>
    <row r="24" spans="1:16" ht="25.5" x14ac:dyDescent="0.2">
      <c r="A24" s="37" t="s">
        <v>57</v>
      </c>
      <c r="E24" s="42" t="s">
        <v>587</v>
      </c>
    </row>
    <row r="25" spans="1:16" x14ac:dyDescent="0.2">
      <c r="A25" t="s">
        <v>59</v>
      </c>
      <c r="E25" s="41" t="s">
        <v>368</v>
      </c>
    </row>
    <row r="26" spans="1:16" x14ac:dyDescent="0.2">
      <c r="A26" t="s">
        <v>49</v>
      </c>
      <c r="B26" s="36" t="s">
        <v>69</v>
      </c>
      <c r="C26" s="36" t="s">
        <v>387</v>
      </c>
      <c r="D26" s="37" t="s">
        <v>51</v>
      </c>
      <c r="E26" s="13" t="s">
        <v>257</v>
      </c>
      <c r="F26" s="38" t="s">
        <v>258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365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388</v>
      </c>
    </row>
    <row r="28" spans="1:16" ht="25.5" x14ac:dyDescent="0.2">
      <c r="A28" s="37" t="s">
        <v>57</v>
      </c>
      <c r="E28" s="42" t="s">
        <v>588</v>
      </c>
    </row>
    <row r="29" spans="1:16" x14ac:dyDescent="0.2">
      <c r="A29" t="s">
        <v>59</v>
      </c>
      <c r="E29" s="41" t="s">
        <v>368</v>
      </c>
    </row>
    <row r="30" spans="1:16" x14ac:dyDescent="0.2">
      <c r="A30" t="s">
        <v>46</v>
      </c>
      <c r="C30" s="33" t="s">
        <v>47</v>
      </c>
      <c r="E30" s="35" t="s">
        <v>246</v>
      </c>
      <c r="J30" s="34">
        <f>0</f>
        <v>0</v>
      </c>
      <c r="K30" s="34">
        <f>0</f>
        <v>0</v>
      </c>
      <c r="L30" s="34">
        <f>0+L31+L35+L39+L43+L47+L51+L55+L59</f>
        <v>0</v>
      </c>
      <c r="M30" s="34">
        <f>0+M31+M35+M39+M43+M47+M51+M55+M59</f>
        <v>0</v>
      </c>
    </row>
    <row r="31" spans="1:16" ht="25.5" x14ac:dyDescent="0.2">
      <c r="A31" t="s">
        <v>49</v>
      </c>
      <c r="B31" s="36" t="s">
        <v>74</v>
      </c>
      <c r="C31" s="36" t="s">
        <v>589</v>
      </c>
      <c r="D31" s="37" t="s">
        <v>51</v>
      </c>
      <c r="E31" s="13" t="s">
        <v>590</v>
      </c>
      <c r="F31" s="38" t="s">
        <v>263</v>
      </c>
      <c r="G31" s="39">
        <v>24.9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365</v>
      </c>
      <c r="O31">
        <f>(M31*21)/100</f>
        <v>0</v>
      </c>
      <c r="P31" t="s">
        <v>27</v>
      </c>
    </row>
    <row r="32" spans="1:16" ht="63.75" x14ac:dyDescent="0.2">
      <c r="A32" s="37" t="s">
        <v>55</v>
      </c>
      <c r="E32" s="41" t="s">
        <v>591</v>
      </c>
    </row>
    <row r="33" spans="1:16" ht="25.5" x14ac:dyDescent="0.2">
      <c r="A33" s="37" t="s">
        <v>57</v>
      </c>
      <c r="E33" s="42" t="s">
        <v>592</v>
      </c>
    </row>
    <row r="34" spans="1:16" x14ac:dyDescent="0.2">
      <c r="A34" t="s">
        <v>59</v>
      </c>
      <c r="E34" s="41" t="s">
        <v>368</v>
      </c>
    </row>
    <row r="35" spans="1:16" ht="25.5" x14ac:dyDescent="0.2">
      <c r="A35" t="s">
        <v>49</v>
      </c>
      <c r="B35" s="36" t="s">
        <v>77</v>
      </c>
      <c r="C35" s="36" t="s">
        <v>593</v>
      </c>
      <c r="D35" s="37" t="s">
        <v>51</v>
      </c>
      <c r="E35" s="13" t="s">
        <v>594</v>
      </c>
      <c r="F35" s="38" t="s">
        <v>263</v>
      </c>
      <c r="G35" s="39">
        <v>63.72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365</v>
      </c>
      <c r="O35">
        <f>(M35*21)/100</f>
        <v>0</v>
      </c>
      <c r="P35" t="s">
        <v>27</v>
      </c>
    </row>
    <row r="36" spans="1:16" ht="63.75" x14ac:dyDescent="0.2">
      <c r="A36" s="37" t="s">
        <v>55</v>
      </c>
      <c r="E36" s="41" t="s">
        <v>591</v>
      </c>
    </row>
    <row r="37" spans="1:16" ht="25.5" x14ac:dyDescent="0.2">
      <c r="A37" s="37" t="s">
        <v>57</v>
      </c>
      <c r="E37" s="42" t="s">
        <v>595</v>
      </c>
    </row>
    <row r="38" spans="1:16" x14ac:dyDescent="0.2">
      <c r="A38" t="s">
        <v>59</v>
      </c>
      <c r="E38" s="41" t="s">
        <v>368</v>
      </c>
    </row>
    <row r="39" spans="1:16" ht="25.5" x14ac:dyDescent="0.2">
      <c r="A39" t="s">
        <v>49</v>
      </c>
      <c r="B39" s="36" t="s">
        <v>80</v>
      </c>
      <c r="C39" s="36" t="s">
        <v>596</v>
      </c>
      <c r="D39" s="37" t="s">
        <v>51</v>
      </c>
      <c r="E39" s="13" t="s">
        <v>597</v>
      </c>
      <c r="F39" s="38" t="s">
        <v>53</v>
      </c>
      <c r="G39" s="39">
        <v>26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365</v>
      </c>
      <c r="O39">
        <f>(M39*21)/100</f>
        <v>0</v>
      </c>
      <c r="P39" t="s">
        <v>27</v>
      </c>
    </row>
    <row r="40" spans="1:16" ht="63.75" x14ac:dyDescent="0.2">
      <c r="A40" s="37" t="s">
        <v>55</v>
      </c>
      <c r="E40" s="41" t="s">
        <v>591</v>
      </c>
    </row>
    <row r="41" spans="1:16" ht="25.5" x14ac:dyDescent="0.2">
      <c r="A41" s="37" t="s">
        <v>57</v>
      </c>
      <c r="E41" s="42" t="s">
        <v>598</v>
      </c>
    </row>
    <row r="42" spans="1:16" x14ac:dyDescent="0.2">
      <c r="A42" t="s">
        <v>59</v>
      </c>
      <c r="E42" s="41" t="s">
        <v>368</v>
      </c>
    </row>
    <row r="43" spans="1:16" x14ac:dyDescent="0.2">
      <c r="A43" t="s">
        <v>49</v>
      </c>
      <c r="B43" s="36" t="s">
        <v>83</v>
      </c>
      <c r="C43" s="36" t="s">
        <v>518</v>
      </c>
      <c r="D43" s="37" t="s">
        <v>51</v>
      </c>
      <c r="E43" s="13" t="s">
        <v>519</v>
      </c>
      <c r="F43" s="38" t="s">
        <v>263</v>
      </c>
      <c r="G43" s="39">
        <v>217.26300000000001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365</v>
      </c>
      <c r="O43">
        <f>(M43*21)/100</f>
        <v>0</v>
      </c>
      <c r="P43" t="s">
        <v>27</v>
      </c>
    </row>
    <row r="44" spans="1:16" ht="369.75" x14ac:dyDescent="0.2">
      <c r="A44" s="37" t="s">
        <v>55</v>
      </c>
      <c r="E44" s="41" t="s">
        <v>520</v>
      </c>
    </row>
    <row r="45" spans="1:16" ht="51" x14ac:dyDescent="0.2">
      <c r="A45" s="37" t="s">
        <v>57</v>
      </c>
      <c r="E45" s="42" t="s">
        <v>599</v>
      </c>
    </row>
    <row r="46" spans="1:16" x14ac:dyDescent="0.2">
      <c r="A46" t="s">
        <v>59</v>
      </c>
      <c r="E46" s="41" t="s">
        <v>368</v>
      </c>
    </row>
    <row r="47" spans="1:16" x14ac:dyDescent="0.2">
      <c r="A47" t="s">
        <v>49</v>
      </c>
      <c r="B47" s="36" t="s">
        <v>86</v>
      </c>
      <c r="C47" s="36" t="s">
        <v>522</v>
      </c>
      <c r="D47" s="37" t="s">
        <v>51</v>
      </c>
      <c r="E47" s="13" t="s">
        <v>523</v>
      </c>
      <c r="F47" s="38" t="s">
        <v>263</v>
      </c>
      <c r="G47" s="39">
        <v>11.329000000000001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365</v>
      </c>
      <c r="O47">
        <f>(M47*21)/100</f>
        <v>0</v>
      </c>
      <c r="P47" t="s">
        <v>27</v>
      </c>
    </row>
    <row r="48" spans="1:16" ht="318.75" x14ac:dyDescent="0.2">
      <c r="A48" s="37" t="s">
        <v>55</v>
      </c>
      <c r="E48" s="41" t="s">
        <v>524</v>
      </c>
    </row>
    <row r="49" spans="1:16" ht="25.5" x14ac:dyDescent="0.2">
      <c r="A49" s="37" t="s">
        <v>57</v>
      </c>
      <c r="E49" s="42" t="s">
        <v>600</v>
      </c>
    </row>
    <row r="50" spans="1:16" x14ac:dyDescent="0.2">
      <c r="A50" t="s">
        <v>59</v>
      </c>
      <c r="E50" s="41" t="s">
        <v>368</v>
      </c>
    </row>
    <row r="51" spans="1:16" x14ac:dyDescent="0.2">
      <c r="A51" t="s">
        <v>49</v>
      </c>
      <c r="B51" s="36" t="s">
        <v>89</v>
      </c>
      <c r="C51" s="36" t="s">
        <v>526</v>
      </c>
      <c r="D51" s="37" t="s">
        <v>51</v>
      </c>
      <c r="E51" s="13" t="s">
        <v>527</v>
      </c>
      <c r="F51" s="38" t="s">
        <v>263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365</v>
      </c>
      <c r="O51">
        <f>(M51*21)/100</f>
        <v>0</v>
      </c>
      <c r="P51" t="s">
        <v>27</v>
      </c>
    </row>
    <row r="52" spans="1:16" ht="318.75" x14ac:dyDescent="0.2">
      <c r="A52" s="37" t="s">
        <v>55</v>
      </c>
      <c r="E52" s="41" t="s">
        <v>524</v>
      </c>
    </row>
    <row r="53" spans="1:16" ht="25.5" x14ac:dyDescent="0.2">
      <c r="A53" s="37" t="s">
        <v>57</v>
      </c>
      <c r="E53" s="42" t="s">
        <v>528</v>
      </c>
    </row>
    <row r="54" spans="1:16" x14ac:dyDescent="0.2">
      <c r="A54" t="s">
        <v>59</v>
      </c>
      <c r="E54" s="41" t="s">
        <v>368</v>
      </c>
    </row>
    <row r="55" spans="1:16" x14ac:dyDescent="0.2">
      <c r="A55" t="s">
        <v>49</v>
      </c>
      <c r="B55" s="36" t="s">
        <v>92</v>
      </c>
      <c r="C55" s="36" t="s">
        <v>601</v>
      </c>
      <c r="D55" s="37" t="s">
        <v>51</v>
      </c>
      <c r="E55" s="13" t="s">
        <v>602</v>
      </c>
      <c r="F55" s="38" t="s">
        <v>263</v>
      </c>
      <c r="G55" s="39">
        <v>13.329000000000001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365</v>
      </c>
      <c r="O55">
        <f>(M55*21)/100</f>
        <v>0</v>
      </c>
      <c r="P55" t="s">
        <v>27</v>
      </c>
    </row>
    <row r="56" spans="1:16" ht="293.25" x14ac:dyDescent="0.2">
      <c r="A56" s="37" t="s">
        <v>55</v>
      </c>
      <c r="E56" s="41" t="s">
        <v>603</v>
      </c>
    </row>
    <row r="57" spans="1:16" ht="25.5" x14ac:dyDescent="0.2">
      <c r="A57" s="37" t="s">
        <v>57</v>
      </c>
      <c r="E57" s="42" t="s">
        <v>604</v>
      </c>
    </row>
    <row r="58" spans="1:16" x14ac:dyDescent="0.2">
      <c r="A58" t="s">
        <v>59</v>
      </c>
      <c r="E58" s="41" t="s">
        <v>368</v>
      </c>
    </row>
    <row r="59" spans="1:16" x14ac:dyDescent="0.2">
      <c r="A59" t="s">
        <v>49</v>
      </c>
      <c r="B59" s="36" t="s">
        <v>95</v>
      </c>
      <c r="C59" s="36" t="s">
        <v>605</v>
      </c>
      <c r="D59" s="37" t="s">
        <v>51</v>
      </c>
      <c r="E59" s="13" t="s">
        <v>606</v>
      </c>
      <c r="F59" s="38" t="s">
        <v>263</v>
      </c>
      <c r="G59" s="39">
        <v>135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365</v>
      </c>
      <c r="O59">
        <f>(M59*21)/100</f>
        <v>0</v>
      </c>
      <c r="P59" t="s">
        <v>27</v>
      </c>
    </row>
    <row r="60" spans="1:16" ht="255" x14ac:dyDescent="0.2">
      <c r="A60" s="37" t="s">
        <v>55</v>
      </c>
      <c r="E60" s="41" t="s">
        <v>607</v>
      </c>
    </row>
    <row r="61" spans="1:16" ht="38.25" x14ac:dyDescent="0.2">
      <c r="A61" s="37" t="s">
        <v>57</v>
      </c>
      <c r="E61" s="42" t="s">
        <v>608</v>
      </c>
    </row>
    <row r="62" spans="1:16" x14ac:dyDescent="0.2">
      <c r="A62" t="s">
        <v>59</v>
      </c>
      <c r="E62" s="41" t="s">
        <v>368</v>
      </c>
    </row>
    <row r="63" spans="1:16" x14ac:dyDescent="0.2">
      <c r="A63" t="s">
        <v>46</v>
      </c>
      <c r="C63" s="33" t="s">
        <v>26</v>
      </c>
      <c r="E63" s="35" t="s">
        <v>609</v>
      </c>
      <c r="J63" s="34">
        <f>0</f>
        <v>0</v>
      </c>
      <c r="K63" s="34">
        <f>0</f>
        <v>0</v>
      </c>
      <c r="L63" s="34">
        <f>0+L64+L68+L72</f>
        <v>0</v>
      </c>
      <c r="M63" s="34">
        <f>0+M64+M68+M72</f>
        <v>0</v>
      </c>
    </row>
    <row r="64" spans="1:16" x14ac:dyDescent="0.2">
      <c r="A64" t="s">
        <v>49</v>
      </c>
      <c r="B64" s="36" t="s">
        <v>100</v>
      </c>
      <c r="C64" s="36" t="s">
        <v>610</v>
      </c>
      <c r="D64" s="37" t="s">
        <v>51</v>
      </c>
      <c r="E64" s="13" t="s">
        <v>611</v>
      </c>
      <c r="F64" s="38" t="s">
        <v>263</v>
      </c>
      <c r="G64" s="39">
        <v>4.7380000000000004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365</v>
      </c>
      <c r="O64">
        <f>(M64*21)/100</f>
        <v>0</v>
      </c>
      <c r="P64" t="s">
        <v>27</v>
      </c>
    </row>
    <row r="65" spans="1:16" ht="369.75" x14ac:dyDescent="0.2">
      <c r="A65" s="37" t="s">
        <v>55</v>
      </c>
      <c r="E65" s="41" t="s">
        <v>612</v>
      </c>
    </row>
    <row r="66" spans="1:16" ht="25.5" x14ac:dyDescent="0.2">
      <c r="A66" s="37" t="s">
        <v>57</v>
      </c>
      <c r="E66" s="42" t="s">
        <v>613</v>
      </c>
    </row>
    <row r="67" spans="1:16" x14ac:dyDescent="0.2">
      <c r="A67" t="s">
        <v>59</v>
      </c>
      <c r="E67" s="41" t="s">
        <v>368</v>
      </c>
    </row>
    <row r="68" spans="1:16" x14ac:dyDescent="0.2">
      <c r="A68" t="s">
        <v>49</v>
      </c>
      <c r="B68" s="36" t="s">
        <v>104</v>
      </c>
      <c r="C68" s="36" t="s">
        <v>614</v>
      </c>
      <c r="D68" s="37" t="s">
        <v>51</v>
      </c>
      <c r="E68" s="13" t="s">
        <v>615</v>
      </c>
      <c r="F68" s="38" t="s">
        <v>364</v>
      </c>
      <c r="G68" s="39">
        <v>0.17399999999999999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365</v>
      </c>
      <c r="O68">
        <f>(M68*21)/100</f>
        <v>0</v>
      </c>
      <c r="P68" t="s">
        <v>27</v>
      </c>
    </row>
    <row r="69" spans="1:16" ht="267.75" x14ac:dyDescent="0.2">
      <c r="A69" s="37" t="s">
        <v>55</v>
      </c>
      <c r="E69" s="41" t="s">
        <v>616</v>
      </c>
    </row>
    <row r="70" spans="1:16" ht="25.5" x14ac:dyDescent="0.2">
      <c r="A70" s="37" t="s">
        <v>57</v>
      </c>
      <c r="E70" s="42" t="s">
        <v>617</v>
      </c>
    </row>
    <row r="71" spans="1:16" x14ac:dyDescent="0.2">
      <c r="A71" t="s">
        <v>59</v>
      </c>
      <c r="E71" s="41" t="s">
        <v>368</v>
      </c>
    </row>
    <row r="72" spans="1:16" x14ac:dyDescent="0.2">
      <c r="A72" t="s">
        <v>49</v>
      </c>
      <c r="B72" s="36" t="s">
        <v>108</v>
      </c>
      <c r="C72" s="36" t="s">
        <v>618</v>
      </c>
      <c r="D72" s="37" t="s">
        <v>51</v>
      </c>
      <c r="E72" s="13" t="s">
        <v>619</v>
      </c>
      <c r="F72" s="38" t="s">
        <v>620</v>
      </c>
      <c r="G72" s="39">
        <v>211.2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365</v>
      </c>
      <c r="O72">
        <f>(M72*21)/100</f>
        <v>0</v>
      </c>
      <c r="P72" t="s">
        <v>27</v>
      </c>
    </row>
    <row r="73" spans="1:16" ht="293.25" x14ac:dyDescent="0.2">
      <c r="A73" s="37" t="s">
        <v>55</v>
      </c>
      <c r="E73" s="41" t="s">
        <v>621</v>
      </c>
    </row>
    <row r="74" spans="1:16" ht="25.5" x14ac:dyDescent="0.2">
      <c r="A74" s="37" t="s">
        <v>57</v>
      </c>
      <c r="E74" s="42" t="s">
        <v>622</v>
      </c>
    </row>
    <row r="75" spans="1:16" x14ac:dyDescent="0.2">
      <c r="A75" t="s">
        <v>59</v>
      </c>
      <c r="E75" s="41" t="s">
        <v>368</v>
      </c>
    </row>
    <row r="76" spans="1:16" x14ac:dyDescent="0.2">
      <c r="A76" t="s">
        <v>46</v>
      </c>
      <c r="C76" s="33" t="s">
        <v>66</v>
      </c>
      <c r="E76" s="35" t="s">
        <v>623</v>
      </c>
      <c r="J76" s="34">
        <f>0</f>
        <v>0</v>
      </c>
      <c r="K76" s="34">
        <f>0</f>
        <v>0</v>
      </c>
      <c r="L76" s="34">
        <f>0+L77+L81+L85</f>
        <v>0</v>
      </c>
      <c r="M76" s="34">
        <f>0+M77+M81+M85</f>
        <v>0</v>
      </c>
    </row>
    <row r="77" spans="1:16" x14ac:dyDescent="0.2">
      <c r="A77" t="s">
        <v>49</v>
      </c>
      <c r="B77" s="36" t="s">
        <v>112</v>
      </c>
      <c r="C77" s="36" t="s">
        <v>624</v>
      </c>
      <c r="D77" s="37" t="s">
        <v>51</v>
      </c>
      <c r="E77" s="13" t="s">
        <v>625</v>
      </c>
      <c r="F77" s="38" t="s">
        <v>263</v>
      </c>
      <c r="G77" s="39">
        <v>14.313000000000001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365</v>
      </c>
      <c r="O77">
        <f>(M77*21)/100</f>
        <v>0</v>
      </c>
      <c r="P77" t="s">
        <v>27</v>
      </c>
    </row>
    <row r="78" spans="1:16" ht="369.75" x14ac:dyDescent="0.2">
      <c r="A78" s="37" t="s">
        <v>55</v>
      </c>
      <c r="E78" s="41" t="s">
        <v>612</v>
      </c>
    </row>
    <row r="79" spans="1:16" ht="63.75" x14ac:dyDescent="0.2">
      <c r="A79" s="37" t="s">
        <v>57</v>
      </c>
      <c r="E79" s="42" t="s">
        <v>626</v>
      </c>
    </row>
    <row r="80" spans="1:16" x14ac:dyDescent="0.2">
      <c r="A80" t="s">
        <v>59</v>
      </c>
      <c r="E80" s="41" t="s">
        <v>368</v>
      </c>
    </row>
    <row r="81" spans="1:16" x14ac:dyDescent="0.2">
      <c r="A81" t="s">
        <v>49</v>
      </c>
      <c r="B81" s="36" t="s">
        <v>116</v>
      </c>
      <c r="C81" s="36" t="s">
        <v>627</v>
      </c>
      <c r="D81" s="37" t="s">
        <v>51</v>
      </c>
      <c r="E81" s="13" t="s">
        <v>628</v>
      </c>
      <c r="F81" s="38" t="s">
        <v>263</v>
      </c>
      <c r="G81" s="39">
        <v>0.63700000000000001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365</v>
      </c>
      <c r="O81">
        <f>(M81*21)/100</f>
        <v>0</v>
      </c>
      <c r="P81" t="s">
        <v>27</v>
      </c>
    </row>
    <row r="82" spans="1:16" ht="369.75" x14ac:dyDescent="0.2">
      <c r="A82" s="37" t="s">
        <v>55</v>
      </c>
      <c r="E82" s="41" t="s">
        <v>612</v>
      </c>
    </row>
    <row r="83" spans="1:16" ht="51" x14ac:dyDescent="0.2">
      <c r="A83" s="37" t="s">
        <v>57</v>
      </c>
      <c r="E83" s="42" t="s">
        <v>629</v>
      </c>
    </row>
    <row r="84" spans="1:16" x14ac:dyDescent="0.2">
      <c r="A84" t="s">
        <v>59</v>
      </c>
      <c r="E84" s="41" t="s">
        <v>368</v>
      </c>
    </row>
    <row r="85" spans="1:16" x14ac:dyDescent="0.2">
      <c r="A85" t="s">
        <v>49</v>
      </c>
      <c r="B85" s="36" t="s">
        <v>119</v>
      </c>
      <c r="C85" s="36" t="s">
        <v>630</v>
      </c>
      <c r="D85" s="37" t="s">
        <v>51</v>
      </c>
      <c r="E85" s="13" t="s">
        <v>631</v>
      </c>
      <c r="F85" s="38" t="s">
        <v>263</v>
      </c>
      <c r="G85" s="39">
        <v>63.206000000000003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365</v>
      </c>
      <c r="O85">
        <f>(M85*21)/100</f>
        <v>0</v>
      </c>
      <c r="P85" t="s">
        <v>27</v>
      </c>
    </row>
    <row r="86" spans="1:16" ht="38.25" x14ac:dyDescent="0.2">
      <c r="A86" s="37" t="s">
        <v>55</v>
      </c>
      <c r="E86" s="41" t="s">
        <v>632</v>
      </c>
    </row>
    <row r="87" spans="1:16" ht="89.25" x14ac:dyDescent="0.2">
      <c r="A87" s="37" t="s">
        <v>57</v>
      </c>
      <c r="E87" s="42" t="s">
        <v>633</v>
      </c>
    </row>
    <row r="88" spans="1:16" x14ac:dyDescent="0.2">
      <c r="A88" t="s">
        <v>59</v>
      </c>
      <c r="E88" s="41" t="s">
        <v>368</v>
      </c>
    </row>
    <row r="89" spans="1:16" x14ac:dyDescent="0.2">
      <c r="A89" t="s">
        <v>46</v>
      </c>
      <c r="C89" s="33" t="s">
        <v>69</v>
      </c>
      <c r="E89" s="35" t="s">
        <v>390</v>
      </c>
      <c r="J89" s="34">
        <f>0</f>
        <v>0</v>
      </c>
      <c r="K89" s="34">
        <f>0</f>
        <v>0</v>
      </c>
      <c r="L89" s="34">
        <f>0+L90</f>
        <v>0</v>
      </c>
      <c r="M89" s="34">
        <f>0+M90</f>
        <v>0</v>
      </c>
    </row>
    <row r="90" spans="1:16" x14ac:dyDescent="0.2">
      <c r="A90" t="s">
        <v>49</v>
      </c>
      <c r="B90" s="36" t="s">
        <v>123</v>
      </c>
      <c r="C90" s="36" t="s">
        <v>634</v>
      </c>
      <c r="D90" s="37" t="s">
        <v>51</v>
      </c>
      <c r="E90" s="13" t="s">
        <v>635</v>
      </c>
      <c r="F90" s="38" t="s">
        <v>294</v>
      </c>
      <c r="G90" s="39">
        <v>184.417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365</v>
      </c>
      <c r="O90">
        <f>(M90*21)/100</f>
        <v>0</v>
      </c>
      <c r="P90" t="s">
        <v>27</v>
      </c>
    </row>
    <row r="91" spans="1:16" ht="165.75" x14ac:dyDescent="0.2">
      <c r="A91" s="37" t="s">
        <v>55</v>
      </c>
      <c r="E91" s="41" t="s">
        <v>636</v>
      </c>
    </row>
    <row r="92" spans="1:16" ht="38.25" x14ac:dyDescent="0.2">
      <c r="A92" s="37" t="s">
        <v>57</v>
      </c>
      <c r="E92" s="42" t="s">
        <v>637</v>
      </c>
    </row>
    <row r="93" spans="1:16" x14ac:dyDescent="0.2">
      <c r="A93" t="s">
        <v>59</v>
      </c>
      <c r="E93" s="41" t="s">
        <v>368</v>
      </c>
    </row>
    <row r="94" spans="1:16" x14ac:dyDescent="0.2">
      <c r="A94" t="s">
        <v>46</v>
      </c>
      <c r="C94" s="33" t="s">
        <v>638</v>
      </c>
      <c r="E94" s="35" t="s">
        <v>639</v>
      </c>
      <c r="J94" s="34">
        <f>0</f>
        <v>0</v>
      </c>
      <c r="K94" s="34">
        <f>0</f>
        <v>0</v>
      </c>
      <c r="L94" s="34">
        <f>0+L95</f>
        <v>0</v>
      </c>
      <c r="M94" s="34">
        <f>0+M95</f>
        <v>0</v>
      </c>
    </row>
    <row r="95" spans="1:16" ht="25.5" x14ac:dyDescent="0.2">
      <c r="A95" t="s">
        <v>49</v>
      </c>
      <c r="B95" s="36" t="s">
        <v>165</v>
      </c>
      <c r="C95" s="36" t="s">
        <v>640</v>
      </c>
      <c r="D95" s="37" t="s">
        <v>51</v>
      </c>
      <c r="E95" s="13" t="s">
        <v>641</v>
      </c>
      <c r="F95" s="38" t="s">
        <v>294</v>
      </c>
      <c r="G95" s="39">
        <v>790.15700000000004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365</v>
      </c>
      <c r="O95">
        <f>(M95*21)/100</f>
        <v>0</v>
      </c>
      <c r="P95" t="s">
        <v>27</v>
      </c>
    </row>
    <row r="96" spans="1:16" ht="191.25" x14ac:dyDescent="0.2">
      <c r="A96" s="37" t="s">
        <v>55</v>
      </c>
      <c r="E96" s="41" t="s">
        <v>642</v>
      </c>
    </row>
    <row r="97" spans="1:16" ht="51" x14ac:dyDescent="0.2">
      <c r="A97" s="37" t="s">
        <v>57</v>
      </c>
      <c r="E97" s="42" t="s">
        <v>643</v>
      </c>
    </row>
    <row r="98" spans="1:16" x14ac:dyDescent="0.2">
      <c r="A98" t="s">
        <v>59</v>
      </c>
      <c r="E98" s="41" t="s">
        <v>368</v>
      </c>
    </row>
    <row r="99" spans="1:16" x14ac:dyDescent="0.2">
      <c r="A99" t="s">
        <v>46</v>
      </c>
      <c r="C99" s="33" t="s">
        <v>80</v>
      </c>
      <c r="E99" s="35" t="s">
        <v>563</v>
      </c>
      <c r="J99" s="34">
        <f>0</f>
        <v>0</v>
      </c>
      <c r="K99" s="34">
        <f>0</f>
        <v>0</v>
      </c>
      <c r="L99" s="34">
        <f>0+L100+L104+L108</f>
        <v>0</v>
      </c>
      <c r="M99" s="34">
        <f>0+M100+M104+M108</f>
        <v>0</v>
      </c>
    </row>
    <row r="100" spans="1:16" x14ac:dyDescent="0.2">
      <c r="A100" t="s">
        <v>49</v>
      </c>
      <c r="B100" s="36" t="s">
        <v>126</v>
      </c>
      <c r="C100" s="36" t="s">
        <v>644</v>
      </c>
      <c r="D100" s="37" t="s">
        <v>51</v>
      </c>
      <c r="E100" s="13" t="s">
        <v>645</v>
      </c>
      <c r="F100" s="38" t="s">
        <v>53</v>
      </c>
      <c r="G100" s="39">
        <v>24.923999999999999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365</v>
      </c>
      <c r="O100">
        <f>(M100*21)/100</f>
        <v>0</v>
      </c>
      <c r="P100" t="s">
        <v>27</v>
      </c>
    </row>
    <row r="101" spans="1:16" ht="255" x14ac:dyDescent="0.2">
      <c r="A101" s="37" t="s">
        <v>55</v>
      </c>
      <c r="E101" s="41" t="s">
        <v>566</v>
      </c>
    </row>
    <row r="102" spans="1:16" ht="51" x14ac:dyDescent="0.2">
      <c r="A102" s="37" t="s">
        <v>57</v>
      </c>
      <c r="E102" s="42" t="s">
        <v>646</v>
      </c>
    </row>
    <row r="103" spans="1:16" x14ac:dyDescent="0.2">
      <c r="A103" t="s">
        <v>59</v>
      </c>
      <c r="E103" s="41" t="s">
        <v>368</v>
      </c>
    </row>
    <row r="104" spans="1:16" x14ac:dyDescent="0.2">
      <c r="A104" t="s">
        <v>49</v>
      </c>
      <c r="B104" s="36" t="s">
        <v>129</v>
      </c>
      <c r="C104" s="36" t="s">
        <v>568</v>
      </c>
      <c r="D104" s="37" t="s">
        <v>51</v>
      </c>
      <c r="E104" s="13" t="s">
        <v>569</v>
      </c>
      <c r="F104" s="38" t="s">
        <v>65</v>
      </c>
      <c r="G104" s="39">
        <v>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365</v>
      </c>
      <c r="O104">
        <f>(M104*21)/100</f>
        <v>0</v>
      </c>
      <c r="P104" t="s">
        <v>27</v>
      </c>
    </row>
    <row r="105" spans="1:16" ht="89.25" x14ac:dyDescent="0.2">
      <c r="A105" s="37" t="s">
        <v>55</v>
      </c>
      <c r="E105" s="41" t="s">
        <v>570</v>
      </c>
    </row>
    <row r="106" spans="1:16" ht="25.5" x14ac:dyDescent="0.2">
      <c r="A106" s="37" t="s">
        <v>57</v>
      </c>
      <c r="E106" s="42" t="s">
        <v>647</v>
      </c>
    </row>
    <row r="107" spans="1:16" x14ac:dyDescent="0.2">
      <c r="A107" t="s">
        <v>59</v>
      </c>
      <c r="E107" s="41" t="s">
        <v>368</v>
      </c>
    </row>
    <row r="108" spans="1:16" x14ac:dyDescent="0.2">
      <c r="A108" t="s">
        <v>49</v>
      </c>
      <c r="B108" s="36" t="s">
        <v>132</v>
      </c>
      <c r="C108" s="36" t="s">
        <v>648</v>
      </c>
      <c r="D108" s="37" t="s">
        <v>51</v>
      </c>
      <c r="E108" s="13" t="s">
        <v>649</v>
      </c>
      <c r="F108" s="38" t="s">
        <v>65</v>
      </c>
      <c r="G108" s="39">
        <v>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365</v>
      </c>
      <c r="O108">
        <f>(M108*21)/100</f>
        <v>0</v>
      </c>
      <c r="P108" t="s">
        <v>27</v>
      </c>
    </row>
    <row r="109" spans="1:16" ht="25.5" x14ac:dyDescent="0.2">
      <c r="A109" s="37" t="s">
        <v>55</v>
      </c>
      <c r="E109" s="41" t="s">
        <v>650</v>
      </c>
    </row>
    <row r="110" spans="1:16" ht="25.5" x14ac:dyDescent="0.2">
      <c r="A110" s="37" t="s">
        <v>57</v>
      </c>
      <c r="E110" s="42" t="s">
        <v>651</v>
      </c>
    </row>
    <row r="111" spans="1:16" x14ac:dyDescent="0.2">
      <c r="A111" t="s">
        <v>59</v>
      </c>
      <c r="E111" s="41" t="s">
        <v>368</v>
      </c>
    </row>
    <row r="112" spans="1:16" x14ac:dyDescent="0.2">
      <c r="A112" t="s">
        <v>46</v>
      </c>
      <c r="C112" s="33" t="s">
        <v>83</v>
      </c>
      <c r="E112" s="35" t="s">
        <v>425</v>
      </c>
      <c r="J112" s="34">
        <f>0</f>
        <v>0</v>
      </c>
      <c r="K112" s="34">
        <f>0</f>
        <v>0</v>
      </c>
      <c r="L112" s="34">
        <f>0+L113+L117+L121+L125+L129+L133+L137+L141</f>
        <v>0</v>
      </c>
      <c r="M112" s="34">
        <f>0+M113+M117+M121+M125+M129+M133+M137+M141</f>
        <v>0</v>
      </c>
    </row>
    <row r="113" spans="1:16" x14ac:dyDescent="0.2">
      <c r="A113" t="s">
        <v>49</v>
      </c>
      <c r="B113" s="36" t="s">
        <v>136</v>
      </c>
      <c r="C113" s="36" t="s">
        <v>652</v>
      </c>
      <c r="D113" s="37" t="s">
        <v>51</v>
      </c>
      <c r="E113" s="13" t="s">
        <v>653</v>
      </c>
      <c r="F113" s="38" t="s">
        <v>53</v>
      </c>
      <c r="G113" s="39">
        <v>87.536000000000001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365</v>
      </c>
      <c r="O113">
        <f>(M113*21)/100</f>
        <v>0</v>
      </c>
      <c r="P113" t="s">
        <v>27</v>
      </c>
    </row>
    <row r="114" spans="1:16" ht="51" x14ac:dyDescent="0.2">
      <c r="A114" s="37" t="s">
        <v>55</v>
      </c>
      <c r="E114" s="41" t="s">
        <v>654</v>
      </c>
    </row>
    <row r="115" spans="1:16" ht="25.5" x14ac:dyDescent="0.2">
      <c r="A115" s="37" t="s">
        <v>57</v>
      </c>
      <c r="E115" s="42" t="s">
        <v>655</v>
      </c>
    </row>
    <row r="116" spans="1:16" x14ac:dyDescent="0.2">
      <c r="A116" t="s">
        <v>59</v>
      </c>
      <c r="E116" s="41" t="s">
        <v>368</v>
      </c>
    </row>
    <row r="117" spans="1:16" x14ac:dyDescent="0.2">
      <c r="A117" t="s">
        <v>49</v>
      </c>
      <c r="B117" s="36" t="s">
        <v>139</v>
      </c>
      <c r="C117" s="36" t="s">
        <v>656</v>
      </c>
      <c r="D117" s="37" t="s">
        <v>51</v>
      </c>
      <c r="E117" s="13" t="s">
        <v>657</v>
      </c>
      <c r="F117" s="38" t="s">
        <v>53</v>
      </c>
      <c r="G117" s="39">
        <v>90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365</v>
      </c>
      <c r="O117">
        <f>(M117*21)/100</f>
        <v>0</v>
      </c>
      <c r="P117" t="s">
        <v>27</v>
      </c>
    </row>
    <row r="118" spans="1:16" ht="229.5" x14ac:dyDescent="0.2">
      <c r="A118" s="37" t="s">
        <v>55</v>
      </c>
      <c r="E118" s="41" t="s">
        <v>658</v>
      </c>
    </row>
    <row r="119" spans="1:16" ht="25.5" x14ac:dyDescent="0.2">
      <c r="A119" s="37" t="s">
        <v>57</v>
      </c>
      <c r="E119" s="42" t="s">
        <v>659</v>
      </c>
    </row>
    <row r="120" spans="1:16" x14ac:dyDescent="0.2">
      <c r="A120" t="s">
        <v>59</v>
      </c>
      <c r="E120" s="41" t="s">
        <v>368</v>
      </c>
    </row>
    <row r="121" spans="1:16" ht="25.5" x14ac:dyDescent="0.2">
      <c r="A121" t="s">
        <v>49</v>
      </c>
      <c r="B121" s="36" t="s">
        <v>143</v>
      </c>
      <c r="C121" s="36" t="s">
        <v>660</v>
      </c>
      <c r="D121" s="37" t="s">
        <v>51</v>
      </c>
      <c r="E121" s="13" t="s">
        <v>661</v>
      </c>
      <c r="F121" s="38" t="s">
        <v>53</v>
      </c>
      <c r="G121" s="39">
        <v>1.8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365</v>
      </c>
      <c r="O121">
        <f>(M121*21)/100</f>
        <v>0</v>
      </c>
      <c r="P121" t="s">
        <v>27</v>
      </c>
    </row>
    <row r="122" spans="1:16" ht="229.5" x14ac:dyDescent="0.2">
      <c r="A122" s="37" t="s">
        <v>55</v>
      </c>
      <c r="E122" s="41" t="s">
        <v>662</v>
      </c>
    </row>
    <row r="123" spans="1:16" ht="25.5" x14ac:dyDescent="0.2">
      <c r="A123" s="37" t="s">
        <v>57</v>
      </c>
      <c r="E123" s="42" t="s">
        <v>663</v>
      </c>
    </row>
    <row r="124" spans="1:16" x14ac:dyDescent="0.2">
      <c r="A124" t="s">
        <v>59</v>
      </c>
      <c r="E124" s="41" t="s">
        <v>368</v>
      </c>
    </row>
    <row r="125" spans="1:16" ht="25.5" x14ac:dyDescent="0.2">
      <c r="A125" t="s">
        <v>49</v>
      </c>
      <c r="B125" s="36" t="s">
        <v>147</v>
      </c>
      <c r="C125" s="36" t="s">
        <v>664</v>
      </c>
      <c r="D125" s="37" t="s">
        <v>51</v>
      </c>
      <c r="E125" s="13" t="s">
        <v>665</v>
      </c>
      <c r="F125" s="38" t="s">
        <v>53</v>
      </c>
      <c r="G125" s="39">
        <v>90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365</v>
      </c>
      <c r="O125">
        <f>(M125*21)/100</f>
        <v>0</v>
      </c>
      <c r="P125" t="s">
        <v>27</v>
      </c>
    </row>
    <row r="126" spans="1:16" ht="89.25" x14ac:dyDescent="0.2">
      <c r="A126" s="37" t="s">
        <v>55</v>
      </c>
      <c r="E126" s="41" t="s">
        <v>666</v>
      </c>
    </row>
    <row r="127" spans="1:16" ht="25.5" x14ac:dyDescent="0.2">
      <c r="A127" s="37" t="s">
        <v>57</v>
      </c>
      <c r="E127" s="42" t="s">
        <v>667</v>
      </c>
    </row>
    <row r="128" spans="1:16" x14ac:dyDescent="0.2">
      <c r="A128" t="s">
        <v>59</v>
      </c>
      <c r="E128" s="41" t="s">
        <v>368</v>
      </c>
    </row>
    <row r="129" spans="1:16" x14ac:dyDescent="0.2">
      <c r="A129" t="s">
        <v>49</v>
      </c>
      <c r="B129" s="36" t="s">
        <v>151</v>
      </c>
      <c r="C129" s="36" t="s">
        <v>668</v>
      </c>
      <c r="D129" s="37" t="s">
        <v>51</v>
      </c>
      <c r="E129" s="13" t="s">
        <v>669</v>
      </c>
      <c r="F129" s="38" t="s">
        <v>294</v>
      </c>
      <c r="G129" s="39">
        <v>10.228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365</v>
      </c>
      <c r="O129">
        <f>(M129*21)/100</f>
        <v>0</v>
      </c>
      <c r="P129" t="s">
        <v>27</v>
      </c>
    </row>
    <row r="130" spans="1:16" ht="229.5" x14ac:dyDescent="0.2">
      <c r="A130" s="37" t="s">
        <v>55</v>
      </c>
      <c r="E130" s="41" t="s">
        <v>670</v>
      </c>
    </row>
    <row r="131" spans="1:16" ht="25.5" x14ac:dyDescent="0.2">
      <c r="A131" s="37" t="s">
        <v>57</v>
      </c>
      <c r="E131" s="42" t="s">
        <v>671</v>
      </c>
    </row>
    <row r="132" spans="1:16" x14ac:dyDescent="0.2">
      <c r="A132" t="s">
        <v>59</v>
      </c>
      <c r="E132" s="41" t="s">
        <v>368</v>
      </c>
    </row>
    <row r="133" spans="1:16" ht="25.5" x14ac:dyDescent="0.2">
      <c r="A133" t="s">
        <v>49</v>
      </c>
      <c r="B133" s="36" t="s">
        <v>155</v>
      </c>
      <c r="C133" s="36" t="s">
        <v>672</v>
      </c>
      <c r="D133" s="37" t="s">
        <v>51</v>
      </c>
      <c r="E133" s="13" t="s">
        <v>673</v>
      </c>
      <c r="F133" s="38" t="s">
        <v>53</v>
      </c>
      <c r="G133" s="39">
        <v>39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365</v>
      </c>
      <c r="O133">
        <f>(M133*21)/100</f>
        <v>0</v>
      </c>
      <c r="P133" t="s">
        <v>27</v>
      </c>
    </row>
    <row r="134" spans="1:16" ht="76.5" x14ac:dyDescent="0.2">
      <c r="A134" s="37" t="s">
        <v>55</v>
      </c>
      <c r="E134" s="41" t="s">
        <v>674</v>
      </c>
    </row>
    <row r="135" spans="1:16" ht="25.5" x14ac:dyDescent="0.2">
      <c r="A135" s="37" t="s">
        <v>57</v>
      </c>
      <c r="E135" s="42" t="s">
        <v>675</v>
      </c>
    </row>
    <row r="136" spans="1:16" x14ac:dyDescent="0.2">
      <c r="A136" t="s">
        <v>59</v>
      </c>
      <c r="E136" s="41" t="s">
        <v>368</v>
      </c>
    </row>
    <row r="137" spans="1:16" x14ac:dyDescent="0.2">
      <c r="A137" t="s">
        <v>49</v>
      </c>
      <c r="B137" s="36" t="s">
        <v>159</v>
      </c>
      <c r="C137" s="36" t="s">
        <v>676</v>
      </c>
      <c r="D137" s="37" t="s">
        <v>51</v>
      </c>
      <c r="E137" s="13" t="s">
        <v>677</v>
      </c>
      <c r="F137" s="38" t="s">
        <v>53</v>
      </c>
      <c r="G137" s="39">
        <v>83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365</v>
      </c>
      <c r="O137">
        <f>(M137*21)/100</f>
        <v>0</v>
      </c>
      <c r="P137" t="s">
        <v>27</v>
      </c>
    </row>
    <row r="138" spans="1:16" ht="165.75" x14ac:dyDescent="0.2">
      <c r="A138" s="37" t="s">
        <v>55</v>
      </c>
      <c r="E138" s="41" t="s">
        <v>678</v>
      </c>
    </row>
    <row r="139" spans="1:16" ht="25.5" x14ac:dyDescent="0.2">
      <c r="A139" s="37" t="s">
        <v>57</v>
      </c>
      <c r="E139" s="42" t="s">
        <v>679</v>
      </c>
    </row>
    <row r="140" spans="1:16" x14ac:dyDescent="0.2">
      <c r="A140" t="s">
        <v>59</v>
      </c>
      <c r="E140" s="41" t="s">
        <v>368</v>
      </c>
    </row>
    <row r="141" spans="1:16" ht="25.5" x14ac:dyDescent="0.2">
      <c r="A141" t="s">
        <v>49</v>
      </c>
      <c r="B141" s="36" t="s">
        <v>162</v>
      </c>
      <c r="C141" s="36" t="s">
        <v>680</v>
      </c>
      <c r="D141" s="37" t="s">
        <v>51</v>
      </c>
      <c r="E141" s="13" t="s">
        <v>681</v>
      </c>
      <c r="F141" s="38" t="s">
        <v>466</v>
      </c>
      <c r="G141" s="39">
        <v>2863.5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365</v>
      </c>
      <c r="O141">
        <f>(M141*21)/100</f>
        <v>0</v>
      </c>
      <c r="P141" t="s">
        <v>27</v>
      </c>
    </row>
    <row r="142" spans="1:16" ht="127.5" x14ac:dyDescent="0.2">
      <c r="A142" s="37" t="s">
        <v>55</v>
      </c>
      <c r="E142" s="41" t="s">
        <v>489</v>
      </c>
    </row>
    <row r="143" spans="1:16" ht="25.5" x14ac:dyDescent="0.2">
      <c r="A143" s="37" t="s">
        <v>57</v>
      </c>
      <c r="E143" s="42" t="s">
        <v>682</v>
      </c>
    </row>
    <row r="144" spans="1:16" x14ac:dyDescent="0.2">
      <c r="A144" t="s">
        <v>59</v>
      </c>
      <c r="E144" s="41" t="s">
        <v>368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683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683</v>
      </c>
      <c r="D4" s="9"/>
      <c r="E4" s="3" t="s">
        <v>684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COUNTIFS(L8:L135,"=0",A8:A135,"P")+COUNTIFS(L8:L135,"",A8:A135,"P")+SUM(Q8:Q135)</f>
        <v>31</v>
      </c>
    </row>
    <row r="8" spans="1:20" x14ac:dyDescent="0.2">
      <c r="A8" t="s">
        <v>44</v>
      </c>
      <c r="C8" s="30" t="s">
        <v>687</v>
      </c>
      <c r="E8" s="32" t="s">
        <v>686</v>
      </c>
      <c r="J8" s="31">
        <f>0+J9+J26+J47+J52+J93+J102</f>
        <v>0</v>
      </c>
      <c r="K8" s="31">
        <f>0+K9+K26+K47+K52+K93+K102</f>
        <v>0</v>
      </c>
      <c r="L8" s="31">
        <f>0+L9+L26+L47+L52+L93+L102</f>
        <v>0</v>
      </c>
      <c r="M8" s="31">
        <f>0+M9+M26+M47+M52+M93+M102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49</v>
      </c>
      <c r="B10" s="36" t="s">
        <v>47</v>
      </c>
      <c r="C10" s="36" t="s">
        <v>514</v>
      </c>
      <c r="D10" s="37" t="s">
        <v>51</v>
      </c>
      <c r="E10" s="13" t="s">
        <v>515</v>
      </c>
      <c r="F10" s="38" t="s">
        <v>364</v>
      </c>
      <c r="G10" s="39">
        <v>5.33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365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366</v>
      </c>
    </row>
    <row r="12" spans="1:20" ht="38.25" x14ac:dyDescent="0.2">
      <c r="A12" s="37" t="s">
        <v>57</v>
      </c>
      <c r="E12" s="42" t="s">
        <v>688</v>
      </c>
    </row>
    <row r="13" spans="1:20" x14ac:dyDescent="0.2">
      <c r="A13" t="s">
        <v>59</v>
      </c>
      <c r="E13" s="41" t="s">
        <v>368</v>
      </c>
    </row>
    <row r="14" spans="1:20" ht="25.5" x14ac:dyDescent="0.2">
      <c r="A14" t="s">
        <v>49</v>
      </c>
      <c r="B14" s="36" t="s">
        <v>27</v>
      </c>
      <c r="C14" s="36" t="s">
        <v>581</v>
      </c>
      <c r="D14" s="37" t="s">
        <v>51</v>
      </c>
      <c r="E14" s="13" t="s">
        <v>582</v>
      </c>
      <c r="F14" s="38" t="s">
        <v>364</v>
      </c>
      <c r="G14" s="39">
        <v>28.283999999999999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365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366</v>
      </c>
    </row>
    <row r="16" spans="1:20" ht="51" x14ac:dyDescent="0.2">
      <c r="A16" s="37" t="s">
        <v>57</v>
      </c>
      <c r="E16" s="42" t="s">
        <v>689</v>
      </c>
    </row>
    <row r="17" spans="1:16" x14ac:dyDescent="0.2">
      <c r="A17" t="s">
        <v>59</v>
      </c>
      <c r="E17" s="41" t="s">
        <v>368</v>
      </c>
    </row>
    <row r="18" spans="1:16" ht="25.5" x14ac:dyDescent="0.2">
      <c r="A18" t="s">
        <v>49</v>
      </c>
      <c r="B18" s="36" t="s">
        <v>26</v>
      </c>
      <c r="C18" s="36" t="s">
        <v>362</v>
      </c>
      <c r="D18" s="37" t="s">
        <v>51</v>
      </c>
      <c r="E18" s="13" t="s">
        <v>363</v>
      </c>
      <c r="F18" s="38" t="s">
        <v>364</v>
      </c>
      <c r="G18" s="39">
        <v>12.5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365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366</v>
      </c>
    </row>
    <row r="20" spans="1:16" ht="25.5" x14ac:dyDescent="0.2">
      <c r="A20" s="37" t="s">
        <v>57</v>
      </c>
      <c r="E20" s="42" t="s">
        <v>690</v>
      </c>
    </row>
    <row r="21" spans="1:16" x14ac:dyDescent="0.2">
      <c r="A21" t="s">
        <v>59</v>
      </c>
      <c r="E21" s="41" t="s">
        <v>368</v>
      </c>
    </row>
    <row r="22" spans="1:16" ht="25.5" x14ac:dyDescent="0.2">
      <c r="A22" t="s">
        <v>49</v>
      </c>
      <c r="B22" s="36" t="s">
        <v>66</v>
      </c>
      <c r="C22" s="36" t="s">
        <v>691</v>
      </c>
      <c r="D22" s="37" t="s">
        <v>51</v>
      </c>
      <c r="E22" s="13" t="s">
        <v>692</v>
      </c>
      <c r="F22" s="38" t="s">
        <v>364</v>
      </c>
      <c r="G22" s="39">
        <v>62.19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365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366</v>
      </c>
    </row>
    <row r="24" spans="1:16" ht="25.5" x14ac:dyDescent="0.2">
      <c r="A24" s="37" t="s">
        <v>57</v>
      </c>
      <c r="E24" s="42" t="s">
        <v>693</v>
      </c>
    </row>
    <row r="25" spans="1:16" x14ac:dyDescent="0.2">
      <c r="A25" t="s">
        <v>59</v>
      </c>
      <c r="E25" s="41" t="s">
        <v>368</v>
      </c>
    </row>
    <row r="26" spans="1:16" x14ac:dyDescent="0.2">
      <c r="A26" t="s">
        <v>46</v>
      </c>
      <c r="C26" s="33" t="s">
        <v>47</v>
      </c>
      <c r="E26" s="35" t="s">
        <v>246</v>
      </c>
      <c r="J26" s="34">
        <f>0</f>
        <v>0</v>
      </c>
      <c r="K26" s="34">
        <f>0</f>
        <v>0</v>
      </c>
      <c r="L26" s="34">
        <f>0+L27+L31+L35+L39+L43</f>
        <v>0</v>
      </c>
      <c r="M26" s="34">
        <f>0+M27+M31+M35+M39+M43</f>
        <v>0</v>
      </c>
    </row>
    <row r="27" spans="1:16" x14ac:dyDescent="0.2">
      <c r="A27" t="s">
        <v>49</v>
      </c>
      <c r="B27" s="36" t="s">
        <v>69</v>
      </c>
      <c r="C27" s="36" t="s">
        <v>694</v>
      </c>
      <c r="D27" s="37" t="s">
        <v>51</v>
      </c>
      <c r="E27" s="13" t="s">
        <v>695</v>
      </c>
      <c r="F27" s="38" t="s">
        <v>263</v>
      </c>
      <c r="G27" s="39">
        <v>2.665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365</v>
      </c>
      <c r="O27">
        <f>(M27*21)/100</f>
        <v>0</v>
      </c>
      <c r="P27" t="s">
        <v>27</v>
      </c>
    </row>
    <row r="28" spans="1:16" ht="369.75" x14ac:dyDescent="0.2">
      <c r="A28" s="37" t="s">
        <v>55</v>
      </c>
      <c r="E28" s="41" t="s">
        <v>520</v>
      </c>
    </row>
    <row r="29" spans="1:16" ht="25.5" x14ac:dyDescent="0.2">
      <c r="A29" s="37" t="s">
        <v>57</v>
      </c>
      <c r="E29" s="42" t="s">
        <v>696</v>
      </c>
    </row>
    <row r="30" spans="1:16" x14ac:dyDescent="0.2">
      <c r="A30" t="s">
        <v>59</v>
      </c>
      <c r="E30" s="41" t="s">
        <v>368</v>
      </c>
    </row>
    <row r="31" spans="1:16" ht="25.5" x14ac:dyDescent="0.2">
      <c r="A31" t="s">
        <v>49</v>
      </c>
      <c r="B31" s="36" t="s">
        <v>74</v>
      </c>
      <c r="C31" s="36" t="s">
        <v>589</v>
      </c>
      <c r="D31" s="37" t="s">
        <v>51</v>
      </c>
      <c r="E31" s="13" t="s">
        <v>590</v>
      </c>
      <c r="F31" s="38" t="s">
        <v>263</v>
      </c>
      <c r="G31" s="39">
        <v>62.19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365</v>
      </c>
      <c r="O31">
        <f>(M31*21)/100</f>
        <v>0</v>
      </c>
      <c r="P31" t="s">
        <v>27</v>
      </c>
    </row>
    <row r="32" spans="1:16" ht="63.75" x14ac:dyDescent="0.2">
      <c r="A32" s="37" t="s">
        <v>55</v>
      </c>
      <c r="E32" s="41" t="s">
        <v>591</v>
      </c>
    </row>
    <row r="33" spans="1:16" ht="38.25" x14ac:dyDescent="0.2">
      <c r="A33" s="37" t="s">
        <v>57</v>
      </c>
      <c r="E33" s="42" t="s">
        <v>697</v>
      </c>
    </row>
    <row r="34" spans="1:16" x14ac:dyDescent="0.2">
      <c r="A34" t="s">
        <v>59</v>
      </c>
      <c r="E34" s="41" t="s">
        <v>368</v>
      </c>
    </row>
    <row r="35" spans="1:16" x14ac:dyDescent="0.2">
      <c r="A35" t="s">
        <v>49</v>
      </c>
      <c r="B35" s="36" t="s">
        <v>77</v>
      </c>
      <c r="C35" s="36" t="s">
        <v>698</v>
      </c>
      <c r="D35" s="37" t="s">
        <v>51</v>
      </c>
      <c r="E35" s="13" t="s">
        <v>699</v>
      </c>
      <c r="F35" s="38" t="s">
        <v>53</v>
      </c>
      <c r="G35" s="39">
        <v>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365</v>
      </c>
      <c r="O35">
        <f>(M35*21)/100</f>
        <v>0</v>
      </c>
      <c r="P35" t="s">
        <v>27</v>
      </c>
    </row>
    <row r="36" spans="1:16" ht="63.75" x14ac:dyDescent="0.2">
      <c r="A36" s="37" t="s">
        <v>55</v>
      </c>
      <c r="E36" s="41" t="s">
        <v>591</v>
      </c>
    </row>
    <row r="37" spans="1:16" ht="25.5" x14ac:dyDescent="0.2">
      <c r="A37" s="37" t="s">
        <v>57</v>
      </c>
      <c r="E37" s="42" t="s">
        <v>700</v>
      </c>
    </row>
    <row r="38" spans="1:16" x14ac:dyDescent="0.2">
      <c r="A38" t="s">
        <v>59</v>
      </c>
      <c r="E38" s="41" t="s">
        <v>368</v>
      </c>
    </row>
    <row r="39" spans="1:16" x14ac:dyDescent="0.2">
      <c r="A39" t="s">
        <v>49</v>
      </c>
      <c r="B39" s="36" t="s">
        <v>80</v>
      </c>
      <c r="C39" s="36" t="s">
        <v>701</v>
      </c>
      <c r="D39" s="37" t="s">
        <v>51</v>
      </c>
      <c r="E39" s="13" t="s">
        <v>702</v>
      </c>
      <c r="F39" s="38" t="s">
        <v>466</v>
      </c>
      <c r="G39" s="39">
        <v>22.5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365</v>
      </c>
      <c r="O39">
        <f>(M39*21)/100</f>
        <v>0</v>
      </c>
      <c r="P39" t="s">
        <v>27</v>
      </c>
    </row>
    <row r="40" spans="1:16" ht="25.5" x14ac:dyDescent="0.2">
      <c r="A40" s="37" t="s">
        <v>55</v>
      </c>
      <c r="E40" s="41" t="s">
        <v>703</v>
      </c>
    </row>
    <row r="41" spans="1:16" ht="38.25" x14ac:dyDescent="0.2">
      <c r="A41" s="37" t="s">
        <v>57</v>
      </c>
      <c r="E41" s="42" t="s">
        <v>704</v>
      </c>
    </row>
    <row r="42" spans="1:16" x14ac:dyDescent="0.2">
      <c r="A42" t="s">
        <v>59</v>
      </c>
      <c r="E42" s="41" t="s">
        <v>368</v>
      </c>
    </row>
    <row r="43" spans="1:16" x14ac:dyDescent="0.2">
      <c r="A43" t="s">
        <v>49</v>
      </c>
      <c r="B43" s="36" t="s">
        <v>83</v>
      </c>
      <c r="C43" s="36" t="s">
        <v>705</v>
      </c>
      <c r="D43" s="37" t="s">
        <v>51</v>
      </c>
      <c r="E43" s="13" t="s">
        <v>706</v>
      </c>
      <c r="F43" s="38" t="s">
        <v>263</v>
      </c>
      <c r="G43" s="39">
        <v>17.21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365</v>
      </c>
      <c r="O43">
        <f>(M43*21)/100</f>
        <v>0</v>
      </c>
      <c r="P43" t="s">
        <v>27</v>
      </c>
    </row>
    <row r="44" spans="1:16" ht="63.75" x14ac:dyDescent="0.2">
      <c r="A44" s="37" t="s">
        <v>55</v>
      </c>
      <c r="E44" s="41" t="s">
        <v>591</v>
      </c>
    </row>
    <row r="45" spans="1:16" ht="38.25" x14ac:dyDescent="0.2">
      <c r="A45" s="37" t="s">
        <v>57</v>
      </c>
      <c r="E45" s="42" t="s">
        <v>707</v>
      </c>
    </row>
    <row r="46" spans="1:16" x14ac:dyDescent="0.2">
      <c r="A46" t="s">
        <v>59</v>
      </c>
      <c r="E46" s="41" t="s">
        <v>368</v>
      </c>
    </row>
    <row r="47" spans="1:16" x14ac:dyDescent="0.2">
      <c r="A47" t="s">
        <v>46</v>
      </c>
      <c r="C47" s="33" t="s">
        <v>66</v>
      </c>
      <c r="E47" s="35" t="s">
        <v>623</v>
      </c>
      <c r="J47" s="34">
        <f>0</f>
        <v>0</v>
      </c>
      <c r="K47" s="34">
        <f>0</f>
        <v>0</v>
      </c>
      <c r="L47" s="34">
        <f>0+L48</f>
        <v>0</v>
      </c>
      <c r="M47" s="34">
        <f>0+M48</f>
        <v>0</v>
      </c>
    </row>
    <row r="48" spans="1:16" x14ac:dyDescent="0.2">
      <c r="A48" t="s">
        <v>49</v>
      </c>
      <c r="B48" s="36" t="s">
        <v>86</v>
      </c>
      <c r="C48" s="36" t="s">
        <v>630</v>
      </c>
      <c r="D48" s="37" t="s">
        <v>51</v>
      </c>
      <c r="E48" s="13" t="s">
        <v>631</v>
      </c>
      <c r="F48" s="38" t="s">
        <v>263</v>
      </c>
      <c r="G48" s="39">
        <v>5.056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365</v>
      </c>
      <c r="O48">
        <f>(M48*21)/100</f>
        <v>0</v>
      </c>
      <c r="P48" t="s">
        <v>27</v>
      </c>
    </row>
    <row r="49" spans="1:16" ht="38.25" x14ac:dyDescent="0.2">
      <c r="A49" s="37" t="s">
        <v>55</v>
      </c>
      <c r="E49" s="41" t="s">
        <v>632</v>
      </c>
    </row>
    <row r="50" spans="1:16" ht="38.25" x14ac:dyDescent="0.2">
      <c r="A50" s="37" t="s">
        <v>57</v>
      </c>
      <c r="E50" s="42" t="s">
        <v>708</v>
      </c>
    </row>
    <row r="51" spans="1:16" x14ac:dyDescent="0.2">
      <c r="A51" t="s">
        <v>59</v>
      </c>
      <c r="E51" s="41" t="s">
        <v>368</v>
      </c>
    </row>
    <row r="52" spans="1:16" x14ac:dyDescent="0.2">
      <c r="A52" t="s">
        <v>46</v>
      </c>
      <c r="C52" s="33" t="s">
        <v>69</v>
      </c>
      <c r="E52" s="35" t="s">
        <v>390</v>
      </c>
      <c r="J52" s="34">
        <f>0</f>
        <v>0</v>
      </c>
      <c r="K52" s="34">
        <f>0</f>
        <v>0</v>
      </c>
      <c r="L52" s="34">
        <f>0+L53+L57+L61+L65+L69+L73+L77+L81+L85+L89</f>
        <v>0</v>
      </c>
      <c r="M52" s="34">
        <f>0+M53+M57+M61+M65+M69+M73+M77+M81+M85+M89</f>
        <v>0</v>
      </c>
    </row>
    <row r="53" spans="1:16" ht="25.5" x14ac:dyDescent="0.2">
      <c r="A53" t="s">
        <v>49</v>
      </c>
      <c r="B53" s="36" t="s">
        <v>89</v>
      </c>
      <c r="C53" s="36" t="s">
        <v>709</v>
      </c>
      <c r="D53" s="37" t="s">
        <v>51</v>
      </c>
      <c r="E53" s="13" t="s">
        <v>710</v>
      </c>
      <c r="F53" s="38" t="s">
        <v>294</v>
      </c>
      <c r="G53" s="39">
        <v>162.06800000000001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365</v>
      </c>
      <c r="O53">
        <f>(M53*21)/100</f>
        <v>0</v>
      </c>
      <c r="P53" t="s">
        <v>27</v>
      </c>
    </row>
    <row r="54" spans="1:16" ht="51" x14ac:dyDescent="0.2">
      <c r="A54" s="37" t="s">
        <v>55</v>
      </c>
      <c r="E54" s="41" t="s">
        <v>711</v>
      </c>
    </row>
    <row r="55" spans="1:16" ht="25.5" x14ac:dyDescent="0.2">
      <c r="A55" s="37" t="s">
        <v>57</v>
      </c>
      <c r="E55" s="42" t="s">
        <v>712</v>
      </c>
    </row>
    <row r="56" spans="1:16" x14ac:dyDescent="0.2">
      <c r="A56" t="s">
        <v>59</v>
      </c>
      <c r="E56" s="41" t="s">
        <v>368</v>
      </c>
    </row>
    <row r="57" spans="1:16" x14ac:dyDescent="0.2">
      <c r="A57" t="s">
        <v>49</v>
      </c>
      <c r="B57" s="36" t="s">
        <v>92</v>
      </c>
      <c r="C57" s="36" t="s">
        <v>713</v>
      </c>
      <c r="D57" s="37" t="s">
        <v>51</v>
      </c>
      <c r="E57" s="13" t="s">
        <v>714</v>
      </c>
      <c r="F57" s="38" t="s">
        <v>294</v>
      </c>
      <c r="G57" s="39">
        <v>170.17099999999999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365</v>
      </c>
      <c r="O57">
        <f>(M57*21)/100</f>
        <v>0</v>
      </c>
      <c r="P57" t="s">
        <v>27</v>
      </c>
    </row>
    <row r="58" spans="1:16" ht="51" x14ac:dyDescent="0.2">
      <c r="A58" s="37" t="s">
        <v>55</v>
      </c>
      <c r="E58" s="41" t="s">
        <v>711</v>
      </c>
    </row>
    <row r="59" spans="1:16" ht="25.5" x14ac:dyDescent="0.2">
      <c r="A59" s="37" t="s">
        <v>57</v>
      </c>
      <c r="E59" s="42" t="s">
        <v>715</v>
      </c>
    </row>
    <row r="60" spans="1:16" x14ac:dyDescent="0.2">
      <c r="A60" t="s">
        <v>59</v>
      </c>
      <c r="E60" s="41" t="s">
        <v>368</v>
      </c>
    </row>
    <row r="61" spans="1:16" x14ac:dyDescent="0.2">
      <c r="A61" t="s">
        <v>49</v>
      </c>
      <c r="B61" s="36" t="s">
        <v>95</v>
      </c>
      <c r="C61" s="36" t="s">
        <v>716</v>
      </c>
      <c r="D61" s="37" t="s">
        <v>51</v>
      </c>
      <c r="E61" s="13" t="s">
        <v>717</v>
      </c>
      <c r="F61" s="38" t="s">
        <v>294</v>
      </c>
      <c r="G61" s="39">
        <v>162.06800000000001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365</v>
      </c>
      <c r="O61">
        <f>(M61*21)/100</f>
        <v>0</v>
      </c>
      <c r="P61" t="s">
        <v>27</v>
      </c>
    </row>
    <row r="62" spans="1:16" ht="51" x14ac:dyDescent="0.2">
      <c r="A62" s="37" t="s">
        <v>55</v>
      </c>
      <c r="E62" s="41" t="s">
        <v>718</v>
      </c>
    </row>
    <row r="63" spans="1:16" ht="25.5" x14ac:dyDescent="0.2">
      <c r="A63" s="37" t="s">
        <v>57</v>
      </c>
      <c r="E63" s="42" t="s">
        <v>719</v>
      </c>
    </row>
    <row r="64" spans="1:16" x14ac:dyDescent="0.2">
      <c r="A64" t="s">
        <v>59</v>
      </c>
      <c r="E64" s="41" t="s">
        <v>368</v>
      </c>
    </row>
    <row r="65" spans="1:16" x14ac:dyDescent="0.2">
      <c r="A65" t="s">
        <v>49</v>
      </c>
      <c r="B65" s="36" t="s">
        <v>100</v>
      </c>
      <c r="C65" s="36" t="s">
        <v>720</v>
      </c>
      <c r="D65" s="37" t="s">
        <v>51</v>
      </c>
      <c r="E65" s="13" t="s">
        <v>721</v>
      </c>
      <c r="F65" s="38" t="s">
        <v>294</v>
      </c>
      <c r="G65" s="39">
        <v>154.35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365</v>
      </c>
      <c r="O65">
        <f>(M65*21)/100</f>
        <v>0</v>
      </c>
      <c r="P65" t="s">
        <v>27</v>
      </c>
    </row>
    <row r="66" spans="1:16" ht="51" x14ac:dyDescent="0.2">
      <c r="A66" s="37" t="s">
        <v>55</v>
      </c>
      <c r="E66" s="41" t="s">
        <v>718</v>
      </c>
    </row>
    <row r="67" spans="1:16" ht="25.5" x14ac:dyDescent="0.2">
      <c r="A67" s="37" t="s">
        <v>57</v>
      </c>
      <c r="E67" s="42" t="s">
        <v>722</v>
      </c>
    </row>
    <row r="68" spans="1:16" x14ac:dyDescent="0.2">
      <c r="A68" t="s">
        <v>59</v>
      </c>
      <c r="E68" s="41" t="s">
        <v>368</v>
      </c>
    </row>
    <row r="69" spans="1:16" x14ac:dyDescent="0.2">
      <c r="A69" t="s">
        <v>49</v>
      </c>
      <c r="B69" s="36" t="s">
        <v>104</v>
      </c>
      <c r="C69" s="36" t="s">
        <v>723</v>
      </c>
      <c r="D69" s="37" t="s">
        <v>51</v>
      </c>
      <c r="E69" s="13" t="s">
        <v>724</v>
      </c>
      <c r="F69" s="38" t="s">
        <v>294</v>
      </c>
      <c r="G69" s="39">
        <v>154.35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365</v>
      </c>
      <c r="O69">
        <f>(M69*21)/100</f>
        <v>0</v>
      </c>
      <c r="P69" t="s">
        <v>27</v>
      </c>
    </row>
    <row r="70" spans="1:16" ht="140.25" x14ac:dyDescent="0.2">
      <c r="A70" s="37" t="s">
        <v>55</v>
      </c>
      <c r="E70" s="41" t="s">
        <v>725</v>
      </c>
    </row>
    <row r="71" spans="1:16" ht="25.5" x14ac:dyDescent="0.2">
      <c r="A71" s="37" t="s">
        <v>57</v>
      </c>
      <c r="E71" s="42" t="s">
        <v>726</v>
      </c>
    </row>
    <row r="72" spans="1:16" x14ac:dyDescent="0.2">
      <c r="A72" t="s">
        <v>59</v>
      </c>
      <c r="E72" s="41" t="s">
        <v>368</v>
      </c>
    </row>
    <row r="73" spans="1:16" x14ac:dyDescent="0.2">
      <c r="A73" t="s">
        <v>49</v>
      </c>
      <c r="B73" s="36" t="s">
        <v>108</v>
      </c>
      <c r="C73" s="36" t="s">
        <v>634</v>
      </c>
      <c r="D73" s="37" t="s">
        <v>51</v>
      </c>
      <c r="E73" s="13" t="s">
        <v>635</v>
      </c>
      <c r="F73" s="38" t="s">
        <v>294</v>
      </c>
      <c r="G73" s="39">
        <v>22.335999999999999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365</v>
      </c>
      <c r="O73">
        <f>(M73*21)/100</f>
        <v>0</v>
      </c>
      <c r="P73" t="s">
        <v>27</v>
      </c>
    </row>
    <row r="74" spans="1:16" ht="165.75" x14ac:dyDescent="0.2">
      <c r="A74" s="37" t="s">
        <v>55</v>
      </c>
      <c r="E74" s="41" t="s">
        <v>636</v>
      </c>
    </row>
    <row r="75" spans="1:16" ht="25.5" x14ac:dyDescent="0.2">
      <c r="A75" s="37" t="s">
        <v>57</v>
      </c>
      <c r="E75" s="42" t="s">
        <v>727</v>
      </c>
    </row>
    <row r="76" spans="1:16" x14ac:dyDescent="0.2">
      <c r="A76" t="s">
        <v>59</v>
      </c>
      <c r="E76" s="41" t="s">
        <v>368</v>
      </c>
    </row>
    <row r="77" spans="1:16" ht="25.5" x14ac:dyDescent="0.2">
      <c r="A77" t="s">
        <v>49</v>
      </c>
      <c r="B77" s="36" t="s">
        <v>112</v>
      </c>
      <c r="C77" s="36" t="s">
        <v>728</v>
      </c>
      <c r="D77" s="37" t="s">
        <v>51</v>
      </c>
      <c r="E77" s="13" t="s">
        <v>729</v>
      </c>
      <c r="F77" s="38" t="s">
        <v>294</v>
      </c>
      <c r="G77" s="39">
        <v>4.2720000000000002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365</v>
      </c>
      <c r="O77">
        <f>(M77*21)/100</f>
        <v>0</v>
      </c>
      <c r="P77" t="s">
        <v>27</v>
      </c>
    </row>
    <row r="78" spans="1:16" ht="165.75" x14ac:dyDescent="0.2">
      <c r="A78" s="37" t="s">
        <v>55</v>
      </c>
      <c r="E78" s="41" t="s">
        <v>636</v>
      </c>
    </row>
    <row r="79" spans="1:16" ht="25.5" x14ac:dyDescent="0.2">
      <c r="A79" s="37" t="s">
        <v>57</v>
      </c>
      <c r="E79" s="42" t="s">
        <v>730</v>
      </c>
    </row>
    <row r="80" spans="1:16" x14ac:dyDescent="0.2">
      <c r="A80" t="s">
        <v>59</v>
      </c>
      <c r="E80" s="41" t="s">
        <v>368</v>
      </c>
    </row>
    <row r="81" spans="1:16" x14ac:dyDescent="0.2">
      <c r="A81" t="s">
        <v>49</v>
      </c>
      <c r="B81" s="36" t="s">
        <v>116</v>
      </c>
      <c r="C81" s="36" t="s">
        <v>731</v>
      </c>
      <c r="D81" s="37" t="s">
        <v>51</v>
      </c>
      <c r="E81" s="13" t="s">
        <v>732</v>
      </c>
      <c r="F81" s="38" t="s">
        <v>53</v>
      </c>
      <c r="G81" s="39">
        <v>56.4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365</v>
      </c>
      <c r="O81">
        <f>(M81*21)/100</f>
        <v>0</v>
      </c>
      <c r="P81" t="s">
        <v>27</v>
      </c>
    </row>
    <row r="82" spans="1:16" ht="38.25" x14ac:dyDescent="0.2">
      <c r="A82" s="37" t="s">
        <v>55</v>
      </c>
      <c r="E82" s="41" t="s">
        <v>733</v>
      </c>
    </row>
    <row r="83" spans="1:16" ht="51" x14ac:dyDescent="0.2">
      <c r="A83" s="37" t="s">
        <v>57</v>
      </c>
      <c r="E83" s="42" t="s">
        <v>734</v>
      </c>
    </row>
    <row r="84" spans="1:16" x14ac:dyDescent="0.2">
      <c r="A84" t="s">
        <v>59</v>
      </c>
      <c r="E84" s="41" t="s">
        <v>368</v>
      </c>
    </row>
    <row r="85" spans="1:16" ht="25.5" x14ac:dyDescent="0.2">
      <c r="A85" t="s">
        <v>49</v>
      </c>
      <c r="B85" s="36" t="s">
        <v>119</v>
      </c>
      <c r="C85" s="36" t="s">
        <v>735</v>
      </c>
      <c r="D85" s="37" t="s">
        <v>51</v>
      </c>
      <c r="E85" s="13" t="s">
        <v>736</v>
      </c>
      <c r="F85" s="38" t="s">
        <v>294</v>
      </c>
      <c r="G85" s="39">
        <v>25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365</v>
      </c>
      <c r="O85">
        <f>(M85*21)/100</f>
        <v>0</v>
      </c>
      <c r="P85" t="s">
        <v>27</v>
      </c>
    </row>
    <row r="86" spans="1:16" ht="102" x14ac:dyDescent="0.2">
      <c r="A86" s="37" t="s">
        <v>55</v>
      </c>
      <c r="E86" s="41" t="s">
        <v>737</v>
      </c>
    </row>
    <row r="87" spans="1:16" ht="25.5" x14ac:dyDescent="0.2">
      <c r="A87" s="37" t="s">
        <v>57</v>
      </c>
      <c r="E87" s="42" t="s">
        <v>738</v>
      </c>
    </row>
    <row r="88" spans="1:16" x14ac:dyDescent="0.2">
      <c r="A88" t="s">
        <v>59</v>
      </c>
      <c r="E88" s="41" t="s">
        <v>368</v>
      </c>
    </row>
    <row r="89" spans="1:16" x14ac:dyDescent="0.2">
      <c r="A89" t="s">
        <v>49</v>
      </c>
      <c r="B89" s="36" t="s">
        <v>123</v>
      </c>
      <c r="C89" s="36" t="s">
        <v>739</v>
      </c>
      <c r="D89" s="37" t="s">
        <v>51</v>
      </c>
      <c r="E89" s="13" t="s">
        <v>740</v>
      </c>
      <c r="F89" s="38" t="s">
        <v>294</v>
      </c>
      <c r="G89" s="39">
        <v>147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365</v>
      </c>
      <c r="O89">
        <f>(M89*21)/100</f>
        <v>0</v>
      </c>
      <c r="P89" t="s">
        <v>27</v>
      </c>
    </row>
    <row r="90" spans="1:16" ht="140.25" x14ac:dyDescent="0.2">
      <c r="A90" s="37" t="s">
        <v>55</v>
      </c>
      <c r="E90" s="41" t="s">
        <v>725</v>
      </c>
    </row>
    <row r="91" spans="1:16" ht="25.5" x14ac:dyDescent="0.2">
      <c r="A91" s="37" t="s">
        <v>57</v>
      </c>
      <c r="E91" s="42" t="s">
        <v>741</v>
      </c>
    </row>
    <row r="92" spans="1:16" x14ac:dyDescent="0.2">
      <c r="A92" t="s">
        <v>59</v>
      </c>
      <c r="E92" s="41" t="s">
        <v>368</v>
      </c>
    </row>
    <row r="93" spans="1:16" x14ac:dyDescent="0.2">
      <c r="A93" t="s">
        <v>46</v>
      </c>
      <c r="C93" s="33" t="s">
        <v>80</v>
      </c>
      <c r="E93" s="35" t="s">
        <v>563</v>
      </c>
      <c r="J93" s="34">
        <f>0</f>
        <v>0</v>
      </c>
      <c r="K93" s="34">
        <f>0</f>
        <v>0</v>
      </c>
      <c r="L93" s="34">
        <f>0+L94+L98</f>
        <v>0</v>
      </c>
      <c r="M93" s="34">
        <f>0+M94+M98</f>
        <v>0</v>
      </c>
    </row>
    <row r="94" spans="1:16" x14ac:dyDescent="0.2">
      <c r="A94" t="s">
        <v>49</v>
      </c>
      <c r="B94" s="36" t="s">
        <v>126</v>
      </c>
      <c r="C94" s="36" t="s">
        <v>742</v>
      </c>
      <c r="D94" s="37" t="s">
        <v>51</v>
      </c>
      <c r="E94" s="13" t="s">
        <v>743</v>
      </c>
      <c r="F94" s="38" t="s">
        <v>65</v>
      </c>
      <c r="G94" s="39">
        <v>4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365</v>
      </c>
      <c r="O94">
        <f>(M94*21)/100</f>
        <v>0</v>
      </c>
      <c r="P94" t="s">
        <v>27</v>
      </c>
    </row>
    <row r="95" spans="1:16" ht="25.5" x14ac:dyDescent="0.2">
      <c r="A95" s="37" t="s">
        <v>55</v>
      </c>
      <c r="E95" s="41" t="s">
        <v>744</v>
      </c>
    </row>
    <row r="96" spans="1:16" ht="25.5" x14ac:dyDescent="0.2">
      <c r="A96" s="37" t="s">
        <v>57</v>
      </c>
      <c r="E96" s="42" t="s">
        <v>745</v>
      </c>
    </row>
    <row r="97" spans="1:16" x14ac:dyDescent="0.2">
      <c r="A97" t="s">
        <v>59</v>
      </c>
      <c r="E97" s="41" t="s">
        <v>368</v>
      </c>
    </row>
    <row r="98" spans="1:16" ht="25.5" x14ac:dyDescent="0.2">
      <c r="A98" t="s">
        <v>49</v>
      </c>
      <c r="B98" s="36" t="s">
        <v>129</v>
      </c>
      <c r="C98" s="36" t="s">
        <v>746</v>
      </c>
      <c r="D98" s="37" t="s">
        <v>51</v>
      </c>
      <c r="E98" s="13" t="s">
        <v>747</v>
      </c>
      <c r="F98" s="38" t="s">
        <v>53</v>
      </c>
      <c r="G98" s="39">
        <v>16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748</v>
      </c>
      <c r="O98">
        <f>(M98*21)/100</f>
        <v>0</v>
      </c>
      <c r="P98" t="s">
        <v>27</v>
      </c>
    </row>
    <row r="99" spans="1:16" ht="89.25" x14ac:dyDescent="0.2">
      <c r="A99" s="37" t="s">
        <v>55</v>
      </c>
      <c r="E99" s="41" t="s">
        <v>749</v>
      </c>
    </row>
    <row r="100" spans="1:16" ht="25.5" x14ac:dyDescent="0.2">
      <c r="A100" s="37" t="s">
        <v>57</v>
      </c>
      <c r="E100" s="42" t="s">
        <v>750</v>
      </c>
    </row>
    <row r="101" spans="1:16" x14ac:dyDescent="0.2">
      <c r="A101" t="s">
        <v>59</v>
      </c>
      <c r="E101" s="41" t="s">
        <v>368</v>
      </c>
    </row>
    <row r="102" spans="1:16" x14ac:dyDescent="0.2">
      <c r="A102" t="s">
        <v>46</v>
      </c>
      <c r="C102" s="33" t="s">
        <v>83</v>
      </c>
      <c r="E102" s="35" t="s">
        <v>425</v>
      </c>
      <c r="J102" s="34">
        <f>0</f>
        <v>0</v>
      </c>
      <c r="K102" s="34">
        <f>0</f>
        <v>0</v>
      </c>
      <c r="L102" s="34">
        <f>0+L103+L107+L111+L115+L119+L123+L127+L131+L135</f>
        <v>0</v>
      </c>
      <c r="M102" s="34">
        <f>0+M103+M107+M111+M115+M119+M123+M127+M131+M135</f>
        <v>0</v>
      </c>
    </row>
    <row r="103" spans="1:16" x14ac:dyDescent="0.2">
      <c r="A103" t="s">
        <v>49</v>
      </c>
      <c r="B103" s="36" t="s">
        <v>132</v>
      </c>
      <c r="C103" s="36" t="s">
        <v>751</v>
      </c>
      <c r="D103" s="37" t="s">
        <v>51</v>
      </c>
      <c r="E103" s="13" t="s">
        <v>752</v>
      </c>
      <c r="F103" s="38" t="s">
        <v>65</v>
      </c>
      <c r="G103" s="39">
        <v>4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365</v>
      </c>
      <c r="O103">
        <f>(M103*21)/100</f>
        <v>0</v>
      </c>
      <c r="P103" t="s">
        <v>27</v>
      </c>
    </row>
    <row r="104" spans="1:16" ht="25.5" x14ac:dyDescent="0.2">
      <c r="A104" s="37" t="s">
        <v>55</v>
      </c>
      <c r="E104" s="41" t="s">
        <v>753</v>
      </c>
    </row>
    <row r="105" spans="1:16" ht="25.5" x14ac:dyDescent="0.2">
      <c r="A105" s="37" t="s">
        <v>57</v>
      </c>
      <c r="E105" s="42" t="s">
        <v>754</v>
      </c>
    </row>
    <row r="106" spans="1:16" x14ac:dyDescent="0.2">
      <c r="A106" t="s">
        <v>59</v>
      </c>
      <c r="E106" s="41" t="s">
        <v>368</v>
      </c>
    </row>
    <row r="107" spans="1:16" ht="25.5" x14ac:dyDescent="0.2">
      <c r="A107" t="s">
        <v>49</v>
      </c>
      <c r="B107" s="36" t="s">
        <v>136</v>
      </c>
      <c r="C107" s="36" t="s">
        <v>755</v>
      </c>
      <c r="D107" s="37" t="s">
        <v>51</v>
      </c>
      <c r="E107" s="13" t="s">
        <v>756</v>
      </c>
      <c r="F107" s="38" t="s">
        <v>294</v>
      </c>
      <c r="G107" s="39">
        <v>3.125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365</v>
      </c>
      <c r="O107">
        <f>(M107*21)/100</f>
        <v>0</v>
      </c>
      <c r="P107" t="s">
        <v>27</v>
      </c>
    </row>
    <row r="108" spans="1:16" ht="38.25" x14ac:dyDescent="0.2">
      <c r="A108" s="37" t="s">
        <v>55</v>
      </c>
      <c r="E108" s="41" t="s">
        <v>757</v>
      </c>
    </row>
    <row r="109" spans="1:16" ht="25.5" x14ac:dyDescent="0.2">
      <c r="A109" s="37" t="s">
        <v>57</v>
      </c>
      <c r="E109" s="42" t="s">
        <v>758</v>
      </c>
    </row>
    <row r="110" spans="1:16" x14ac:dyDescent="0.2">
      <c r="A110" t="s">
        <v>59</v>
      </c>
      <c r="E110" s="41" t="s">
        <v>368</v>
      </c>
    </row>
    <row r="111" spans="1:16" x14ac:dyDescent="0.2">
      <c r="A111" t="s">
        <v>49</v>
      </c>
      <c r="B111" s="36" t="s">
        <v>139</v>
      </c>
      <c r="C111" s="36" t="s">
        <v>652</v>
      </c>
      <c r="D111" s="37" t="s">
        <v>51</v>
      </c>
      <c r="E111" s="13" t="s">
        <v>653</v>
      </c>
      <c r="F111" s="38" t="s">
        <v>53</v>
      </c>
      <c r="G111" s="39">
        <v>16.2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365</v>
      </c>
      <c r="O111">
        <f>(M111*21)/100</f>
        <v>0</v>
      </c>
      <c r="P111" t="s">
        <v>27</v>
      </c>
    </row>
    <row r="112" spans="1:16" ht="51" x14ac:dyDescent="0.2">
      <c r="A112" s="37" t="s">
        <v>55</v>
      </c>
      <c r="E112" s="41" t="s">
        <v>654</v>
      </c>
    </row>
    <row r="113" spans="1:16" ht="25.5" x14ac:dyDescent="0.2">
      <c r="A113" s="37" t="s">
        <v>57</v>
      </c>
      <c r="E113" s="42" t="s">
        <v>759</v>
      </c>
    </row>
    <row r="114" spans="1:16" x14ac:dyDescent="0.2">
      <c r="A114" t="s">
        <v>59</v>
      </c>
      <c r="E114" s="41" t="s">
        <v>368</v>
      </c>
    </row>
    <row r="115" spans="1:16" x14ac:dyDescent="0.2">
      <c r="A115" t="s">
        <v>49</v>
      </c>
      <c r="B115" s="36" t="s">
        <v>143</v>
      </c>
      <c r="C115" s="36" t="s">
        <v>760</v>
      </c>
      <c r="D115" s="37" t="s">
        <v>51</v>
      </c>
      <c r="E115" s="13" t="s">
        <v>761</v>
      </c>
      <c r="F115" s="38" t="s">
        <v>53</v>
      </c>
      <c r="G115" s="39">
        <v>24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365</v>
      </c>
      <c r="O115">
        <f>(M115*21)/100</f>
        <v>0</v>
      </c>
      <c r="P115" t="s">
        <v>27</v>
      </c>
    </row>
    <row r="116" spans="1:16" ht="51" x14ac:dyDescent="0.2">
      <c r="A116" s="37" t="s">
        <v>55</v>
      </c>
      <c r="E116" s="41" t="s">
        <v>654</v>
      </c>
    </row>
    <row r="117" spans="1:16" ht="25.5" x14ac:dyDescent="0.2">
      <c r="A117" s="37" t="s">
        <v>57</v>
      </c>
      <c r="E117" s="42" t="s">
        <v>762</v>
      </c>
    </row>
    <row r="118" spans="1:16" x14ac:dyDescent="0.2">
      <c r="A118" t="s">
        <v>59</v>
      </c>
      <c r="E118" s="41" t="s">
        <v>368</v>
      </c>
    </row>
    <row r="119" spans="1:16" x14ac:dyDescent="0.2">
      <c r="A119" t="s">
        <v>49</v>
      </c>
      <c r="B119" s="36" t="s">
        <v>147</v>
      </c>
      <c r="C119" s="36" t="s">
        <v>763</v>
      </c>
      <c r="D119" s="37" t="s">
        <v>51</v>
      </c>
      <c r="E119" s="13" t="s">
        <v>764</v>
      </c>
      <c r="F119" s="38" t="s">
        <v>53</v>
      </c>
      <c r="G119" s="39">
        <v>14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365</v>
      </c>
      <c r="O119">
        <f>(M119*21)/100</f>
        <v>0</v>
      </c>
      <c r="P119" t="s">
        <v>27</v>
      </c>
    </row>
    <row r="120" spans="1:16" ht="25.5" x14ac:dyDescent="0.2">
      <c r="A120" s="37" t="s">
        <v>55</v>
      </c>
      <c r="E120" s="41" t="s">
        <v>765</v>
      </c>
    </row>
    <row r="121" spans="1:16" ht="25.5" x14ac:dyDescent="0.2">
      <c r="A121" s="37" t="s">
        <v>57</v>
      </c>
      <c r="E121" s="42" t="s">
        <v>766</v>
      </c>
    </row>
    <row r="122" spans="1:16" x14ac:dyDescent="0.2">
      <c r="A122" t="s">
        <v>59</v>
      </c>
      <c r="E122" s="41" t="s">
        <v>368</v>
      </c>
    </row>
    <row r="123" spans="1:16" x14ac:dyDescent="0.2">
      <c r="A123" t="s">
        <v>49</v>
      </c>
      <c r="B123" s="36" t="s">
        <v>151</v>
      </c>
      <c r="C123" s="36" t="s">
        <v>767</v>
      </c>
      <c r="D123" s="37" t="s">
        <v>51</v>
      </c>
      <c r="E123" s="13" t="s">
        <v>768</v>
      </c>
      <c r="F123" s="38" t="s">
        <v>258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769</v>
      </c>
      <c r="O123">
        <f>(M123*21)/100</f>
        <v>0</v>
      </c>
      <c r="P123" t="s">
        <v>27</v>
      </c>
    </row>
    <row r="124" spans="1:16" x14ac:dyDescent="0.2">
      <c r="A124" s="37" t="s">
        <v>55</v>
      </c>
      <c r="E124" s="41" t="s">
        <v>51</v>
      </c>
    </row>
    <row r="125" spans="1:16" ht="38.25" x14ac:dyDescent="0.2">
      <c r="A125" s="37" t="s">
        <v>57</v>
      </c>
      <c r="E125" s="42" t="s">
        <v>770</v>
      </c>
    </row>
    <row r="126" spans="1:16" x14ac:dyDescent="0.2">
      <c r="A126" t="s">
        <v>59</v>
      </c>
      <c r="E126" s="41" t="s">
        <v>368</v>
      </c>
    </row>
    <row r="127" spans="1:16" x14ac:dyDescent="0.2">
      <c r="A127" t="s">
        <v>49</v>
      </c>
      <c r="B127" s="36" t="s">
        <v>155</v>
      </c>
      <c r="C127" s="36" t="s">
        <v>771</v>
      </c>
      <c r="D127" s="37" t="s">
        <v>51</v>
      </c>
      <c r="E127" s="13" t="s">
        <v>772</v>
      </c>
      <c r="F127" s="38" t="s">
        <v>294</v>
      </c>
      <c r="G127" s="39">
        <v>36.74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365</v>
      </c>
      <c r="O127">
        <f>(M127*21)/100</f>
        <v>0</v>
      </c>
      <c r="P127" t="s">
        <v>27</v>
      </c>
    </row>
    <row r="128" spans="1:16" ht="280.5" x14ac:dyDescent="0.2">
      <c r="A128" s="37" t="s">
        <v>55</v>
      </c>
      <c r="E128" s="41" t="s">
        <v>773</v>
      </c>
    </row>
    <row r="129" spans="1:16" ht="25.5" x14ac:dyDescent="0.2">
      <c r="A129" s="37" t="s">
        <v>57</v>
      </c>
      <c r="E129" s="42" t="s">
        <v>774</v>
      </c>
    </row>
    <row r="130" spans="1:16" x14ac:dyDescent="0.2">
      <c r="A130" t="s">
        <v>59</v>
      </c>
      <c r="E130" s="41" t="s">
        <v>368</v>
      </c>
    </row>
    <row r="131" spans="1:16" x14ac:dyDescent="0.2">
      <c r="A131" t="s">
        <v>49</v>
      </c>
      <c r="B131" s="36" t="s">
        <v>159</v>
      </c>
      <c r="C131" s="36" t="s">
        <v>775</v>
      </c>
      <c r="D131" s="37" t="s">
        <v>51</v>
      </c>
      <c r="E131" s="13" t="s">
        <v>776</v>
      </c>
      <c r="F131" s="38" t="s">
        <v>294</v>
      </c>
      <c r="G131" s="39">
        <v>15.26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365</v>
      </c>
      <c r="O131">
        <f>(M131*21)/100</f>
        <v>0</v>
      </c>
      <c r="P131" t="s">
        <v>27</v>
      </c>
    </row>
    <row r="132" spans="1:16" ht="178.5" x14ac:dyDescent="0.2">
      <c r="A132" s="37" t="s">
        <v>55</v>
      </c>
      <c r="E132" s="41" t="s">
        <v>777</v>
      </c>
    </row>
    <row r="133" spans="1:16" ht="25.5" x14ac:dyDescent="0.2">
      <c r="A133" s="37" t="s">
        <v>57</v>
      </c>
      <c r="E133" s="42" t="s">
        <v>778</v>
      </c>
    </row>
    <row r="134" spans="1:16" x14ac:dyDescent="0.2">
      <c r="A134" t="s">
        <v>59</v>
      </c>
      <c r="E134" s="41" t="s">
        <v>368</v>
      </c>
    </row>
    <row r="135" spans="1:16" ht="25.5" x14ac:dyDescent="0.2">
      <c r="A135" t="s">
        <v>49</v>
      </c>
      <c r="B135" s="36" t="s">
        <v>162</v>
      </c>
      <c r="C135" s="36" t="s">
        <v>779</v>
      </c>
      <c r="D135" s="37" t="s">
        <v>51</v>
      </c>
      <c r="E135" s="13" t="s">
        <v>780</v>
      </c>
      <c r="F135" s="38" t="s">
        <v>466</v>
      </c>
      <c r="G135" s="39">
        <v>49.374000000000002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365</v>
      </c>
      <c r="O135">
        <f>(M135*21)/100</f>
        <v>0</v>
      </c>
      <c r="P135" t="s">
        <v>27</v>
      </c>
    </row>
    <row r="136" spans="1:16" ht="127.5" x14ac:dyDescent="0.2">
      <c r="A136" s="37" t="s">
        <v>55</v>
      </c>
      <c r="E136" s="41" t="s">
        <v>781</v>
      </c>
    </row>
    <row r="137" spans="1:16" ht="25.5" x14ac:dyDescent="0.2">
      <c r="A137" s="37" t="s">
        <v>57</v>
      </c>
      <c r="E137" s="42" t="s">
        <v>782</v>
      </c>
    </row>
    <row r="138" spans="1:16" x14ac:dyDescent="0.2">
      <c r="A138" t="s">
        <v>59</v>
      </c>
      <c r="E138" s="41" t="s">
        <v>368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783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783</v>
      </c>
      <c r="D4" s="9"/>
      <c r="E4" s="3" t="s">
        <v>784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COUNTIFS(L8:L39,"=0",A8:A39,"P")+COUNTIFS(L8:L39,"",A8:A39,"P")+SUM(Q8:Q39)</f>
        <v>8</v>
      </c>
    </row>
    <row r="8" spans="1:20" x14ac:dyDescent="0.2">
      <c r="A8" t="s">
        <v>44</v>
      </c>
      <c r="C8" s="30" t="s">
        <v>787</v>
      </c>
      <c r="E8" s="32" t="s">
        <v>786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x14ac:dyDescent="0.2">
      <c r="A9" t="s">
        <v>46</v>
      </c>
      <c r="C9" s="33" t="s">
        <v>27</v>
      </c>
      <c r="E9" s="35" t="s">
        <v>542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788</v>
      </c>
      <c r="D10" s="37" t="s">
        <v>51</v>
      </c>
      <c r="E10" s="13" t="s">
        <v>789</v>
      </c>
      <c r="F10" s="38" t="s">
        <v>263</v>
      </c>
      <c r="G10" s="39">
        <v>1.0349999999999999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365</v>
      </c>
      <c r="O10">
        <f>(M10*21)/100</f>
        <v>0</v>
      </c>
      <c r="P10" t="s">
        <v>27</v>
      </c>
    </row>
    <row r="11" spans="1:20" ht="369.75" x14ac:dyDescent="0.2">
      <c r="A11" s="37" t="s">
        <v>55</v>
      </c>
      <c r="E11" s="41" t="s">
        <v>790</v>
      </c>
    </row>
    <row r="12" spans="1:20" ht="38.25" x14ac:dyDescent="0.2">
      <c r="A12" s="37" t="s">
        <v>57</v>
      </c>
      <c r="E12" s="42" t="s">
        <v>791</v>
      </c>
    </row>
    <row r="13" spans="1:20" x14ac:dyDescent="0.2">
      <c r="A13" t="s">
        <v>59</v>
      </c>
      <c r="E13" s="41" t="s">
        <v>368</v>
      </c>
    </row>
    <row r="14" spans="1:20" x14ac:dyDescent="0.2">
      <c r="A14" t="s">
        <v>46</v>
      </c>
      <c r="C14" s="33" t="s">
        <v>83</v>
      </c>
      <c r="E14" s="35" t="s">
        <v>425</v>
      </c>
      <c r="J14" s="34">
        <f>0</f>
        <v>0</v>
      </c>
      <c r="K14" s="34">
        <f>0</f>
        <v>0</v>
      </c>
      <c r="L14" s="34">
        <f>0+L15+L19+L23+L27+L31+L35+L39</f>
        <v>0</v>
      </c>
      <c r="M14" s="34">
        <f>0+M15+M19+M23+M27+M31+M35+M39</f>
        <v>0</v>
      </c>
    </row>
    <row r="15" spans="1:20" x14ac:dyDescent="0.2">
      <c r="A15" t="s">
        <v>49</v>
      </c>
      <c r="B15" s="36" t="s">
        <v>27</v>
      </c>
      <c r="C15" s="36" t="s">
        <v>792</v>
      </c>
      <c r="D15" s="37" t="s">
        <v>51</v>
      </c>
      <c r="E15" s="13" t="s">
        <v>793</v>
      </c>
      <c r="F15" s="38" t="s">
        <v>620</v>
      </c>
      <c r="G15" s="39">
        <v>153.82900000000001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365</v>
      </c>
      <c r="O15">
        <f>(M15*21)/100</f>
        <v>0</v>
      </c>
      <c r="P15" t="s">
        <v>27</v>
      </c>
    </row>
    <row r="16" spans="1:20" ht="357" x14ac:dyDescent="0.2">
      <c r="A16" s="37" t="s">
        <v>55</v>
      </c>
      <c r="E16" s="41" t="s">
        <v>794</v>
      </c>
    </row>
    <row r="17" spans="1:16" ht="25.5" x14ac:dyDescent="0.2">
      <c r="A17" s="37" t="s">
        <v>57</v>
      </c>
      <c r="E17" s="42" t="s">
        <v>795</v>
      </c>
    </row>
    <row r="18" spans="1:16" x14ac:dyDescent="0.2">
      <c r="A18" t="s">
        <v>59</v>
      </c>
      <c r="E18" s="41" t="s">
        <v>368</v>
      </c>
    </row>
    <row r="19" spans="1:16" x14ac:dyDescent="0.2">
      <c r="A19" t="s">
        <v>49</v>
      </c>
      <c r="B19" s="36" t="s">
        <v>26</v>
      </c>
      <c r="C19" s="36" t="s">
        <v>796</v>
      </c>
      <c r="D19" s="37" t="s">
        <v>51</v>
      </c>
      <c r="E19" s="13" t="s">
        <v>797</v>
      </c>
      <c r="F19" s="38" t="s">
        <v>65</v>
      </c>
      <c r="G19" s="39">
        <v>2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365</v>
      </c>
      <c r="O19">
        <f>(M19*21)/100</f>
        <v>0</v>
      </c>
      <c r="P19" t="s">
        <v>27</v>
      </c>
    </row>
    <row r="20" spans="1:16" ht="127.5" x14ac:dyDescent="0.2">
      <c r="A20" s="37" t="s">
        <v>55</v>
      </c>
      <c r="E20" s="41" t="s">
        <v>485</v>
      </c>
    </row>
    <row r="21" spans="1:16" ht="25.5" x14ac:dyDescent="0.2">
      <c r="A21" s="37" t="s">
        <v>57</v>
      </c>
      <c r="E21" s="42" t="s">
        <v>798</v>
      </c>
    </row>
    <row r="22" spans="1:16" x14ac:dyDescent="0.2">
      <c r="A22" t="s">
        <v>59</v>
      </c>
      <c r="E22" s="41" t="s">
        <v>368</v>
      </c>
    </row>
    <row r="23" spans="1:16" ht="25.5" x14ac:dyDescent="0.2">
      <c r="A23" t="s">
        <v>49</v>
      </c>
      <c r="B23" s="36" t="s">
        <v>66</v>
      </c>
      <c r="C23" s="36" t="s">
        <v>799</v>
      </c>
      <c r="D23" s="37" t="s">
        <v>51</v>
      </c>
      <c r="E23" s="13" t="s">
        <v>800</v>
      </c>
      <c r="F23" s="38" t="s">
        <v>466</v>
      </c>
      <c r="G23" s="39">
        <v>0.2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365</v>
      </c>
      <c r="O23">
        <f>(M23*21)/100</f>
        <v>0</v>
      </c>
      <c r="P23" t="s">
        <v>27</v>
      </c>
    </row>
    <row r="24" spans="1:16" ht="127.5" x14ac:dyDescent="0.2">
      <c r="A24" s="37" t="s">
        <v>55</v>
      </c>
      <c r="E24" s="41" t="s">
        <v>489</v>
      </c>
    </row>
    <row r="25" spans="1:16" ht="25.5" x14ac:dyDescent="0.2">
      <c r="A25" s="37" t="s">
        <v>57</v>
      </c>
      <c r="E25" s="42" t="s">
        <v>801</v>
      </c>
    </row>
    <row r="26" spans="1:16" x14ac:dyDescent="0.2">
      <c r="A26" t="s">
        <v>59</v>
      </c>
      <c r="E26" s="41" t="s">
        <v>368</v>
      </c>
    </row>
    <row r="27" spans="1:16" ht="25.5" x14ac:dyDescent="0.2">
      <c r="A27" t="s">
        <v>49</v>
      </c>
      <c r="B27" s="36" t="s">
        <v>69</v>
      </c>
      <c r="C27" s="36" t="s">
        <v>802</v>
      </c>
      <c r="D27" s="37" t="s">
        <v>51</v>
      </c>
      <c r="E27" s="13" t="s">
        <v>803</v>
      </c>
      <c r="F27" s="38" t="s">
        <v>65</v>
      </c>
      <c r="G27" s="39">
        <v>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804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51</v>
      </c>
    </row>
    <row r="29" spans="1:16" ht="25.5" x14ac:dyDescent="0.2">
      <c r="A29" s="37" t="s">
        <v>57</v>
      </c>
      <c r="E29" s="42" t="s">
        <v>805</v>
      </c>
    </row>
    <row r="30" spans="1:16" x14ac:dyDescent="0.2">
      <c r="A30" t="s">
        <v>59</v>
      </c>
      <c r="E30" s="41" t="s">
        <v>51</v>
      </c>
    </row>
    <row r="31" spans="1:16" ht="25.5" x14ac:dyDescent="0.2">
      <c r="A31" t="s">
        <v>49</v>
      </c>
      <c r="B31" s="36" t="s">
        <v>74</v>
      </c>
      <c r="C31" s="36" t="s">
        <v>806</v>
      </c>
      <c r="D31" s="37" t="s">
        <v>51</v>
      </c>
      <c r="E31" s="13" t="s">
        <v>807</v>
      </c>
      <c r="F31" s="38" t="s">
        <v>65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804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51</v>
      </c>
    </row>
    <row r="33" spans="1:16" ht="25.5" x14ac:dyDescent="0.2">
      <c r="A33" s="37" t="s">
        <v>57</v>
      </c>
      <c r="E33" s="42" t="s">
        <v>808</v>
      </c>
    </row>
    <row r="34" spans="1:16" x14ac:dyDescent="0.2">
      <c r="A34" t="s">
        <v>59</v>
      </c>
      <c r="E34" s="41" t="s">
        <v>51</v>
      </c>
    </row>
    <row r="35" spans="1:16" ht="25.5" x14ac:dyDescent="0.2">
      <c r="A35" t="s">
        <v>49</v>
      </c>
      <c r="B35" s="36" t="s">
        <v>77</v>
      </c>
      <c r="C35" s="36" t="s">
        <v>809</v>
      </c>
      <c r="D35" s="37" t="s">
        <v>51</v>
      </c>
      <c r="E35" s="13" t="s">
        <v>810</v>
      </c>
      <c r="F35" s="38" t="s">
        <v>65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804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ht="25.5" x14ac:dyDescent="0.2">
      <c r="A37" s="37" t="s">
        <v>57</v>
      </c>
      <c r="E37" s="42" t="s">
        <v>811</v>
      </c>
    </row>
    <row r="38" spans="1:16" x14ac:dyDescent="0.2">
      <c r="A38" t="s">
        <v>59</v>
      </c>
      <c r="E38" s="41" t="s">
        <v>51</v>
      </c>
    </row>
    <row r="39" spans="1:16" ht="25.5" x14ac:dyDescent="0.2">
      <c r="A39" t="s">
        <v>49</v>
      </c>
      <c r="B39" s="36" t="s">
        <v>80</v>
      </c>
      <c r="C39" s="36" t="s">
        <v>812</v>
      </c>
      <c r="D39" s="37" t="s">
        <v>51</v>
      </c>
      <c r="E39" s="13" t="s">
        <v>813</v>
      </c>
      <c r="F39" s="38" t="s">
        <v>65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804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ht="25.5" x14ac:dyDescent="0.2">
      <c r="A41" s="37" t="s">
        <v>57</v>
      </c>
      <c r="E41" s="42" t="s">
        <v>814</v>
      </c>
    </row>
    <row r="42" spans="1:16" x14ac:dyDescent="0.2">
      <c r="A42" t="s">
        <v>59</v>
      </c>
      <c r="E42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815</v>
      </c>
      <c r="M3" s="43">
        <f>Rekapitulace!C24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815</v>
      </c>
      <c r="D4" s="9"/>
      <c r="E4" s="3" t="s">
        <v>816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COUNTIFS(L8:L194,"=0",A8:A194,"P")+COUNTIFS(L8:L194,"",A8:A194,"P")+SUM(Q8:Q194)</f>
        <v>47</v>
      </c>
    </row>
    <row r="8" spans="1:20" x14ac:dyDescent="0.2">
      <c r="A8" t="s">
        <v>44</v>
      </c>
      <c r="C8" s="30" t="s">
        <v>819</v>
      </c>
      <c r="E8" s="32" t="s">
        <v>818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820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0+L10+L14+L18+L22+L26+L30+L34+L38+L42+L46+L50+L54+L58+L62+L66+L70+L74+L78+L82+L86+L90+L94+L98+L102+L106+L110+L114+L118+L122+L126+L130+L134+L138+L142+L146+L150+L154+L158+L162+L166+L170+L174+L178+L182+L186+L190+L194</f>
        <v>0</v>
      </c>
      <c r="M9" s="34">
        <f>0+M10+M14+M18+M22+M26+M30+M34+M38+M42+M46+M50+M54+M58+M62+M66+M70+M74+M78+M82+M86+M90+M94+M98+M102+M106+M110+M114+M118+M122+M126+M130+M134+M138+M142+M146+M150+M154+M158+M162+M166+M170+M174+M178+M182+M186+M190+M194</f>
        <v>0</v>
      </c>
    </row>
    <row r="10" spans="1:20" x14ac:dyDescent="0.2">
      <c r="A10" t="s">
        <v>49</v>
      </c>
      <c r="B10" s="36" t="s">
        <v>47</v>
      </c>
      <c r="C10" s="36" t="s">
        <v>821</v>
      </c>
      <c r="D10" s="37" t="s">
        <v>51</v>
      </c>
      <c r="E10" s="13" t="s">
        <v>822</v>
      </c>
      <c r="F10" s="38" t="s">
        <v>53</v>
      </c>
      <c r="G10" s="39">
        <v>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ht="25.5" x14ac:dyDescent="0.2">
      <c r="A14" t="s">
        <v>49</v>
      </c>
      <c r="B14" s="36" t="s">
        <v>27</v>
      </c>
      <c r="C14" s="36" t="s">
        <v>194</v>
      </c>
      <c r="D14" s="37" t="s">
        <v>51</v>
      </c>
      <c r="E14" s="13" t="s">
        <v>195</v>
      </c>
      <c r="F14" s="38" t="s">
        <v>53</v>
      </c>
      <c r="G14" s="39">
        <v>35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823</v>
      </c>
      <c r="D18" s="37" t="s">
        <v>51</v>
      </c>
      <c r="E18" s="13" t="s">
        <v>824</v>
      </c>
      <c r="F18" s="38" t="s">
        <v>53</v>
      </c>
      <c r="G18" s="39">
        <v>200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ht="25.5" x14ac:dyDescent="0.2">
      <c r="A22" t="s">
        <v>49</v>
      </c>
      <c r="B22" s="36" t="s">
        <v>66</v>
      </c>
      <c r="C22" s="36" t="s">
        <v>825</v>
      </c>
      <c r="D22" s="37" t="s">
        <v>51</v>
      </c>
      <c r="E22" s="13" t="s">
        <v>826</v>
      </c>
      <c r="F22" s="38" t="s">
        <v>65</v>
      </c>
      <c r="G22" s="39">
        <v>16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60</v>
      </c>
    </row>
    <row r="26" spans="1:16" ht="25.5" x14ac:dyDescent="0.2">
      <c r="A26" t="s">
        <v>49</v>
      </c>
      <c r="B26" s="36" t="s">
        <v>69</v>
      </c>
      <c r="C26" s="36" t="s">
        <v>197</v>
      </c>
      <c r="D26" s="37" t="s">
        <v>51</v>
      </c>
      <c r="E26" s="13" t="s">
        <v>198</v>
      </c>
      <c r="F26" s="38" t="s">
        <v>65</v>
      </c>
      <c r="G26" s="39">
        <v>8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60</v>
      </c>
    </row>
    <row r="30" spans="1:16" x14ac:dyDescent="0.2">
      <c r="A30" t="s">
        <v>49</v>
      </c>
      <c r="B30" s="36" t="s">
        <v>74</v>
      </c>
      <c r="C30" s="36" t="s">
        <v>827</v>
      </c>
      <c r="D30" s="37" t="s">
        <v>51</v>
      </c>
      <c r="E30" s="13" t="s">
        <v>828</v>
      </c>
      <c r="F30" s="38" t="s">
        <v>53</v>
      </c>
      <c r="G30" s="39">
        <v>200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60</v>
      </c>
    </row>
    <row r="34" spans="1:16" x14ac:dyDescent="0.2">
      <c r="A34" t="s">
        <v>49</v>
      </c>
      <c r="B34" s="36" t="s">
        <v>77</v>
      </c>
      <c r="C34" s="36" t="s">
        <v>829</v>
      </c>
      <c r="D34" s="37" t="s">
        <v>51</v>
      </c>
      <c r="E34" s="13" t="s">
        <v>830</v>
      </c>
      <c r="F34" s="38" t="s">
        <v>65</v>
      </c>
      <c r="G34" s="39">
        <v>28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60</v>
      </c>
    </row>
    <row r="38" spans="1:16" x14ac:dyDescent="0.2">
      <c r="A38" t="s">
        <v>49</v>
      </c>
      <c r="B38" s="36" t="s">
        <v>80</v>
      </c>
      <c r="C38" s="36" t="s">
        <v>831</v>
      </c>
      <c r="D38" s="37" t="s">
        <v>51</v>
      </c>
      <c r="E38" s="13" t="s">
        <v>832</v>
      </c>
      <c r="F38" s="38" t="s">
        <v>65</v>
      </c>
      <c r="G38" s="39">
        <v>12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60</v>
      </c>
    </row>
    <row r="42" spans="1:16" x14ac:dyDescent="0.2">
      <c r="A42" t="s">
        <v>49</v>
      </c>
      <c r="B42" s="36" t="s">
        <v>83</v>
      </c>
      <c r="C42" s="36" t="s">
        <v>833</v>
      </c>
      <c r="D42" s="37" t="s">
        <v>51</v>
      </c>
      <c r="E42" s="13" t="s">
        <v>834</v>
      </c>
      <c r="F42" s="38" t="s">
        <v>65</v>
      </c>
      <c r="G42" s="39">
        <v>5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60</v>
      </c>
    </row>
    <row r="46" spans="1:16" x14ac:dyDescent="0.2">
      <c r="A46" t="s">
        <v>49</v>
      </c>
      <c r="B46" s="36" t="s">
        <v>86</v>
      </c>
      <c r="C46" s="36" t="s">
        <v>835</v>
      </c>
      <c r="D46" s="37" t="s">
        <v>51</v>
      </c>
      <c r="E46" s="13" t="s">
        <v>836</v>
      </c>
      <c r="F46" s="38" t="s">
        <v>65</v>
      </c>
      <c r="G46" s="39">
        <v>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60</v>
      </c>
    </row>
    <row r="50" spans="1:16" x14ac:dyDescent="0.2">
      <c r="A50" t="s">
        <v>49</v>
      </c>
      <c r="B50" s="36" t="s">
        <v>89</v>
      </c>
      <c r="C50" s="36" t="s">
        <v>837</v>
      </c>
      <c r="D50" s="37" t="s">
        <v>51</v>
      </c>
      <c r="E50" s="13" t="s">
        <v>838</v>
      </c>
      <c r="F50" s="38" t="s">
        <v>65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60</v>
      </c>
    </row>
    <row r="54" spans="1:16" ht="25.5" x14ac:dyDescent="0.2">
      <c r="A54" t="s">
        <v>49</v>
      </c>
      <c r="B54" s="36" t="s">
        <v>92</v>
      </c>
      <c r="C54" s="36" t="s">
        <v>839</v>
      </c>
      <c r="D54" s="37" t="s">
        <v>51</v>
      </c>
      <c r="E54" s="13" t="s">
        <v>840</v>
      </c>
      <c r="F54" s="38" t="s">
        <v>65</v>
      </c>
      <c r="G54" s="39">
        <v>5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60</v>
      </c>
    </row>
    <row r="58" spans="1:16" x14ac:dyDescent="0.2">
      <c r="A58" t="s">
        <v>49</v>
      </c>
      <c r="B58" s="36" t="s">
        <v>95</v>
      </c>
      <c r="C58" s="36" t="s">
        <v>841</v>
      </c>
      <c r="D58" s="37" t="s">
        <v>51</v>
      </c>
      <c r="E58" s="13" t="s">
        <v>842</v>
      </c>
      <c r="F58" s="38" t="s">
        <v>65</v>
      </c>
      <c r="G58" s="39">
        <v>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56</v>
      </c>
    </row>
    <row r="60" spans="1:16" x14ac:dyDescent="0.2">
      <c r="A60" s="37" t="s">
        <v>57</v>
      </c>
      <c r="E60" s="42" t="s">
        <v>58</v>
      </c>
    </row>
    <row r="61" spans="1:16" x14ac:dyDescent="0.2">
      <c r="A61" t="s">
        <v>59</v>
      </c>
      <c r="E61" s="41" t="s">
        <v>60</v>
      </c>
    </row>
    <row r="62" spans="1:16" ht="25.5" x14ac:dyDescent="0.2">
      <c r="A62" t="s">
        <v>49</v>
      </c>
      <c r="B62" s="36" t="s">
        <v>100</v>
      </c>
      <c r="C62" s="36" t="s">
        <v>843</v>
      </c>
      <c r="D62" s="37" t="s">
        <v>51</v>
      </c>
      <c r="E62" s="13" t="s">
        <v>844</v>
      </c>
      <c r="F62" s="38" t="s">
        <v>65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56</v>
      </c>
    </row>
    <row r="64" spans="1:16" x14ac:dyDescent="0.2">
      <c r="A64" s="37" t="s">
        <v>57</v>
      </c>
      <c r="E64" s="42" t="s">
        <v>58</v>
      </c>
    </row>
    <row r="65" spans="1:16" x14ac:dyDescent="0.2">
      <c r="A65" t="s">
        <v>59</v>
      </c>
      <c r="E65" s="41" t="s">
        <v>60</v>
      </c>
    </row>
    <row r="66" spans="1:16" ht="25.5" x14ac:dyDescent="0.2">
      <c r="A66" t="s">
        <v>49</v>
      </c>
      <c r="B66" s="36" t="s">
        <v>104</v>
      </c>
      <c r="C66" s="36" t="s">
        <v>845</v>
      </c>
      <c r="D66" s="37" t="s">
        <v>51</v>
      </c>
      <c r="E66" s="13" t="s">
        <v>846</v>
      </c>
      <c r="F66" s="38" t="s">
        <v>65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56</v>
      </c>
    </row>
    <row r="68" spans="1:16" x14ac:dyDescent="0.2">
      <c r="A68" s="37" t="s">
        <v>57</v>
      </c>
      <c r="E68" s="42" t="s">
        <v>58</v>
      </c>
    </row>
    <row r="69" spans="1:16" x14ac:dyDescent="0.2">
      <c r="A69" t="s">
        <v>59</v>
      </c>
      <c r="E69" s="41" t="s">
        <v>60</v>
      </c>
    </row>
    <row r="70" spans="1:16" ht="25.5" x14ac:dyDescent="0.2">
      <c r="A70" t="s">
        <v>49</v>
      </c>
      <c r="B70" s="36" t="s">
        <v>108</v>
      </c>
      <c r="C70" s="36" t="s">
        <v>847</v>
      </c>
      <c r="D70" s="37" t="s">
        <v>51</v>
      </c>
      <c r="E70" s="13" t="s">
        <v>848</v>
      </c>
      <c r="F70" s="38" t="s">
        <v>65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56</v>
      </c>
    </row>
    <row r="72" spans="1:16" x14ac:dyDescent="0.2">
      <c r="A72" s="37" t="s">
        <v>57</v>
      </c>
      <c r="E72" s="42" t="s">
        <v>58</v>
      </c>
    </row>
    <row r="73" spans="1:16" x14ac:dyDescent="0.2">
      <c r="A73" t="s">
        <v>59</v>
      </c>
      <c r="E73" s="41" t="s">
        <v>60</v>
      </c>
    </row>
    <row r="74" spans="1:16" x14ac:dyDescent="0.2">
      <c r="A74" t="s">
        <v>49</v>
      </c>
      <c r="B74" s="36" t="s">
        <v>112</v>
      </c>
      <c r="C74" s="36" t="s">
        <v>849</v>
      </c>
      <c r="D74" s="37" t="s">
        <v>51</v>
      </c>
      <c r="E74" s="13" t="s">
        <v>850</v>
      </c>
      <c r="F74" s="38" t="s">
        <v>65</v>
      </c>
      <c r="G74" s="39">
        <v>1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x14ac:dyDescent="0.2">
      <c r="A77" t="s">
        <v>59</v>
      </c>
      <c r="E77" s="41" t="s">
        <v>60</v>
      </c>
    </row>
    <row r="78" spans="1:16" x14ac:dyDescent="0.2">
      <c r="A78" t="s">
        <v>49</v>
      </c>
      <c r="B78" s="36" t="s">
        <v>116</v>
      </c>
      <c r="C78" s="36" t="s">
        <v>851</v>
      </c>
      <c r="D78" s="37" t="s">
        <v>51</v>
      </c>
      <c r="E78" s="13" t="s">
        <v>852</v>
      </c>
      <c r="F78" s="38" t="s">
        <v>65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60</v>
      </c>
    </row>
    <row r="82" spans="1:16" x14ac:dyDescent="0.2">
      <c r="A82" t="s">
        <v>49</v>
      </c>
      <c r="B82" s="36" t="s">
        <v>119</v>
      </c>
      <c r="C82" s="36" t="s">
        <v>853</v>
      </c>
      <c r="D82" s="37" t="s">
        <v>51</v>
      </c>
      <c r="E82" s="13" t="s">
        <v>854</v>
      </c>
      <c r="F82" s="38" t="s">
        <v>65</v>
      </c>
      <c r="G82" s="39">
        <v>10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54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56</v>
      </c>
    </row>
    <row r="84" spans="1:16" x14ac:dyDescent="0.2">
      <c r="A84" s="37" t="s">
        <v>57</v>
      </c>
      <c r="E84" s="42" t="s">
        <v>58</v>
      </c>
    </row>
    <row r="85" spans="1:16" x14ac:dyDescent="0.2">
      <c r="A85" t="s">
        <v>59</v>
      </c>
      <c r="E85" s="41" t="s">
        <v>60</v>
      </c>
    </row>
    <row r="86" spans="1:16" x14ac:dyDescent="0.2">
      <c r="A86" t="s">
        <v>49</v>
      </c>
      <c r="B86" s="36" t="s">
        <v>123</v>
      </c>
      <c r="C86" s="36" t="s">
        <v>855</v>
      </c>
      <c r="D86" s="37" t="s">
        <v>51</v>
      </c>
      <c r="E86" s="13" t="s">
        <v>856</v>
      </c>
      <c r="F86" s="38" t="s">
        <v>65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60</v>
      </c>
    </row>
    <row r="90" spans="1:16" ht="25.5" x14ac:dyDescent="0.2">
      <c r="A90" t="s">
        <v>49</v>
      </c>
      <c r="B90" s="36" t="s">
        <v>126</v>
      </c>
      <c r="C90" s="36" t="s">
        <v>857</v>
      </c>
      <c r="D90" s="37" t="s">
        <v>51</v>
      </c>
      <c r="E90" s="13" t="s">
        <v>858</v>
      </c>
      <c r="F90" s="38" t="s">
        <v>65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58</v>
      </c>
    </row>
    <row r="93" spans="1:16" x14ac:dyDescent="0.2">
      <c r="A93" t="s">
        <v>59</v>
      </c>
      <c r="E93" s="41" t="s">
        <v>60</v>
      </c>
    </row>
    <row r="94" spans="1:16" ht="38.25" x14ac:dyDescent="0.2">
      <c r="A94" t="s">
        <v>49</v>
      </c>
      <c r="B94" s="36" t="s">
        <v>129</v>
      </c>
      <c r="C94" s="36" t="s">
        <v>859</v>
      </c>
      <c r="D94" s="37" t="s">
        <v>51</v>
      </c>
      <c r="E94" s="13" t="s">
        <v>860</v>
      </c>
      <c r="F94" s="38" t="s">
        <v>65</v>
      </c>
      <c r="G94" s="39">
        <v>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58</v>
      </c>
    </row>
    <row r="97" spans="1:16" x14ac:dyDescent="0.2">
      <c r="A97" t="s">
        <v>59</v>
      </c>
      <c r="E97" s="41" t="s">
        <v>60</v>
      </c>
    </row>
    <row r="98" spans="1:16" ht="25.5" x14ac:dyDescent="0.2">
      <c r="A98" t="s">
        <v>49</v>
      </c>
      <c r="B98" s="36" t="s">
        <v>132</v>
      </c>
      <c r="C98" s="36" t="s">
        <v>861</v>
      </c>
      <c r="D98" s="37" t="s">
        <v>51</v>
      </c>
      <c r="E98" s="13" t="s">
        <v>862</v>
      </c>
      <c r="F98" s="38" t="s">
        <v>65</v>
      </c>
      <c r="G98" s="39">
        <v>1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54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56</v>
      </c>
    </row>
    <row r="100" spans="1:16" x14ac:dyDescent="0.2">
      <c r="A100" s="37" t="s">
        <v>57</v>
      </c>
      <c r="E100" s="42" t="s">
        <v>58</v>
      </c>
    </row>
    <row r="101" spans="1:16" x14ac:dyDescent="0.2">
      <c r="A101" t="s">
        <v>59</v>
      </c>
      <c r="E101" s="41" t="s">
        <v>60</v>
      </c>
    </row>
    <row r="102" spans="1:16" ht="25.5" x14ac:dyDescent="0.2">
      <c r="A102" t="s">
        <v>49</v>
      </c>
      <c r="B102" s="36" t="s">
        <v>136</v>
      </c>
      <c r="C102" s="36" t="s">
        <v>863</v>
      </c>
      <c r="D102" s="37" t="s">
        <v>51</v>
      </c>
      <c r="E102" s="13" t="s">
        <v>864</v>
      </c>
      <c r="F102" s="38" t="s">
        <v>65</v>
      </c>
      <c r="G102" s="39">
        <v>1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56</v>
      </c>
    </row>
    <row r="104" spans="1:16" x14ac:dyDescent="0.2">
      <c r="A104" s="37" t="s">
        <v>57</v>
      </c>
      <c r="E104" s="42" t="s">
        <v>58</v>
      </c>
    </row>
    <row r="105" spans="1:16" x14ac:dyDescent="0.2">
      <c r="A105" t="s">
        <v>59</v>
      </c>
      <c r="E105" s="41" t="s">
        <v>60</v>
      </c>
    </row>
    <row r="106" spans="1:16" ht="25.5" x14ac:dyDescent="0.2">
      <c r="A106" t="s">
        <v>49</v>
      </c>
      <c r="B106" s="36" t="s">
        <v>139</v>
      </c>
      <c r="C106" s="36" t="s">
        <v>865</v>
      </c>
      <c r="D106" s="37" t="s">
        <v>51</v>
      </c>
      <c r="E106" s="13" t="s">
        <v>866</v>
      </c>
      <c r="F106" s="38" t="s">
        <v>65</v>
      </c>
      <c r="G106" s="39">
        <v>1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54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58</v>
      </c>
    </row>
    <row r="109" spans="1:16" x14ac:dyDescent="0.2">
      <c r="A109" t="s">
        <v>59</v>
      </c>
      <c r="E109" s="41" t="s">
        <v>60</v>
      </c>
    </row>
    <row r="110" spans="1:16" x14ac:dyDescent="0.2">
      <c r="A110" t="s">
        <v>49</v>
      </c>
      <c r="B110" s="36" t="s">
        <v>143</v>
      </c>
      <c r="C110" s="36" t="s">
        <v>867</v>
      </c>
      <c r="D110" s="37" t="s">
        <v>51</v>
      </c>
      <c r="E110" s="13" t="s">
        <v>868</v>
      </c>
      <c r="F110" s="38" t="s">
        <v>158</v>
      </c>
      <c r="G110" s="39">
        <v>32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54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58</v>
      </c>
    </row>
    <row r="113" spans="1:16" x14ac:dyDescent="0.2">
      <c r="A113" t="s">
        <v>59</v>
      </c>
      <c r="E113" s="41" t="s">
        <v>60</v>
      </c>
    </row>
    <row r="114" spans="1:16" x14ac:dyDescent="0.2">
      <c r="A114" t="s">
        <v>49</v>
      </c>
      <c r="B114" s="36" t="s">
        <v>147</v>
      </c>
      <c r="C114" s="36" t="s">
        <v>869</v>
      </c>
      <c r="D114" s="37" t="s">
        <v>51</v>
      </c>
      <c r="E114" s="13" t="s">
        <v>870</v>
      </c>
      <c r="F114" s="38" t="s">
        <v>158</v>
      </c>
      <c r="G114" s="39">
        <v>10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54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56</v>
      </c>
    </row>
    <row r="116" spans="1:16" x14ac:dyDescent="0.2">
      <c r="A116" s="37" t="s">
        <v>57</v>
      </c>
      <c r="E116" s="42" t="s">
        <v>58</v>
      </c>
    </row>
    <row r="117" spans="1:16" x14ac:dyDescent="0.2">
      <c r="A117" t="s">
        <v>59</v>
      </c>
      <c r="E117" s="41" t="s">
        <v>60</v>
      </c>
    </row>
    <row r="118" spans="1:16" x14ac:dyDescent="0.2">
      <c r="A118" t="s">
        <v>49</v>
      </c>
      <c r="B118" s="36" t="s">
        <v>151</v>
      </c>
      <c r="C118" s="36" t="s">
        <v>871</v>
      </c>
      <c r="D118" s="37" t="s">
        <v>51</v>
      </c>
      <c r="E118" s="13" t="s">
        <v>872</v>
      </c>
      <c r="F118" s="38" t="s">
        <v>158</v>
      </c>
      <c r="G118" s="39">
        <v>24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54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56</v>
      </c>
    </row>
    <row r="120" spans="1:16" x14ac:dyDescent="0.2">
      <c r="A120" s="37" t="s">
        <v>57</v>
      </c>
      <c r="E120" s="42" t="s">
        <v>58</v>
      </c>
    </row>
    <row r="121" spans="1:16" x14ac:dyDescent="0.2">
      <c r="A121" t="s">
        <v>59</v>
      </c>
      <c r="E121" s="41" t="s">
        <v>60</v>
      </c>
    </row>
    <row r="122" spans="1:16" x14ac:dyDescent="0.2">
      <c r="A122" t="s">
        <v>49</v>
      </c>
      <c r="B122" s="36" t="s">
        <v>155</v>
      </c>
      <c r="C122" s="36" t="s">
        <v>873</v>
      </c>
      <c r="D122" s="37" t="s">
        <v>51</v>
      </c>
      <c r="E122" s="13" t="s">
        <v>874</v>
      </c>
      <c r="F122" s="38" t="s">
        <v>158</v>
      </c>
      <c r="G122" s="39">
        <v>8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54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60</v>
      </c>
    </row>
    <row r="126" spans="1:16" x14ac:dyDescent="0.2">
      <c r="A126" t="s">
        <v>49</v>
      </c>
      <c r="B126" s="36" t="s">
        <v>159</v>
      </c>
      <c r="C126" s="36" t="s">
        <v>875</v>
      </c>
      <c r="D126" s="37" t="s">
        <v>51</v>
      </c>
      <c r="E126" s="13" t="s">
        <v>876</v>
      </c>
      <c r="F126" s="38" t="s">
        <v>53</v>
      </c>
      <c r="G126" s="39">
        <v>200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54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56</v>
      </c>
    </row>
    <row r="128" spans="1:16" x14ac:dyDescent="0.2">
      <c r="A128" s="37" t="s">
        <v>57</v>
      </c>
      <c r="E128" s="42" t="s">
        <v>58</v>
      </c>
    </row>
    <row r="129" spans="1:16" x14ac:dyDescent="0.2">
      <c r="A129" t="s">
        <v>59</v>
      </c>
      <c r="E129" s="41" t="s">
        <v>60</v>
      </c>
    </row>
    <row r="130" spans="1:16" x14ac:dyDescent="0.2">
      <c r="A130" t="s">
        <v>49</v>
      </c>
      <c r="B130" s="36" t="s">
        <v>162</v>
      </c>
      <c r="C130" s="36" t="s">
        <v>877</v>
      </c>
      <c r="D130" s="37" t="s">
        <v>51</v>
      </c>
      <c r="E130" s="13" t="s">
        <v>286</v>
      </c>
      <c r="F130" s="38" t="s">
        <v>53</v>
      </c>
      <c r="G130" s="39">
        <v>50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54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56</v>
      </c>
    </row>
    <row r="132" spans="1:16" x14ac:dyDescent="0.2">
      <c r="A132" s="37" t="s">
        <v>57</v>
      </c>
      <c r="E132" s="42" t="s">
        <v>58</v>
      </c>
    </row>
    <row r="133" spans="1:16" x14ac:dyDescent="0.2">
      <c r="A133" t="s">
        <v>59</v>
      </c>
      <c r="E133" s="41" t="s">
        <v>60</v>
      </c>
    </row>
    <row r="134" spans="1:16" x14ac:dyDescent="0.2">
      <c r="A134" t="s">
        <v>49</v>
      </c>
      <c r="B134" s="36" t="s">
        <v>165</v>
      </c>
      <c r="C134" s="36" t="s">
        <v>271</v>
      </c>
      <c r="D134" s="37" t="s">
        <v>51</v>
      </c>
      <c r="E134" s="13" t="s">
        <v>272</v>
      </c>
      <c r="F134" s="38" t="s">
        <v>53</v>
      </c>
      <c r="G134" s="39">
        <v>300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54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56</v>
      </c>
    </row>
    <row r="136" spans="1:16" x14ac:dyDescent="0.2">
      <c r="A136" s="37" t="s">
        <v>57</v>
      </c>
      <c r="E136" s="42" t="s">
        <v>58</v>
      </c>
    </row>
    <row r="137" spans="1:16" x14ac:dyDescent="0.2">
      <c r="A137" t="s">
        <v>59</v>
      </c>
      <c r="E137" s="41" t="s">
        <v>60</v>
      </c>
    </row>
    <row r="138" spans="1:16" x14ac:dyDescent="0.2">
      <c r="A138" t="s">
        <v>49</v>
      </c>
      <c r="B138" s="36" t="s">
        <v>168</v>
      </c>
      <c r="C138" s="36" t="s">
        <v>207</v>
      </c>
      <c r="D138" s="37" t="s">
        <v>51</v>
      </c>
      <c r="E138" s="13" t="s">
        <v>208</v>
      </c>
      <c r="F138" s="38" t="s">
        <v>65</v>
      </c>
      <c r="G138" s="39">
        <v>2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54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56</v>
      </c>
    </row>
    <row r="140" spans="1:16" x14ac:dyDescent="0.2">
      <c r="A140" s="37" t="s">
        <v>57</v>
      </c>
      <c r="E140" s="42" t="s">
        <v>58</v>
      </c>
    </row>
    <row r="141" spans="1:16" x14ac:dyDescent="0.2">
      <c r="A141" t="s">
        <v>59</v>
      </c>
      <c r="E141" s="41" t="s">
        <v>60</v>
      </c>
    </row>
    <row r="142" spans="1:16" x14ac:dyDescent="0.2">
      <c r="A142" t="s">
        <v>49</v>
      </c>
      <c r="B142" s="36" t="s">
        <v>171</v>
      </c>
      <c r="C142" s="36" t="s">
        <v>210</v>
      </c>
      <c r="D142" s="37" t="s">
        <v>51</v>
      </c>
      <c r="E142" s="13" t="s">
        <v>211</v>
      </c>
      <c r="F142" s="38" t="s">
        <v>65</v>
      </c>
      <c r="G142" s="39">
        <v>2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54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56</v>
      </c>
    </row>
    <row r="144" spans="1:16" x14ac:dyDescent="0.2">
      <c r="A144" s="37" t="s">
        <v>57</v>
      </c>
      <c r="E144" s="42" t="s">
        <v>58</v>
      </c>
    </row>
    <row r="145" spans="1:16" x14ac:dyDescent="0.2">
      <c r="A145" t="s">
        <v>59</v>
      </c>
      <c r="E145" s="41" t="s">
        <v>60</v>
      </c>
    </row>
    <row r="146" spans="1:16" x14ac:dyDescent="0.2">
      <c r="A146" t="s">
        <v>49</v>
      </c>
      <c r="B146" s="36" t="s">
        <v>180</v>
      </c>
      <c r="C146" s="36" t="s">
        <v>878</v>
      </c>
      <c r="D146" s="37" t="s">
        <v>51</v>
      </c>
      <c r="E146" s="13" t="s">
        <v>879</v>
      </c>
      <c r="F146" s="38" t="s">
        <v>263</v>
      </c>
      <c r="G146" s="39">
        <v>5</v>
      </c>
      <c r="H146" s="38">
        <v>0</v>
      </c>
      <c r="I146" s="38">
        <f>ROUND(G146*H146,6)</f>
        <v>0</v>
      </c>
      <c r="L146" s="40">
        <v>0</v>
      </c>
      <c r="M146" s="34">
        <f>ROUND(ROUND(L146,2)*ROUND(G146,3),2)</f>
        <v>0</v>
      </c>
      <c r="N146" s="38" t="s">
        <v>54</v>
      </c>
      <c r="O146">
        <f>(M146*21)/100</f>
        <v>0</v>
      </c>
      <c r="P146" t="s">
        <v>27</v>
      </c>
    </row>
    <row r="147" spans="1:16" x14ac:dyDescent="0.2">
      <c r="A147" s="37" t="s">
        <v>55</v>
      </c>
      <c r="E147" s="41" t="s">
        <v>56</v>
      </c>
    </row>
    <row r="148" spans="1:16" x14ac:dyDescent="0.2">
      <c r="A148" s="37" t="s">
        <v>57</v>
      </c>
      <c r="E148" s="42" t="s">
        <v>58</v>
      </c>
    </row>
    <row r="149" spans="1:16" x14ac:dyDescent="0.2">
      <c r="A149" t="s">
        <v>59</v>
      </c>
      <c r="E149" s="41" t="s">
        <v>60</v>
      </c>
    </row>
    <row r="150" spans="1:16" x14ac:dyDescent="0.2">
      <c r="A150" t="s">
        <v>49</v>
      </c>
      <c r="B150" s="36" t="s">
        <v>184</v>
      </c>
      <c r="C150" s="36" t="s">
        <v>880</v>
      </c>
      <c r="D150" s="37" t="s">
        <v>51</v>
      </c>
      <c r="E150" s="13" t="s">
        <v>881</v>
      </c>
      <c r="F150" s="38" t="s">
        <v>263</v>
      </c>
      <c r="G150" s="39">
        <v>12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54</v>
      </c>
      <c r="O150">
        <f>(M150*21)/100</f>
        <v>0</v>
      </c>
      <c r="P150" t="s">
        <v>27</v>
      </c>
    </row>
    <row r="151" spans="1:16" x14ac:dyDescent="0.2">
      <c r="A151" s="37" t="s">
        <v>55</v>
      </c>
      <c r="E151" s="41" t="s">
        <v>56</v>
      </c>
    </row>
    <row r="152" spans="1:16" x14ac:dyDescent="0.2">
      <c r="A152" s="37" t="s">
        <v>57</v>
      </c>
      <c r="E152" s="42" t="s">
        <v>58</v>
      </c>
    </row>
    <row r="153" spans="1:16" x14ac:dyDescent="0.2">
      <c r="A153" t="s">
        <v>59</v>
      </c>
      <c r="E153" s="41" t="s">
        <v>60</v>
      </c>
    </row>
    <row r="154" spans="1:16" x14ac:dyDescent="0.2">
      <c r="A154" t="s">
        <v>49</v>
      </c>
      <c r="B154" s="36" t="s">
        <v>187</v>
      </c>
      <c r="C154" s="36" t="s">
        <v>274</v>
      </c>
      <c r="D154" s="37" t="s">
        <v>51</v>
      </c>
      <c r="E154" s="13" t="s">
        <v>275</v>
      </c>
      <c r="F154" s="38" t="s">
        <v>53</v>
      </c>
      <c r="G154" s="39">
        <v>18</v>
      </c>
      <c r="H154" s="38">
        <v>0</v>
      </c>
      <c r="I154" s="38">
        <f>ROUND(G154*H154,6)</f>
        <v>0</v>
      </c>
      <c r="L154" s="40">
        <v>0</v>
      </c>
      <c r="M154" s="34">
        <f>ROUND(ROUND(L154,2)*ROUND(G154,3),2)</f>
        <v>0</v>
      </c>
      <c r="N154" s="38" t="s">
        <v>54</v>
      </c>
      <c r="O154">
        <f>(M154*21)/100</f>
        <v>0</v>
      </c>
      <c r="P154" t="s">
        <v>27</v>
      </c>
    </row>
    <row r="155" spans="1:16" x14ac:dyDescent="0.2">
      <c r="A155" s="37" t="s">
        <v>55</v>
      </c>
      <c r="E155" s="41" t="s">
        <v>56</v>
      </c>
    </row>
    <row r="156" spans="1:16" x14ac:dyDescent="0.2">
      <c r="A156" s="37" t="s">
        <v>57</v>
      </c>
      <c r="E156" s="42" t="s">
        <v>58</v>
      </c>
    </row>
    <row r="157" spans="1:16" x14ac:dyDescent="0.2">
      <c r="A157" t="s">
        <v>59</v>
      </c>
      <c r="E157" s="41" t="s">
        <v>60</v>
      </c>
    </row>
    <row r="158" spans="1:16" ht="25.5" x14ac:dyDescent="0.2">
      <c r="A158" t="s">
        <v>49</v>
      </c>
      <c r="B158" s="36" t="s">
        <v>190</v>
      </c>
      <c r="C158" s="36" t="s">
        <v>882</v>
      </c>
      <c r="D158" s="37" t="s">
        <v>51</v>
      </c>
      <c r="E158" s="13" t="s">
        <v>883</v>
      </c>
      <c r="F158" s="38" t="s">
        <v>263</v>
      </c>
      <c r="G158" s="39">
        <v>2.5</v>
      </c>
      <c r="H158" s="38">
        <v>0</v>
      </c>
      <c r="I158" s="38">
        <f>ROUND(G158*H158,6)</f>
        <v>0</v>
      </c>
      <c r="L158" s="40">
        <v>0</v>
      </c>
      <c r="M158" s="34">
        <f>ROUND(ROUND(L158,2)*ROUND(G158,3),2)</f>
        <v>0</v>
      </c>
      <c r="N158" s="38" t="s">
        <v>72</v>
      </c>
      <c r="O158">
        <f>(M158*21)/100</f>
        <v>0</v>
      </c>
      <c r="P158" t="s">
        <v>27</v>
      </c>
    </row>
    <row r="159" spans="1:16" x14ac:dyDescent="0.2">
      <c r="A159" s="37" t="s">
        <v>55</v>
      </c>
      <c r="E159" s="41" t="s">
        <v>56</v>
      </c>
    </row>
    <row r="160" spans="1:16" x14ac:dyDescent="0.2">
      <c r="A160" s="37" t="s">
        <v>57</v>
      </c>
      <c r="E160" s="42" t="s">
        <v>58</v>
      </c>
    </row>
    <row r="161" spans="1:16" x14ac:dyDescent="0.2">
      <c r="A161" t="s">
        <v>59</v>
      </c>
      <c r="E161" s="41" t="s">
        <v>60</v>
      </c>
    </row>
    <row r="162" spans="1:16" ht="25.5" x14ac:dyDescent="0.2">
      <c r="A162" t="s">
        <v>49</v>
      </c>
      <c r="B162" s="36" t="s">
        <v>193</v>
      </c>
      <c r="C162" s="36" t="s">
        <v>884</v>
      </c>
      <c r="D162" s="37" t="s">
        <v>51</v>
      </c>
      <c r="E162" s="13" t="s">
        <v>885</v>
      </c>
      <c r="F162" s="38" t="s">
        <v>263</v>
      </c>
      <c r="G162" s="39">
        <v>1</v>
      </c>
      <c r="H162" s="38">
        <v>0</v>
      </c>
      <c r="I162" s="38">
        <f>ROUND(G162*H162,6)</f>
        <v>0</v>
      </c>
      <c r="L162" s="40">
        <v>0</v>
      </c>
      <c r="M162" s="34">
        <f>ROUND(ROUND(L162,2)*ROUND(G162,3),2)</f>
        <v>0</v>
      </c>
      <c r="N162" s="38" t="s">
        <v>72</v>
      </c>
      <c r="O162">
        <f>(M162*21)/100</f>
        <v>0</v>
      </c>
      <c r="P162" t="s">
        <v>27</v>
      </c>
    </row>
    <row r="163" spans="1:16" x14ac:dyDescent="0.2">
      <c r="A163" s="37" t="s">
        <v>55</v>
      </c>
      <c r="E163" s="41" t="s">
        <v>56</v>
      </c>
    </row>
    <row r="164" spans="1:16" x14ac:dyDescent="0.2">
      <c r="A164" s="37" t="s">
        <v>57</v>
      </c>
      <c r="E164" s="42" t="s">
        <v>58</v>
      </c>
    </row>
    <row r="165" spans="1:16" x14ac:dyDescent="0.2">
      <c r="A165" t="s">
        <v>59</v>
      </c>
      <c r="E165" s="41" t="s">
        <v>60</v>
      </c>
    </row>
    <row r="166" spans="1:16" x14ac:dyDescent="0.2">
      <c r="A166" t="s">
        <v>49</v>
      </c>
      <c r="B166" s="36" t="s">
        <v>196</v>
      </c>
      <c r="C166" s="36" t="s">
        <v>886</v>
      </c>
      <c r="D166" s="37" t="s">
        <v>51</v>
      </c>
      <c r="E166" s="13" t="s">
        <v>887</v>
      </c>
      <c r="F166" s="38" t="s">
        <v>263</v>
      </c>
      <c r="G166" s="39">
        <v>5</v>
      </c>
      <c r="H166" s="38">
        <v>0</v>
      </c>
      <c r="I166" s="38">
        <f>ROUND(G166*H166,6)</f>
        <v>0</v>
      </c>
      <c r="L166" s="40">
        <v>0</v>
      </c>
      <c r="M166" s="34">
        <f>ROUND(ROUND(L166,2)*ROUND(G166,3),2)</f>
        <v>0</v>
      </c>
      <c r="N166" s="38" t="s">
        <v>54</v>
      </c>
      <c r="O166">
        <f>(M166*21)/100</f>
        <v>0</v>
      </c>
      <c r="P166" t="s">
        <v>27</v>
      </c>
    </row>
    <row r="167" spans="1:16" x14ac:dyDescent="0.2">
      <c r="A167" s="37" t="s">
        <v>55</v>
      </c>
      <c r="E167" s="41" t="s">
        <v>56</v>
      </c>
    </row>
    <row r="168" spans="1:16" x14ac:dyDescent="0.2">
      <c r="A168" s="37" t="s">
        <v>57</v>
      </c>
      <c r="E168" s="42" t="s">
        <v>58</v>
      </c>
    </row>
    <row r="169" spans="1:16" x14ac:dyDescent="0.2">
      <c r="A169" t="s">
        <v>59</v>
      </c>
      <c r="E169" s="41" t="s">
        <v>60</v>
      </c>
    </row>
    <row r="170" spans="1:16" x14ac:dyDescent="0.2">
      <c r="A170" t="s">
        <v>49</v>
      </c>
      <c r="B170" s="36" t="s">
        <v>199</v>
      </c>
      <c r="C170" s="36" t="s">
        <v>268</v>
      </c>
      <c r="D170" s="37" t="s">
        <v>51</v>
      </c>
      <c r="E170" s="13" t="s">
        <v>269</v>
      </c>
      <c r="F170" s="38" t="s">
        <v>263</v>
      </c>
      <c r="G170" s="39">
        <v>17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54</v>
      </c>
      <c r="O170">
        <f>(M170*21)/100</f>
        <v>0</v>
      </c>
      <c r="P170" t="s">
        <v>27</v>
      </c>
    </row>
    <row r="171" spans="1:16" x14ac:dyDescent="0.2">
      <c r="A171" s="37" t="s">
        <v>55</v>
      </c>
      <c r="E171" s="41" t="s">
        <v>56</v>
      </c>
    </row>
    <row r="172" spans="1:16" x14ac:dyDescent="0.2">
      <c r="A172" s="37" t="s">
        <v>57</v>
      </c>
      <c r="E172" s="42" t="s">
        <v>58</v>
      </c>
    </row>
    <row r="173" spans="1:16" x14ac:dyDescent="0.2">
      <c r="A173" t="s">
        <v>59</v>
      </c>
      <c r="E173" s="41" t="s">
        <v>60</v>
      </c>
    </row>
    <row r="174" spans="1:16" x14ac:dyDescent="0.2">
      <c r="A174" t="s">
        <v>49</v>
      </c>
      <c r="B174" s="36" t="s">
        <v>203</v>
      </c>
      <c r="C174" s="36" t="s">
        <v>888</v>
      </c>
      <c r="D174" s="37" t="s">
        <v>51</v>
      </c>
      <c r="E174" s="13" t="s">
        <v>889</v>
      </c>
      <c r="F174" s="38" t="s">
        <v>263</v>
      </c>
      <c r="G174" s="39">
        <v>5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54</v>
      </c>
      <c r="O174">
        <f>(M174*21)/100</f>
        <v>0</v>
      </c>
      <c r="P174" t="s">
        <v>27</v>
      </c>
    </row>
    <row r="175" spans="1:16" x14ac:dyDescent="0.2">
      <c r="A175" s="37" t="s">
        <v>55</v>
      </c>
      <c r="E175" s="41" t="s">
        <v>56</v>
      </c>
    </row>
    <row r="176" spans="1:16" x14ac:dyDescent="0.2">
      <c r="A176" s="37" t="s">
        <v>57</v>
      </c>
      <c r="E176" s="42" t="s">
        <v>58</v>
      </c>
    </row>
    <row r="177" spans="1:16" x14ac:dyDescent="0.2">
      <c r="A177" t="s">
        <v>59</v>
      </c>
      <c r="E177" s="41" t="s">
        <v>60</v>
      </c>
    </row>
    <row r="178" spans="1:16" x14ac:dyDescent="0.2">
      <c r="A178" t="s">
        <v>49</v>
      </c>
      <c r="B178" s="36" t="s">
        <v>206</v>
      </c>
      <c r="C178" s="36" t="s">
        <v>890</v>
      </c>
      <c r="D178" s="37" t="s">
        <v>51</v>
      </c>
      <c r="E178" s="13" t="s">
        <v>891</v>
      </c>
      <c r="F178" s="38" t="s">
        <v>298</v>
      </c>
      <c r="G178" s="39">
        <v>1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72</v>
      </c>
      <c r="O178">
        <f>(M178*21)/100</f>
        <v>0</v>
      </c>
      <c r="P178" t="s">
        <v>27</v>
      </c>
    </row>
    <row r="179" spans="1:16" x14ac:dyDescent="0.2">
      <c r="A179" s="37" t="s">
        <v>55</v>
      </c>
      <c r="E179" s="41" t="s">
        <v>56</v>
      </c>
    </row>
    <row r="180" spans="1:16" x14ac:dyDescent="0.2">
      <c r="A180" s="37" t="s">
        <v>57</v>
      </c>
      <c r="E180" s="42" t="s">
        <v>58</v>
      </c>
    </row>
    <row r="181" spans="1:16" x14ac:dyDescent="0.2">
      <c r="A181" t="s">
        <v>59</v>
      </c>
      <c r="E181" s="41" t="s">
        <v>60</v>
      </c>
    </row>
    <row r="182" spans="1:16" x14ac:dyDescent="0.2">
      <c r="A182" t="s">
        <v>49</v>
      </c>
      <c r="B182" s="36" t="s">
        <v>209</v>
      </c>
      <c r="C182" s="36" t="s">
        <v>892</v>
      </c>
      <c r="D182" s="37" t="s">
        <v>51</v>
      </c>
      <c r="E182" s="13" t="s">
        <v>893</v>
      </c>
      <c r="F182" s="38" t="s">
        <v>294</v>
      </c>
      <c r="G182" s="39">
        <v>20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54</v>
      </c>
      <c r="O182">
        <f>(M182*21)/100</f>
        <v>0</v>
      </c>
      <c r="P182" t="s">
        <v>27</v>
      </c>
    </row>
    <row r="183" spans="1:16" x14ac:dyDescent="0.2">
      <c r="A183" s="37" t="s">
        <v>55</v>
      </c>
      <c r="E183" s="41" t="s">
        <v>56</v>
      </c>
    </row>
    <row r="184" spans="1:16" x14ac:dyDescent="0.2">
      <c r="A184" s="37" t="s">
        <v>57</v>
      </c>
      <c r="E184" s="42" t="s">
        <v>58</v>
      </c>
    </row>
    <row r="185" spans="1:16" x14ac:dyDescent="0.2">
      <c r="A185" t="s">
        <v>59</v>
      </c>
      <c r="E185" s="41" t="s">
        <v>60</v>
      </c>
    </row>
    <row r="186" spans="1:16" ht="25.5" x14ac:dyDescent="0.2">
      <c r="A186" t="s">
        <v>49</v>
      </c>
      <c r="B186" s="36" t="s">
        <v>212</v>
      </c>
      <c r="C186" s="36" t="s">
        <v>894</v>
      </c>
      <c r="D186" s="37" t="s">
        <v>51</v>
      </c>
      <c r="E186" s="13" t="s">
        <v>895</v>
      </c>
      <c r="F186" s="38" t="s">
        <v>364</v>
      </c>
      <c r="G186" s="39">
        <v>2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54</v>
      </c>
      <c r="O186">
        <f>(M186*21)/100</f>
        <v>0</v>
      </c>
      <c r="P186" t="s">
        <v>27</v>
      </c>
    </row>
    <row r="187" spans="1:16" x14ac:dyDescent="0.2">
      <c r="A187" s="37" t="s">
        <v>55</v>
      </c>
      <c r="E187" s="41" t="s">
        <v>56</v>
      </c>
    </row>
    <row r="188" spans="1:16" x14ac:dyDescent="0.2">
      <c r="A188" s="37" t="s">
        <v>57</v>
      </c>
      <c r="E188" s="42" t="s">
        <v>58</v>
      </c>
    </row>
    <row r="189" spans="1:16" x14ac:dyDescent="0.2">
      <c r="A189" t="s">
        <v>59</v>
      </c>
      <c r="E189" s="41" t="s">
        <v>60</v>
      </c>
    </row>
    <row r="190" spans="1:16" ht="25.5" x14ac:dyDescent="0.2">
      <c r="A190" t="s">
        <v>49</v>
      </c>
      <c r="B190" s="36" t="s">
        <v>215</v>
      </c>
      <c r="C190" s="36" t="s">
        <v>896</v>
      </c>
      <c r="D190" s="37" t="s">
        <v>51</v>
      </c>
      <c r="E190" s="13" t="s">
        <v>897</v>
      </c>
      <c r="F190" s="38" t="s">
        <v>364</v>
      </c>
      <c r="G190" s="39">
        <v>2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54</v>
      </c>
      <c r="O190">
        <f>(M190*21)/100</f>
        <v>0</v>
      </c>
      <c r="P190" t="s">
        <v>27</v>
      </c>
    </row>
    <row r="191" spans="1:16" x14ac:dyDescent="0.2">
      <c r="A191" s="37" t="s">
        <v>55</v>
      </c>
      <c r="E191" s="41" t="s">
        <v>56</v>
      </c>
    </row>
    <row r="192" spans="1:16" x14ac:dyDescent="0.2">
      <c r="A192" s="37" t="s">
        <v>57</v>
      </c>
      <c r="E192" s="42" t="s">
        <v>58</v>
      </c>
    </row>
    <row r="193" spans="1:16" x14ac:dyDescent="0.2">
      <c r="A193" t="s">
        <v>59</v>
      </c>
      <c r="E193" s="41" t="s">
        <v>60</v>
      </c>
    </row>
    <row r="194" spans="1:16" ht="25.5" x14ac:dyDescent="0.2">
      <c r="A194" t="s">
        <v>49</v>
      </c>
      <c r="B194" s="36" t="s">
        <v>220</v>
      </c>
      <c r="C194" s="36" t="s">
        <v>381</v>
      </c>
      <c r="D194" s="37" t="s">
        <v>51</v>
      </c>
      <c r="E194" s="13" t="s">
        <v>898</v>
      </c>
      <c r="F194" s="38" t="s">
        <v>364</v>
      </c>
      <c r="G194" s="39">
        <v>5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54</v>
      </c>
      <c r="O194">
        <f>(M194*21)/100</f>
        <v>0</v>
      </c>
      <c r="P194" t="s">
        <v>27</v>
      </c>
    </row>
    <row r="195" spans="1:16" x14ac:dyDescent="0.2">
      <c r="A195" s="37" t="s">
        <v>55</v>
      </c>
      <c r="E195" s="41" t="s">
        <v>56</v>
      </c>
    </row>
    <row r="196" spans="1:16" x14ac:dyDescent="0.2">
      <c r="A196" s="37" t="s">
        <v>57</v>
      </c>
      <c r="E196" s="42" t="s">
        <v>58</v>
      </c>
    </row>
    <row r="197" spans="1:16" x14ac:dyDescent="0.2">
      <c r="A197" t="s">
        <v>59</v>
      </c>
      <c r="E197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PS 02</vt:lpstr>
      <vt:lpstr>SO 98-98</vt:lpstr>
      <vt:lpstr>SO 14</vt:lpstr>
      <vt:lpstr>SO 15</vt:lpstr>
      <vt:lpstr>SO 16</vt:lpstr>
      <vt:lpstr>SO 17</vt:lpstr>
      <vt:lpstr>SO 18</vt:lpstr>
      <vt:lpstr>SO 32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Janko Milan, Ing.</cp:lastModifiedBy>
  <dcterms:modified xsi:type="dcterms:W3CDTF">2020-03-10T11:05:23Z</dcterms:modified>
  <cp:category/>
  <cp:contentStatus/>
</cp:coreProperties>
</file>