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m\Desktop\mirek\Stavby- zadávací podmínkya rozpočty\Rok 2020\Oprava TU Žďár - Sázava\Od Lucky rozpočty konečné\"/>
    </mc:Choice>
  </mc:AlternateContent>
  <bookViews>
    <workbookView xWindow="0" yWindow="0" windowWidth="20430" windowHeight="7575"/>
  </bookViews>
  <sheets>
    <sheet name="Rekapitulace stavby" sheetId="1" r:id="rId1"/>
    <sheet name="2020-4-1 - Železniční svršek" sheetId="2" r:id="rId2"/>
    <sheet name="2020-4-2 - Železniční spodek" sheetId="3" r:id="rId3"/>
    <sheet name="2020-4-3 - VRN" sheetId="4" r:id="rId4"/>
  </sheets>
  <definedNames>
    <definedName name="_xlnm._FilterDatabase" localSheetId="1" hidden="1">'2020-4-1 - Železniční svršek'!$C$118:$K$241</definedName>
    <definedName name="_xlnm._FilterDatabase" localSheetId="2" hidden="1">'2020-4-2 - Železniční spodek'!$C$118:$K$141</definedName>
    <definedName name="_xlnm._FilterDatabase" localSheetId="3" hidden="1">'2020-4-3 - VRN'!$C$117:$K$138</definedName>
    <definedName name="_xlnm.Print_Titles" localSheetId="1">'2020-4-1 - Železniční svršek'!$118:$118</definedName>
    <definedName name="_xlnm.Print_Titles" localSheetId="2">'2020-4-2 - Železniční spodek'!$118:$118</definedName>
    <definedName name="_xlnm.Print_Titles" localSheetId="3">'2020-4-3 - VRN'!$117:$117</definedName>
    <definedName name="_xlnm.Print_Titles" localSheetId="0">'Rekapitulace stavby'!$92:$92</definedName>
    <definedName name="_xlnm.Print_Area" localSheetId="1">'2020-4-1 - Železniční svršek'!$C$4:$J$76,'2020-4-1 - Železniční svršek'!$C$82:$J$100,'2020-4-1 - Železniční svršek'!$C$106:$K$241</definedName>
    <definedName name="_xlnm.Print_Area" localSheetId="2">'2020-4-2 - Železniční spodek'!$C$4:$J$76,'2020-4-2 - Železniční spodek'!$C$82:$J$100,'2020-4-2 - Železniční spodek'!$C$106:$K$141</definedName>
    <definedName name="_xlnm.Print_Area" localSheetId="3">'2020-4-3 - VRN'!$C$4:$J$76,'2020-4-3 - VRN'!$C$82:$J$99,'2020-4-3 - VRN'!$C$105:$K$138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T119" i="4"/>
  <c r="R120" i="4"/>
  <c r="R119" i="4" s="1"/>
  <c r="P120" i="4"/>
  <c r="P119" i="4"/>
  <c r="F112" i="4"/>
  <c r="E110" i="4"/>
  <c r="F89" i="4"/>
  <c r="E87" i="4"/>
  <c r="J24" i="4"/>
  <c r="E24" i="4"/>
  <c r="J115" i="4" s="1"/>
  <c r="J23" i="4"/>
  <c r="J21" i="4"/>
  <c r="E21" i="4"/>
  <c r="J114" i="4" s="1"/>
  <c r="J20" i="4"/>
  <c r="J18" i="4"/>
  <c r="E18" i="4"/>
  <c r="F115" i="4" s="1"/>
  <c r="J17" i="4"/>
  <c r="J15" i="4"/>
  <c r="E15" i="4"/>
  <c r="F114" i="4" s="1"/>
  <c r="J14" i="4"/>
  <c r="J12" i="4"/>
  <c r="J112" i="4" s="1"/>
  <c r="E7" i="4"/>
  <c r="E108" i="4"/>
  <c r="J37" i="3"/>
  <c r="J36" i="3"/>
  <c r="AY96" i="1" s="1"/>
  <c r="J35" i="3"/>
  <c r="AX96" i="1"/>
  <c r="BI139" i="3"/>
  <c r="BH139" i="3"/>
  <c r="BG139" i="3"/>
  <c r="BF139" i="3"/>
  <c r="T139" i="3"/>
  <c r="T138" i="3" s="1"/>
  <c r="R139" i="3"/>
  <c r="R138" i="3"/>
  <c r="P139" i="3"/>
  <c r="P138" i="3" s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/>
  <c r="J23" i="3"/>
  <c r="J21" i="3"/>
  <c r="E21" i="3"/>
  <c r="J115" i="3"/>
  <c r="J20" i="3"/>
  <c r="J18" i="3"/>
  <c r="E18" i="3"/>
  <c r="F116" i="3"/>
  <c r="J17" i="3"/>
  <c r="J15" i="3"/>
  <c r="E15" i="3"/>
  <c r="F115" i="3"/>
  <c r="J14" i="3"/>
  <c r="J12" i="3"/>
  <c r="J113" i="3" s="1"/>
  <c r="E7" i="3"/>
  <c r="E109" i="3"/>
  <c r="J37" i="2"/>
  <c r="J36" i="2"/>
  <c r="AY95" i="1"/>
  <c r="J35" i="2"/>
  <c r="AX95" i="1" s="1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5" i="2"/>
  <c r="E15" i="2"/>
  <c r="F115" i="2" s="1"/>
  <c r="J14" i="2"/>
  <c r="J12" i="2"/>
  <c r="J113" i="2"/>
  <c r="E7" i="2"/>
  <c r="E109" i="2"/>
  <c r="L90" i="1"/>
  <c r="AM90" i="1"/>
  <c r="AM89" i="1"/>
  <c r="L89" i="1"/>
  <c r="AM87" i="1"/>
  <c r="L87" i="1"/>
  <c r="L85" i="1"/>
  <c r="L84" i="1"/>
  <c r="J137" i="4"/>
  <c r="BK133" i="4"/>
  <c r="BK135" i="4"/>
  <c r="BK139" i="3"/>
  <c r="BK137" i="4"/>
  <c r="J135" i="4"/>
  <c r="J133" i="4"/>
  <c r="BK131" i="4"/>
  <c r="J131" i="4"/>
  <c r="BK129" i="4"/>
  <c r="J129" i="4"/>
  <c r="BK127" i="4"/>
  <c r="J127" i="4"/>
  <c r="BK125" i="4"/>
  <c r="J125" i="4"/>
  <c r="BK123" i="4"/>
  <c r="J123" i="4"/>
  <c r="BK120" i="4"/>
  <c r="J120" i="4"/>
  <c r="J139" i="3"/>
  <c r="BK133" i="3"/>
  <c r="J133" i="3"/>
  <c r="BK131" i="3"/>
  <c r="J131" i="3"/>
  <c r="BK129" i="3"/>
  <c r="J129" i="3"/>
  <c r="BK127" i="3"/>
  <c r="J127" i="3"/>
  <c r="BK125" i="3"/>
  <c r="J125" i="3"/>
  <c r="BK122" i="3"/>
  <c r="J122" i="3"/>
  <c r="BK239" i="2"/>
  <c r="J239" i="2"/>
  <c r="BK236" i="2"/>
  <c r="J236" i="2"/>
  <c r="BK234" i="2"/>
  <c r="J234" i="2"/>
  <c r="BK228" i="2"/>
  <c r="J228" i="2"/>
  <c r="BK223" i="2"/>
  <c r="J223" i="2"/>
  <c r="BK217" i="2"/>
  <c r="J217" i="2"/>
  <c r="BK211" i="2"/>
  <c r="J211" i="2"/>
  <c r="BK207" i="2"/>
  <c r="J207" i="2"/>
  <c r="BK203" i="2"/>
  <c r="J203" i="2"/>
  <c r="BK201" i="2"/>
  <c r="J201" i="2"/>
  <c r="BK199" i="2"/>
  <c r="J199" i="2"/>
  <c r="BK197" i="2"/>
  <c r="J197" i="2"/>
  <c r="BK194" i="2"/>
  <c r="J194" i="2"/>
  <c r="BK192" i="2"/>
  <c r="J192" i="2"/>
  <c r="BK190" i="2"/>
  <c r="J190" i="2"/>
  <c r="BK187" i="2"/>
  <c r="J187" i="2"/>
  <c r="BK184" i="2"/>
  <c r="J184" i="2"/>
  <c r="BK182" i="2"/>
  <c r="J182" i="2"/>
  <c r="BK180" i="2"/>
  <c r="J180" i="2"/>
  <c r="BK177" i="2"/>
  <c r="J177" i="2"/>
  <c r="BK175" i="2"/>
  <c r="J175" i="2"/>
  <c r="BK172" i="2"/>
  <c r="J172" i="2"/>
  <c r="BK170" i="2"/>
  <c r="J170" i="2"/>
  <c r="BK168" i="2"/>
  <c r="J168" i="2"/>
  <c r="BK166" i="2"/>
  <c r="J166" i="2"/>
  <c r="BK163" i="2"/>
  <c r="J163" i="2"/>
  <c r="BK161" i="2"/>
  <c r="J161" i="2"/>
  <c r="BK159" i="2"/>
  <c r="J159" i="2"/>
  <c r="BK157" i="2"/>
  <c r="J157" i="2"/>
  <c r="BK155" i="2"/>
  <c r="J155" i="2"/>
  <c r="BK153" i="2"/>
  <c r="J153" i="2"/>
  <c r="BK150" i="2"/>
  <c r="J150" i="2"/>
  <c r="BK147" i="2"/>
  <c r="J147" i="2"/>
  <c r="BK145" i="2"/>
  <c r="J145" i="2"/>
  <c r="BK143" i="2"/>
  <c r="J143" i="2"/>
  <c r="BK141" i="2"/>
  <c r="J141" i="2"/>
  <c r="BK139" i="2"/>
  <c r="J139" i="2"/>
  <c r="BK136" i="2"/>
  <c r="J136" i="2"/>
  <c r="BK131" i="2"/>
  <c r="J131" i="2"/>
  <c r="BK129" i="2"/>
  <c r="J129" i="2"/>
  <c r="BK127" i="2"/>
  <c r="J127" i="2"/>
  <c r="BK124" i="2"/>
  <c r="J124" i="2"/>
  <c r="BK122" i="2"/>
  <c r="J122" i="2"/>
  <c r="AS94" i="1"/>
  <c r="BK122" i="4" l="1"/>
  <c r="J122" i="4"/>
  <c r="J98" i="4" s="1"/>
  <c r="BK121" i="2"/>
  <c r="J121" i="2" s="1"/>
  <c r="J98" i="2" s="1"/>
  <c r="P121" i="2"/>
  <c r="P120" i="2"/>
  <c r="R121" i="2"/>
  <c r="R120" i="2"/>
  <c r="T121" i="2"/>
  <c r="T120" i="2"/>
  <c r="BK196" i="2"/>
  <c r="J196" i="2" s="1"/>
  <c r="J99" i="2" s="1"/>
  <c r="P196" i="2"/>
  <c r="R196" i="2"/>
  <c r="T196" i="2"/>
  <c r="P121" i="3"/>
  <c r="P120" i="3"/>
  <c r="P119" i="3" s="1"/>
  <c r="AU96" i="1" s="1"/>
  <c r="R121" i="3"/>
  <c r="R120" i="3"/>
  <c r="R119" i="3" s="1"/>
  <c r="P122" i="4"/>
  <c r="P118" i="4"/>
  <c r="AU97" i="1"/>
  <c r="R122" i="4"/>
  <c r="R118" i="4"/>
  <c r="BK121" i="3"/>
  <c r="J121" i="3"/>
  <c r="J98" i="3" s="1"/>
  <c r="T121" i="3"/>
  <c r="T120" i="3"/>
  <c r="T119" i="3"/>
  <c r="T122" i="4"/>
  <c r="T118" i="4"/>
  <c r="BE135" i="4"/>
  <c r="E85" i="2"/>
  <c r="J89" i="2"/>
  <c r="F91" i="2"/>
  <c r="J91" i="2"/>
  <c r="F92" i="2"/>
  <c r="J92" i="2"/>
  <c r="BE122" i="2"/>
  <c r="BE124" i="2"/>
  <c r="BE127" i="2"/>
  <c r="BE129" i="2"/>
  <c r="BE131" i="2"/>
  <c r="BE136" i="2"/>
  <c r="BE139" i="2"/>
  <c r="BE141" i="2"/>
  <c r="BE143" i="2"/>
  <c r="BE145" i="2"/>
  <c r="BE147" i="2"/>
  <c r="BE150" i="2"/>
  <c r="BE153" i="2"/>
  <c r="BE155" i="2"/>
  <c r="BE157" i="2"/>
  <c r="BE159" i="2"/>
  <c r="BE161" i="2"/>
  <c r="BE163" i="2"/>
  <c r="BE166" i="2"/>
  <c r="BE168" i="2"/>
  <c r="BE170" i="2"/>
  <c r="BE172" i="2"/>
  <c r="BE175" i="2"/>
  <c r="BE177" i="2"/>
  <c r="BE180" i="2"/>
  <c r="BE182" i="2"/>
  <c r="BE184" i="2"/>
  <c r="BE187" i="2"/>
  <c r="BE190" i="2"/>
  <c r="BE192" i="2"/>
  <c r="BE194" i="2"/>
  <c r="BE197" i="2"/>
  <c r="BE199" i="2"/>
  <c r="BE201" i="2"/>
  <c r="BE203" i="2"/>
  <c r="BE207" i="2"/>
  <c r="BE211" i="2"/>
  <c r="BE217" i="2"/>
  <c r="BE223" i="2"/>
  <c r="BE228" i="2"/>
  <c r="BE234" i="2"/>
  <c r="BE236" i="2"/>
  <c r="BE239" i="2"/>
  <c r="E85" i="3"/>
  <c r="J89" i="3"/>
  <c r="F91" i="3"/>
  <c r="J91" i="3"/>
  <c r="F92" i="3"/>
  <c r="J92" i="3"/>
  <c r="BE122" i="3"/>
  <c r="BE125" i="3"/>
  <c r="BE127" i="3"/>
  <c r="BE129" i="3"/>
  <c r="BE131" i="3"/>
  <c r="BE133" i="3"/>
  <c r="BE139" i="3"/>
  <c r="BK138" i="3"/>
  <c r="J138" i="3"/>
  <c r="J99" i="3"/>
  <c r="E85" i="4"/>
  <c r="J89" i="4"/>
  <c r="F91" i="4"/>
  <c r="J91" i="4"/>
  <c r="F92" i="4"/>
  <c r="J92" i="4"/>
  <c r="BE120" i="4"/>
  <c r="BE123" i="4"/>
  <c r="BE125" i="4"/>
  <c r="BE127" i="4"/>
  <c r="BE129" i="4"/>
  <c r="BE131" i="4"/>
  <c r="BE133" i="4"/>
  <c r="BK119" i="4"/>
  <c r="J119" i="4"/>
  <c r="J97" i="4"/>
  <c r="BE137" i="4"/>
  <c r="J34" i="2"/>
  <c r="AW95" i="1" s="1"/>
  <c r="F37" i="3"/>
  <c r="BD96" i="1" s="1"/>
  <c r="F34" i="3"/>
  <c r="BA96" i="1"/>
  <c r="F36" i="3"/>
  <c r="BC96" i="1" s="1"/>
  <c r="F36" i="4"/>
  <c r="BC97" i="1" s="1"/>
  <c r="F37" i="2"/>
  <c r="BD95" i="1" s="1"/>
  <c r="J34" i="3"/>
  <c r="AW96" i="1"/>
  <c r="F35" i="2"/>
  <c r="BB95" i="1" s="1"/>
  <c r="J34" i="4"/>
  <c r="AW97" i="1"/>
  <c r="F34" i="4"/>
  <c r="BA97" i="1" s="1"/>
  <c r="F35" i="4"/>
  <c r="BB97" i="1"/>
  <c r="F37" i="4"/>
  <c r="BD97" i="1" s="1"/>
  <c r="F34" i="2"/>
  <c r="BA95" i="1"/>
  <c r="F36" i="2"/>
  <c r="BC95" i="1" s="1"/>
  <c r="F35" i="3"/>
  <c r="BB96" i="1"/>
  <c r="P119" i="2" l="1"/>
  <c r="AU95" i="1"/>
  <c r="R119" i="2"/>
  <c r="T119" i="2"/>
  <c r="BK120" i="2"/>
  <c r="J120" i="2"/>
  <c r="J97" i="2" s="1"/>
  <c r="BK120" i="3"/>
  <c r="J120" i="3" s="1"/>
  <c r="J97" i="3" s="1"/>
  <c r="BK118" i="4"/>
  <c r="J118" i="4"/>
  <c r="J96" i="4" s="1"/>
  <c r="AU94" i="1"/>
  <c r="BD94" i="1"/>
  <c r="W33" i="1" s="1"/>
  <c r="J33" i="3"/>
  <c r="AV96" i="1"/>
  <c r="AT96" i="1"/>
  <c r="F33" i="4"/>
  <c r="AZ97" i="1" s="1"/>
  <c r="BB94" i="1"/>
  <c r="W31" i="1" s="1"/>
  <c r="F33" i="2"/>
  <c r="AZ95" i="1" s="1"/>
  <c r="BC94" i="1"/>
  <c r="W32" i="1" s="1"/>
  <c r="F33" i="3"/>
  <c r="AZ96" i="1" s="1"/>
  <c r="J33" i="4"/>
  <c r="AV97" i="1"/>
  <c r="AT97" i="1"/>
  <c r="BA94" i="1"/>
  <c r="W30" i="1" s="1"/>
  <c r="J33" i="2"/>
  <c r="AV95" i="1" s="1"/>
  <c r="AT95" i="1" s="1"/>
  <c r="BK119" i="2" l="1"/>
  <c r="J119" i="2"/>
  <c r="J96" i="2" s="1"/>
  <c r="BK119" i="3"/>
  <c r="J119" i="3" s="1"/>
  <c r="J96" i="3" s="1"/>
  <c r="AZ94" i="1"/>
  <c r="W29" i="1"/>
  <c r="AW94" i="1"/>
  <c r="AK30" i="1" s="1"/>
  <c r="AX94" i="1"/>
  <c r="AY94" i="1"/>
  <c r="J30" i="4"/>
  <c r="AG97" i="1" s="1"/>
  <c r="AN97" i="1" s="1"/>
  <c r="J39" i="4" l="1"/>
  <c r="AV94" i="1"/>
  <c r="AK29" i="1" s="1"/>
  <c r="J30" i="2"/>
  <c r="AG95" i="1" s="1"/>
  <c r="AN95" i="1" s="1"/>
  <c r="J30" i="3"/>
  <c r="AG96" i="1"/>
  <c r="AN96" i="1" s="1"/>
  <c r="J39" i="2" l="1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<sst xmlns="http://schemas.openxmlformats.org/spreadsheetml/2006/main" count="1916" uniqueCount="432">
  <si>
    <t>Export Komplet</t>
  </si>
  <si>
    <t/>
  </si>
  <si>
    <t>2.0</t>
  </si>
  <si>
    <t>ZAMOK</t>
  </si>
  <si>
    <t>False</t>
  </si>
  <si>
    <t>{b5b8b8ca-cd35-4c27-9745-227a421d1670}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</si>
  <si>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</si>
  <si>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</si>
  <si>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</si>
  <si>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</si>
  <si>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</si>
  <si>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</si>
  <si>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</si>
  <si>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</si>
  <si>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2020-4-A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</si>
  <si>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</si>
  <si>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</si>
  <si>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Žďár nad Sázavou - Sázava u Žďáru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</si>
  <si>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</si>
  <si>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</si>
  <si>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</si>
  <si>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</si>
  <si>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</si>
  <si>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</si>
  <si>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</si>
  <si>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</si>
  <si>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</si>
  <si>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</si>
  <si>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</si>
  <si>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</si>
  <si>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</si>
  <si>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</si>
  <si>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</si>
  <si>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</si>
  <si>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</si>
  <si>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</si>
  <si>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</si>
  <si>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</si>
  <si>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</si>
  <si>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</si>
  <si>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</si>
  <si>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</si>
  <si>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</si>
  <si>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</si>
  <si>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</si>
  <si>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</si>
  <si>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</si>
  <si>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</si>
  <si>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</si>
  <si>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</si>
  <si>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</si>
  <si>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</si>
  <si>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</si>
  <si>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</si>
  <si>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</si>
  <si>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</si>
  <si>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</si>
  <si>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</si>
  <si>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</si>
  <si>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</si>
  <si>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</si>
  <si>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</si>
  <si>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</si>
  <si>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</si>
  <si>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</si>
  <si>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</si>
  <si>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</si>
  <si>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</si>
  <si>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</si>
  <si>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</si>
  <si>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</si>
  <si>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</si>
  <si>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</si>
  <si>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</si>
  <si>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</si>
  <si>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</si>
  <si>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</si>
  <si>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2020-4-1</t>
  </si>
  <si>
    <t>Železniční svršek</t>
  </si>
  <si>
    <t>STA</t>
  </si>
  <si>
    <t>1</t>
  </si>
  <si>
    <t>{34d882c1-40e7-4f7b-8f00-ba79f3ad2190}</t>
  </si>
  <si>
    <t>2</t>
  </si>
  <si>
    <t>2020-4-2</t>
  </si>
  <si>
    <t>Železniční spodek</t>
  </si>
  <si>
    <t>{b90e3a44-9888-4ef2-806f-5004616d0c15}</t>
  </si>
  <si>
    <t>2020-4-3</t>
  </si>
  <si>
    <t>VRN</t>
  </si>
  <si>
    <t>{ac4195c1-8dfe-498b-b8c8-9ee2e2c867ae}</t>
  </si>
  <si>
    <t>KRYCÍ LIST SOUPISU PRACÍ</t>
  </si>
  <si>
    <t>Objekt:</t>
  </si>
  <si>
    <t>2020-4-1 -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</si>
  <si>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</si>
  <si>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</si>
  <si>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</si>
  <si>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</si>
  <si>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</si>
  <si>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</si>
  <si>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</si>
  <si>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</si>
  <si>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</si>
  <si>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</si>
  <si>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</si>
  <si>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</si>
  <si>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</si>
  <si>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</si>
  <si>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</si>
  <si>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</si>
  <si>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</si>
  <si>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</si>
  <si>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</si>
  <si>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</si>
  <si>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</si>
  <si>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</si>
  <si>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</si>
  <si>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</si>
  <si>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</si>
  <si>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</si>
  <si>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</si>
  <si>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01R</t>
  </si>
  <si>
    <t>Oprava zábradlí v km 91,252</t>
  </si>
  <si>
    <t>soub</t>
  </si>
  <si>
    <t>4</t>
  </si>
  <si>
    <t>-1608131442</t>
  </si>
  <si>
    <t>PP</t>
  </si>
  <si>
    <t>5905055010</t>
  </si>
  <si>
    <t>Odstranění stávajícího kolejového lože odtěžením v koleji</t>
  </si>
  <si>
    <t>m3</t>
  </si>
  <si>
    <t>-871270898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</si>
  <si>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</si>
  <si>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</si>
  <si>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0,2*56"při výměně pražců"</t>
  </si>
  <si>
    <t>3</t>
  </si>
  <si>
    <t>5905085050</t>
  </si>
  <si>
    <t>Souvislé čištění KL strojně koleje pražce betonové rozdělení "d"</t>
  </si>
  <si>
    <t>km</t>
  </si>
  <si>
    <t>-319025885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</si>
  <si>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</si>
  <si>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5905085060</t>
  </si>
  <si>
    <t>Souvislé čištění KL strojně koleje pražce betonové rozdělení "e"</t>
  </si>
  <si>
    <t>-1855915380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</si>
  <si>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</si>
  <si>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</si>
  <si>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</si>
  <si>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-1737877820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</si>
  <si>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</si>
  <si>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0,8*4257"po strojní čističce"</t>
  </si>
  <si>
    <t>0,2*(7325+2500)"po ASP"</t>
  </si>
  <si>
    <t>Součet</t>
  </si>
  <si>
    <t>6</t>
  </si>
  <si>
    <t>M</t>
  </si>
  <si>
    <t>5955101000</t>
  </si>
  <si>
    <t>Kamenivo drcené štěrk frakce 31,5/63 třídy BI</t>
  </si>
  <si>
    <t>t</t>
  </si>
  <si>
    <t>8</t>
  </si>
  <si>
    <t>-45509308</t>
  </si>
  <si>
    <t>5370,6*1,8</t>
  </si>
  <si>
    <t>7</t>
  </si>
  <si>
    <t>5905110010</t>
  </si>
  <si>
    <t>Snížení KL pod patou kolejnice v koleji</t>
  </si>
  <si>
    <t>801231989</t>
  </si>
  <si>
    <t>Snížení KL pod patou kolejnice v koleji. Poznámka: 1. V cenách jsou započteny náklady na snížení KL pod patou kolejnice ručně vidlemi. 2. V cenách nejsou obsaženy náklady na doplnění a dodávku kameniva.</t>
  </si>
  <si>
    <t>5906030120</t>
  </si>
  <si>
    <t>Ojedinělá výměna pražce současně s výměnou nebo čištěním KL pražec betonový příčný vystrojený</t>
  </si>
  <si>
    <t>kus</t>
  </si>
  <si>
    <t>-1330331527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</si>
  <si>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</si>
  <si>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</t>
  </si>
  <si>
    <t>5906105010</t>
  </si>
  <si>
    <t>Demontáž pražce dřevěný</t>
  </si>
  <si>
    <t>1016319319</t>
  </si>
  <si>
    <t>Demontáž pražce dřevěný. Poznámka: 1. V cenách jsou započteny náklady na manipulaci, demontáž, odstrojení do součástí a uložení pražců.</t>
  </si>
  <si>
    <t>10</t>
  </si>
  <si>
    <t>5906105020</t>
  </si>
  <si>
    <t>Demontáž pražce betonový</t>
  </si>
  <si>
    <t>-307016995</t>
  </si>
  <si>
    <t>Demontáž pražce betonový. Poznámka: 1. V cenách jsou započteny náklady na manipulaci, demontáž, odstrojení do součástí a uložení pražců.</t>
  </si>
  <si>
    <t>11</t>
  </si>
  <si>
    <t>5907010080</t>
  </si>
  <si>
    <t>Výměna LISŮ tv. S49 rozdělení "d"</t>
  </si>
  <si>
    <t>m</t>
  </si>
  <si>
    <t>1011376147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</si>
  <si>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</si>
  <si>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12*4</t>
  </si>
  <si>
    <t>12</t>
  </si>
  <si>
    <t>5907010095</t>
  </si>
  <si>
    <t>Výměna LISŮ tv. S49 rozdělení "e"</t>
  </si>
  <si>
    <t>408611646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</si>
  <si>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</si>
  <si>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13</t>
  </si>
  <si>
    <t>5957134030</t>
  </si>
  <si>
    <t>Lepený izolovaný styk tv. S49 s tepelně zpracovanou hlavou délky 4,00 m</t>
  </si>
  <si>
    <t>-1665442049</t>
  </si>
  <si>
    <t>14</t>
  </si>
  <si>
    <t>5907015020</t>
  </si>
  <si>
    <t>Ojedinělá výměna kolejnic stávající upevnění tv. R65 rozdělení "d"</t>
  </si>
  <si>
    <t>111127305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</si>
  <si>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</si>
  <si>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5907015040</t>
  </si>
  <si>
    <t>Ojedinělá výměna kolejnic stávající upevnění tv. S49 rozdělení "d"</t>
  </si>
  <si>
    <t>1982741390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</si>
  <si>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</si>
  <si>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</t>
  </si>
  <si>
    <t>5907015047</t>
  </si>
  <si>
    <t>Ojedinělá výměna kolejnic stávající upevnění tv. S49 rozdělení "e"</t>
  </si>
  <si>
    <t>-614330497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</si>
  <si>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</si>
  <si>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</si>
  <si>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5907050010</t>
  </si>
  <si>
    <t>Dělení kolejnic řezáním nebo rozbroušením tv. UIC60 nebo R65</t>
  </si>
  <si>
    <t>72617732</t>
  </si>
  <si>
    <t>Dělení kolejnic řezáním nebo rozbroušením tv. UIC60 nebo R65. Poznámka: 1. V cenách jsou započteny náklady na manipulaci, podložení, označení a provedení řezu kolejnice.</t>
  </si>
  <si>
    <t>18</t>
  </si>
  <si>
    <t>5907050020</t>
  </si>
  <si>
    <t>Dělení kolejnic řezáním nebo rozbroušením tv. S49</t>
  </si>
  <si>
    <t>-1465072658</t>
  </si>
  <si>
    <t>Dělení kolejnic řezáním nebo rozbroušením tv. S49. Poznámka: 1. V cenách jsou započteny náklady na manipulaci, podložení, označení a provedení řezu kolejnice.</t>
  </si>
  <si>
    <t>"LIS"48+80+9+2</t>
  </si>
  <si>
    <t>19</t>
  </si>
  <si>
    <t>5908050010</t>
  </si>
  <si>
    <t>Výměna upevnění podkladnicového komplety a pryžová podložka</t>
  </si>
  <si>
    <t>úl.pl.</t>
  </si>
  <si>
    <t>1469072706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</si>
  <si>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</si>
  <si>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20</t>
  </si>
  <si>
    <t>5958128010</t>
  </si>
  <si>
    <t>Komplety ŽS 4 (šroub RS 1, matice M 24, podložka Fe6, svěrka ŽS4)</t>
  </si>
  <si>
    <t>1069643539</t>
  </si>
  <si>
    <t>5958158005</t>
  </si>
  <si>
    <t>Podložka pryžová pod patu kolejnice S49  183/126/6</t>
  </si>
  <si>
    <t>-2030680763</t>
  </si>
  <si>
    <t>22</t>
  </si>
  <si>
    <t>5909031020</t>
  </si>
  <si>
    <t>Úprava GPK koleje směrové a výškové uspořádání pražce betonové</t>
  </si>
  <si>
    <t>-739528794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</si>
  <si>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</si>
  <si>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11,582+2,5</t>
  </si>
  <si>
    <t>23</t>
  </si>
  <si>
    <t>5910020120</t>
  </si>
  <si>
    <t>Svařování kolejnic termitem plný předehřev standardní spára svar jednotlivý tv. R65</t>
  </si>
  <si>
    <t>svar</t>
  </si>
  <si>
    <t>812861754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</si>
  <si>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</si>
  <si>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24</t>
  </si>
  <si>
    <t>5910020130</t>
  </si>
  <si>
    <t>Svařování kolejnic termitem plný předehřev standardní spára svar jednotlivý tv. S49</t>
  </si>
  <si>
    <t>-241279410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</si>
  <si>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</si>
  <si>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48+80+9</t>
  </si>
  <si>
    <t>25</t>
  </si>
  <si>
    <t>5910035020</t>
  </si>
  <si>
    <t>Dosažení dovolené upínací teploty v BK prodloužením kolejnicového pásu v koleji tv. R65</t>
  </si>
  <si>
    <t>-627028488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</si>
  <si>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</si>
  <si>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26</t>
  </si>
  <si>
    <t>5910035030</t>
  </si>
  <si>
    <t>Dosažení dovolené upínací teploty v BK prodloužením kolejnicového pásu v koleji tv. S49</t>
  </si>
  <si>
    <t>193284566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</si>
  <si>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</si>
  <si>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27</t>
  </si>
  <si>
    <t>5910040320</t>
  </si>
  <si>
    <t>Umožnění volné dilatace kolejnice demontáž upevňovadel s osazením kluzných podložek rozdělení pražců "d"</t>
  </si>
  <si>
    <t>925156514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</si>
  <si>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</si>
  <si>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380+2000</t>
  </si>
  <si>
    <t>28</t>
  </si>
  <si>
    <t>5910040340</t>
  </si>
  <si>
    <t>Umožnění volné dilatace kolejnice demontáž upevňovadel s osazením kluzných podložek rozdělení pražců "e"</t>
  </si>
  <si>
    <t>1771548162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</si>
  <si>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</si>
  <si>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375+(915+647)*2+2000</t>
  </si>
  <si>
    <t>29</t>
  </si>
  <si>
    <t>5910040420</t>
  </si>
  <si>
    <t>Umožnění volné dilatace kolejnice montáž upevňovadel s odstraněním kluzných podložek rozdělení pražců "d"</t>
  </si>
  <si>
    <t>-784617384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</si>
  <si>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</si>
  <si>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</t>
  </si>
  <si>
    <t>5910040440</t>
  </si>
  <si>
    <t>Umožnění volné dilatace kolejnice montáž upevňovadel s odstraněním kluzných podložek rozdělení pražců "e"</t>
  </si>
  <si>
    <t>-481724574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</si>
  <si>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</si>
  <si>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</t>
  </si>
  <si>
    <t>5910090530</t>
  </si>
  <si>
    <t>Navaření srdcovky jednoduché lité z manganové oceli úhel odbočení 1:7,5 až 1:9 opotřebení přes 10 mm</t>
  </si>
  <si>
    <t>338337912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</si>
  <si>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</si>
  <si>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OST</t>
  </si>
  <si>
    <t>Ostatní</t>
  </si>
  <si>
    <t>32</t>
  </si>
  <si>
    <t>7497371630.R</t>
  </si>
  <si>
    <t>Demontáže a zpětná montáž zařízení trakčního vedení svodu propojení nebo ukolejnění na elektrizovaných tratích nebo v kolejových obvodech</t>
  </si>
  <si>
    <t>kpl</t>
  </si>
  <si>
    <t>512</t>
  </si>
  <si>
    <t>-13191552</t>
  </si>
  <si>
    <t>Demontáže zařízení trakčního vedení svodu propojení nebo ukolejnění na elektrizovaných tratích nebo v kolejových obvodech - demontáž stávajícího zařízení se všemi pomocnými doplňujícími úpravami</t>
  </si>
  <si>
    <t>33</t>
  </si>
  <si>
    <t>7592005120</t>
  </si>
  <si>
    <t>Montáž informačního bodu MIB 6</t>
  </si>
  <si>
    <t>-1924826002</t>
  </si>
  <si>
    <t>Montáž informačního bodu MIB 6 - uložení a připevnění na určené místo, seřízení, přezkoušení</t>
  </si>
  <si>
    <t>34</t>
  </si>
  <si>
    <t>7592007120</t>
  </si>
  <si>
    <t>Demontáž informačního bodu MIB 6</t>
  </si>
  <si>
    <t>-1468280232</t>
  </si>
  <si>
    <t>35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</si>
  <si>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</si>
  <si>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</si>
  <si>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-1306478724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</si>
  <si>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</si>
  <si>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"svoz a odvoz beton.pražců"56*290/1000</t>
  </si>
  <si>
    <t>36</t>
  </si>
  <si>
    <t>9902300300</t>
  </si>
  <si>
    <t>Doprava jednosměrná (např. nakupovaného materiálu) mechanizací o nosnosti přes 3,5 t sypanin (kameniva, písku, suti, dlažebních kostek, atd.) do 30 km-nový materiál</t>
  </si>
  <si>
    <t>773075833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</si>
  <si>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</si>
  <si>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"kamenivo"9667,08</t>
  </si>
  <si>
    <t>37</t>
  </si>
  <si>
    <t>9902400100.1</t>
  </si>
  <si>
    <t>Doprava jednosměrná (např. nakupovaného materiálu) mechanizací o nosnosti přes 3,5 t objemnějšího kusového materiálu (prefabrikátů, stožárů, výhybek, rozvaděčů, vybouraných hmot atd.) do 10 km-užité kolejnice</t>
  </si>
  <si>
    <t>-270122343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</si>
  <si>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</si>
  <si>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"svoz užitých lisů"5,861</t>
  </si>
  <si>
    <t>"svoz užitých upevňovadel"36,351</t>
  </si>
  <si>
    <t>(500*49+100*65)/1000</t>
  </si>
  <si>
    <t>38</t>
  </si>
  <si>
    <t>9902400500</t>
  </si>
  <si>
    <t>Doprava jednosměrná (např. nakupovaného materiálu) mechanizací o nosnosti přes 3,5 t objemnějšího kusového materiálu (prefabrikátů, stožárů, výhybek, rozvaděčů, vybouraných hmot atd.) do 60 km-nový materiál</t>
  </si>
  <si>
    <t>-746210156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</si>
  <si>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</si>
  <si>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"upevňovací součásti"36,351</t>
  </si>
  <si>
    <t>"podložky podpatu kolejnice nový+užitý"2,66*2</t>
  </si>
  <si>
    <t>"LIS"5,861</t>
  </si>
  <si>
    <t>39</t>
  </si>
  <si>
    <t>9902900100</t>
  </si>
  <si>
    <t>Naložení sypanin, drobného kusového materiálu, suti</t>
  </si>
  <si>
    <t>-1632868902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</si>
  <si>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</si>
  <si>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"podložky pod patu" 2,66</t>
  </si>
  <si>
    <t>40</t>
  </si>
  <si>
    <t>9902900200</t>
  </si>
  <si>
    <t>Naložení objemnějšího kusového materiálu, vybouraných hmot</t>
  </si>
  <si>
    <t>-633710587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</si>
  <si>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</si>
  <si>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"kolejnice S49"24,5+"kolejnice R65"6,5</t>
  </si>
  <si>
    <t>"lisy nový+užitý"5,861*2</t>
  </si>
  <si>
    <t>"betonové pražce"56*290/1000</t>
  </si>
  <si>
    <t>41</t>
  </si>
  <si>
    <t>9903200200</t>
  </si>
  <si>
    <t>Přeprava mechanizace na místo prováděných prací o hmotnosti přes 12 t do 200 km-ASP,SČ,SSP</t>
  </si>
  <si>
    <t>-1418117744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</si>
  <si>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</si>
  <si>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42</t>
  </si>
  <si>
    <t>9909000300</t>
  </si>
  <si>
    <t>Poplatek za likvidaci dřevěných kolejnicových podpor</t>
  </si>
  <si>
    <t>-520672955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</si>
  <si>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</si>
  <si>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104*16/1000</t>
  </si>
  <si>
    <t>43</t>
  </si>
  <si>
    <t>9909000400</t>
  </si>
  <si>
    <t>Poplatek za likvidaci plastových součástí</t>
  </si>
  <si>
    <t>548935272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</si>
  <si>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</si>
  <si>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2,66 "podložky"</t>
  </si>
  <si>
    <t>2020-4-2 - Železniční spodek</t>
  </si>
  <si>
    <t>5914020020</t>
  </si>
  <si>
    <t>Čištění otevřených odvodňovacích zařízení strojně příkop nezpevněný</t>
  </si>
  <si>
    <t>1799079663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</si>
  <si>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</si>
  <si>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0,7*0,5*5730</t>
  </si>
  <si>
    <t>5914040110</t>
  </si>
  <si>
    <t>Čištění krytých odvodňovacích zařízení propláchnutím potrubí trativodu</t>
  </si>
  <si>
    <t>1411970280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</si>
  <si>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</si>
  <si>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5914100050</t>
  </si>
  <si>
    <t>Oprava ochranné konstrukce a zpevnění svahů ve styku s vodními toky a díly rovnaninou</t>
  </si>
  <si>
    <t>m2</t>
  </si>
  <si>
    <t>-1419850911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</si>
  <si>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</si>
  <si>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5914115330</t>
  </si>
  <si>
    <t>Demontáž nástupištních desek Sudop K (KD,KS) 150</t>
  </si>
  <si>
    <t>-1366260730</t>
  </si>
  <si>
    <t>Demontáž nástupištních desek Sudop K (KD,KS) 150. Poznámka: 1. V cenách jsou započteny náklady na snesení, uložení nebo naložení na dopravní prostředek a uložení na úložišti.</t>
  </si>
  <si>
    <t>5914125030</t>
  </si>
  <si>
    <t>Montáž nástupištních desek Sudop K (KD,KS) 150</t>
  </si>
  <si>
    <t>1387349714</t>
  </si>
  <si>
    <t>Montáž nástupištních desek Sudop K (KD,KS) 150. Poznámka: 1. V cenách jsou započteny náklady na manipulaci a montáž desek podle vzorového listu. 2. V cenách nejsou obsaženy náklady na dodávku materiálu.</t>
  </si>
  <si>
    <t>5964161010</t>
  </si>
  <si>
    <t>Beton lehce zhutnitelný C 20/25</t>
  </si>
  <si>
    <t>-376154810</t>
  </si>
  <si>
    <t>Beton lehce zhutnitelný C 20/25;X0 F5 2 285 2 765</t>
  </si>
  <si>
    <t>404*0,3*0,05"beton na opravu nástupišť"</t>
  </si>
  <si>
    <t>4"beton pro opravu rovnanin"</t>
  </si>
  <si>
    <t>9902300200</t>
  </si>
  <si>
    <t>Doprava jednosměrná (např. nakupovaného materiálu) mechanizací o nosnosti přes 3,5 t sypanin (kameniva, písku, suti, dlažebních kostek, atd.) do 20 km</t>
  </si>
  <si>
    <t>-1367997609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</si>
  <si>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</si>
  <si>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10,06*2,3</t>
  </si>
  <si>
    <t>2020-4-3 - VRN</t>
  </si>
  <si>
    <t>VRN - Vedlejší rozpočtové náklady</t>
  </si>
  <si>
    <t>7594105010</t>
  </si>
  <si>
    <t>Odpojení a zpětné připojení lan propojovacích jednoho stykového transformátoru</t>
  </si>
  <si>
    <t>-236372793</t>
  </si>
  <si>
    <t>Odpojení a zpětné připojení lan propojovacích jednoho stykového transformátoru - včetně odpojení a připevnění lanového propojení na pražce nebo montážní trámky</t>
  </si>
  <si>
    <t>Vedlejší rozpočtové náklady</t>
  </si>
  <si>
    <t>022101011.R</t>
  </si>
  <si>
    <t>Geodetické práce Geodetické práce v průběhu opravy-nástupiště a navádění ASP</t>
  </si>
  <si>
    <t>2039939794</t>
  </si>
  <si>
    <t>Geodetické práce Geodetické práce v průběhu opravy</t>
  </si>
  <si>
    <t>022121001.R</t>
  </si>
  <si>
    <t>Geodetické práce Diagnostika technické infrastruktury Vytýčení trasy inženýrských sítí</t>
  </si>
  <si>
    <t>423831771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</si>
  <si>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</si>
  <si>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031111041.R</t>
  </si>
  <si>
    <t xml:space="preserve">Zařízení a vybavení staveniště </t>
  </si>
  <si>
    <t>-1710848067</t>
  </si>
  <si>
    <t>Zařízení a vybavení staveniště osvětlení pracoviště</t>
  </si>
  <si>
    <t>033131001</t>
  </si>
  <si>
    <t>Provozní vlivy Organizační zajištění prací při zřizování a udržování BK kolejí a výhybek</t>
  </si>
  <si>
    <t>-1055175114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</si>
  <si>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</si>
  <si>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R.1</t>
  </si>
  <si>
    <t>Prace SSZT</t>
  </si>
  <si>
    <t>-1342945194</t>
  </si>
  <si>
    <t>R.2</t>
  </si>
  <si>
    <t>Prace SEE</t>
  </si>
  <si>
    <t>-506771921</t>
  </si>
  <si>
    <t>R.3</t>
  </si>
  <si>
    <t>Přeměření kolejových obvodů</t>
  </si>
  <si>
    <t>-1943101191</t>
  </si>
  <si>
    <t>R.4</t>
  </si>
  <si>
    <t>Zajištění propojení zpětného trakčního proudu na kolejnici</t>
  </si>
  <si>
    <t>780261424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</si>
</sst>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64" workbookViewId="0">
      <selection activeCell="AI13" sqref="AI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1"/>
      <c r="AQ5" s="21"/>
      <c r="AR5" s="19"/>
      <c r="BE5" s="26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1"/>
      <c r="AQ6" s="21"/>
      <c r="AR6" s="19"/>
      <c r="BE6" s="26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312">
        <v>43936</v>
      </c>
      <c r="AO8" s="21"/>
      <c r="AP8" s="21"/>
      <c r="AQ8" s="21"/>
      <c r="AR8" s="19"/>
      <c r="BE8" s="26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5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6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6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5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65"/>
      <c r="BS13" s="16" t="s">
        <v>6</v>
      </c>
    </row>
    <row r="14" spans="1:74" ht="12.75">
      <c r="B14" s="20"/>
      <c r="C14" s="21"/>
      <c r="D14" s="21"/>
      <c r="E14" s="270" t="s">
        <v>27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6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5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6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65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5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6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65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5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5"/>
    </row>
    <row r="23" spans="1:71" s="1" customFormat="1" ht="16.5" customHeight="1">
      <c r="B23" s="20"/>
      <c r="C23" s="21"/>
      <c r="D23" s="21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1"/>
      <c r="AP23" s="21"/>
      <c r="AQ23" s="21"/>
      <c r="AR23" s="19"/>
      <c r="BE23" s="26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5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3">
        <f>ROUND(AG94,2)</f>
        <v>100000</v>
      </c>
      <c r="AL26" s="274"/>
      <c r="AM26" s="274"/>
      <c r="AN26" s="274"/>
      <c r="AO26" s="274"/>
      <c r="AP26" s="35"/>
      <c r="AQ26" s="35"/>
      <c r="AR26" s="38"/>
      <c r="BE26" s="26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5" t="s">
        <v>33</v>
      </c>
      <c r="M28" s="275"/>
      <c r="N28" s="275"/>
      <c r="O28" s="275"/>
      <c r="P28" s="275"/>
      <c r="Q28" s="35"/>
      <c r="R28" s="35"/>
      <c r="S28" s="35"/>
      <c r="T28" s="35"/>
      <c r="U28" s="35"/>
      <c r="V28" s="35"/>
      <c r="W28" s="275" t="s">
        <v>34</v>
      </c>
      <c r="X28" s="275"/>
      <c r="Y28" s="275"/>
      <c r="Z28" s="275"/>
      <c r="AA28" s="275"/>
      <c r="AB28" s="275"/>
      <c r="AC28" s="275"/>
      <c r="AD28" s="275"/>
      <c r="AE28" s="275"/>
      <c r="AF28" s="35"/>
      <c r="AG28" s="35"/>
      <c r="AH28" s="35"/>
      <c r="AI28" s="35"/>
      <c r="AJ28" s="35"/>
      <c r="AK28" s="275" t="s">
        <v>35</v>
      </c>
      <c r="AL28" s="275"/>
      <c r="AM28" s="275"/>
      <c r="AN28" s="275"/>
      <c r="AO28" s="275"/>
      <c r="AP28" s="35"/>
      <c r="AQ28" s="35"/>
      <c r="AR28" s="38"/>
      <c r="BE28" s="265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100000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21000</v>
      </c>
      <c r="AL29" s="262"/>
      <c r="AM29" s="262"/>
      <c r="AN29" s="262"/>
      <c r="AO29" s="262"/>
      <c r="AP29" s="40"/>
      <c r="AQ29" s="40"/>
      <c r="AR29" s="41"/>
      <c r="BE29" s="266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66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66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66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6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5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98" t="s">
        <v>44</v>
      </c>
      <c r="Y35" s="299"/>
      <c r="Z35" s="299"/>
      <c r="AA35" s="299"/>
      <c r="AB35" s="299"/>
      <c r="AC35" s="44"/>
      <c r="AD35" s="44"/>
      <c r="AE35" s="44"/>
      <c r="AF35" s="44"/>
      <c r="AG35" s="44"/>
      <c r="AH35" s="44"/>
      <c r="AI35" s="44"/>
      <c r="AJ35" s="44"/>
      <c r="AK35" s="300">
        <f>SUM(AK26:AK33)</f>
        <v>121000</v>
      </c>
      <c r="AL35" s="299"/>
      <c r="AM35" s="299"/>
      <c r="AN35" s="299"/>
      <c r="AO35" s="30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2020-4-A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7" t="str">
        <f>K6</f>
        <v>Oprava traťového úseku Žďár nad Sázavou - Sázava u Žďáru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9">
        <f>IF(AN8= "","",AN8)</f>
        <v>43936</v>
      </c>
      <c r="AN87" s="289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90" t="str">
        <f>IF(E17="","",E17)</f>
        <v xml:space="preserve"> </v>
      </c>
      <c r="AN89" s="291"/>
      <c r="AO89" s="291"/>
      <c r="AP89" s="291"/>
      <c r="AQ89" s="35"/>
      <c r="AR89" s="38"/>
      <c r="AS89" s="292" t="s">
        <v>52</v>
      </c>
      <c r="AT89" s="29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90" t="str">
        <f>IF(E20="","",E20)</f>
        <v xml:space="preserve"> </v>
      </c>
      <c r="AN90" s="291"/>
      <c r="AO90" s="291"/>
      <c r="AP90" s="291"/>
      <c r="AQ90" s="35"/>
      <c r="AR90" s="38"/>
      <c r="AS90" s="294"/>
      <c r="AT90" s="29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6"/>
      <c r="AT91" s="29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9" t="s">
        <v>53</v>
      </c>
      <c r="D92" s="280"/>
      <c r="E92" s="280"/>
      <c r="F92" s="280"/>
      <c r="G92" s="280"/>
      <c r="H92" s="72"/>
      <c r="I92" s="281" t="s">
        <v>54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2" t="s">
        <v>55</v>
      </c>
      <c r="AH92" s="280"/>
      <c r="AI92" s="280"/>
      <c r="AJ92" s="280"/>
      <c r="AK92" s="280"/>
      <c r="AL92" s="280"/>
      <c r="AM92" s="280"/>
      <c r="AN92" s="281" t="s">
        <v>56</v>
      </c>
      <c r="AO92" s="280"/>
      <c r="AP92" s="283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4">
        <f>ROUND(SUM(AG95:AG97),2)</f>
        <v>100000</v>
      </c>
      <c r="AH94" s="284"/>
      <c r="AI94" s="284"/>
      <c r="AJ94" s="284"/>
      <c r="AK94" s="284"/>
      <c r="AL94" s="284"/>
      <c r="AM94" s="284"/>
      <c r="AN94" s="285">
        <f>SUM(AG94,AT94)</f>
        <v>121000</v>
      </c>
      <c r="AO94" s="285"/>
      <c r="AP94" s="285"/>
      <c r="AQ94" s="84" t="s">
        <v>1</v>
      </c>
      <c r="AR94" s="85"/>
      <c r="AS94" s="86">
        <f>ROUND(SUM(AS95:AS97),2)</f>
        <v>0</v>
      </c>
      <c r="AT94" s="87">
        <f>ROUND(SUM(AV94:AW94),2)</f>
        <v>21000</v>
      </c>
      <c r="AU94" s="88">
        <f>ROUND(SUM(AU95:AU97),5)</f>
        <v>0</v>
      </c>
      <c r="AV94" s="87">
        <f>ROUND(AZ94*L29,2)</f>
        <v>21000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100000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A95" s="92" t="s">
        <v>76</v>
      </c>
      <c r="B95" s="93"/>
      <c r="C95" s="94"/>
      <c r="D95" s="278" t="s">
        <v>77</v>
      </c>
      <c r="E95" s="278"/>
      <c r="F95" s="278"/>
      <c r="G95" s="278"/>
      <c r="H95" s="278"/>
      <c r="I95" s="95"/>
      <c r="J95" s="278" t="s">
        <v>78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6">
        <f>'2020-4-1 - Železniční svršek'!J30</f>
        <v>0</v>
      </c>
      <c r="AH95" s="277"/>
      <c r="AI95" s="277"/>
      <c r="AJ95" s="277"/>
      <c r="AK95" s="277"/>
      <c r="AL95" s="277"/>
      <c r="AM95" s="277"/>
      <c r="AN95" s="276">
        <f>SUM(AG95,AT95)</f>
        <v>0</v>
      </c>
      <c r="AO95" s="277"/>
      <c r="AP95" s="277"/>
      <c r="AQ95" s="96" t="s">
        <v>79</v>
      </c>
      <c r="AR95" s="97"/>
      <c r="AS95" s="98">
        <v>0</v>
      </c>
      <c r="AT95" s="99">
        <f>ROUND(SUM(AV95:AW95),2)</f>
        <v>0</v>
      </c>
      <c r="AU95" s="100">
        <f>'2020-4-1 - Železniční svršek'!P119</f>
        <v>0</v>
      </c>
      <c r="AV95" s="99">
        <f>'2020-4-1 - Železniční svršek'!J33</f>
        <v>0</v>
      </c>
      <c r="AW95" s="99">
        <f>'2020-4-1 - Železniční svršek'!J34</f>
        <v>0</v>
      </c>
      <c r="AX95" s="99">
        <f>'2020-4-1 - Železniční svršek'!J35</f>
        <v>0</v>
      </c>
      <c r="AY95" s="99">
        <f>'2020-4-1 - Železniční svršek'!J36</f>
        <v>0</v>
      </c>
      <c r="AZ95" s="99">
        <f>'2020-4-1 - Železniční svršek'!F33</f>
        <v>0</v>
      </c>
      <c r="BA95" s="99">
        <f>'2020-4-1 - Železniční svršek'!F34</f>
        <v>0</v>
      </c>
      <c r="BB95" s="99">
        <f>'2020-4-1 - Železniční svršek'!F35</f>
        <v>0</v>
      </c>
      <c r="BC95" s="99">
        <f>'2020-4-1 - Železniční svršek'!F36</f>
        <v>0</v>
      </c>
      <c r="BD95" s="101">
        <f>'2020-4-1 - Železniční svršek'!F37</f>
        <v>0</v>
      </c>
      <c r="BT95" s="102" t="s">
        <v>80</v>
      </c>
      <c r="BV95" s="102" t="s">
        <v>74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76</v>
      </c>
      <c r="B96" s="93"/>
      <c r="C96" s="94"/>
      <c r="D96" s="278" t="s">
        <v>83</v>
      </c>
      <c r="E96" s="278"/>
      <c r="F96" s="278"/>
      <c r="G96" s="278"/>
      <c r="H96" s="278"/>
      <c r="I96" s="95"/>
      <c r="J96" s="278" t="s">
        <v>84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6">
        <f>'2020-4-2 - Železniční spodek'!J30</f>
        <v>0</v>
      </c>
      <c r="AH96" s="277"/>
      <c r="AI96" s="277"/>
      <c r="AJ96" s="277"/>
      <c r="AK96" s="277"/>
      <c r="AL96" s="277"/>
      <c r="AM96" s="277"/>
      <c r="AN96" s="276">
        <f>SUM(AG96,AT96)</f>
        <v>0</v>
      </c>
      <c r="AO96" s="277"/>
      <c r="AP96" s="277"/>
      <c r="AQ96" s="96" t="s">
        <v>79</v>
      </c>
      <c r="AR96" s="97"/>
      <c r="AS96" s="98">
        <v>0</v>
      </c>
      <c r="AT96" s="99">
        <f>ROUND(SUM(AV96:AW96),2)</f>
        <v>0</v>
      </c>
      <c r="AU96" s="100">
        <f>'2020-4-2 - Železniční spodek'!P119</f>
        <v>0</v>
      </c>
      <c r="AV96" s="99">
        <f>'2020-4-2 - Železniční spodek'!J33</f>
        <v>0</v>
      </c>
      <c r="AW96" s="99">
        <f>'2020-4-2 - Železniční spodek'!J34</f>
        <v>0</v>
      </c>
      <c r="AX96" s="99">
        <f>'2020-4-2 - Železniční spodek'!J35</f>
        <v>0</v>
      </c>
      <c r="AY96" s="99">
        <f>'2020-4-2 - Železniční spodek'!J36</f>
        <v>0</v>
      </c>
      <c r="AZ96" s="99">
        <f>'2020-4-2 - Železniční spodek'!F33</f>
        <v>0</v>
      </c>
      <c r="BA96" s="99">
        <f>'2020-4-2 - Železniční spodek'!F34</f>
        <v>0</v>
      </c>
      <c r="BB96" s="99">
        <f>'2020-4-2 - Železniční spodek'!F35</f>
        <v>0</v>
      </c>
      <c r="BC96" s="99">
        <f>'2020-4-2 - Železniční spodek'!F36</f>
        <v>0</v>
      </c>
      <c r="BD96" s="101">
        <f>'2020-4-2 - Železniční spodek'!F37</f>
        <v>0</v>
      </c>
      <c r="BT96" s="102" t="s">
        <v>80</v>
      </c>
      <c r="BV96" s="102" t="s">
        <v>74</v>
      </c>
      <c r="BW96" s="102" t="s">
        <v>85</v>
      </c>
      <c r="BX96" s="102" t="s">
        <v>5</v>
      </c>
      <c r="CL96" s="102" t="s">
        <v>1</v>
      </c>
      <c r="CM96" s="102" t="s">
        <v>82</v>
      </c>
    </row>
    <row r="97" spans="1:91" s="7" customFormat="1" ht="16.5" customHeight="1">
      <c r="A97" s="92" t="s">
        <v>76</v>
      </c>
      <c r="B97" s="93"/>
      <c r="C97" s="94"/>
      <c r="D97" s="278" t="s">
        <v>86</v>
      </c>
      <c r="E97" s="278"/>
      <c r="F97" s="278"/>
      <c r="G97" s="278"/>
      <c r="H97" s="278"/>
      <c r="I97" s="95"/>
      <c r="J97" s="278" t="s">
        <v>87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6">
        <f>'2020-4-3 - VRN'!J30</f>
        <v>100000</v>
      </c>
      <c r="AH97" s="277"/>
      <c r="AI97" s="277"/>
      <c r="AJ97" s="277"/>
      <c r="AK97" s="277"/>
      <c r="AL97" s="277"/>
      <c r="AM97" s="277"/>
      <c r="AN97" s="276">
        <f>SUM(AG97,AT97)</f>
        <v>121000</v>
      </c>
      <c r="AO97" s="277"/>
      <c r="AP97" s="277"/>
      <c r="AQ97" s="96" t="s">
        <v>79</v>
      </c>
      <c r="AR97" s="97"/>
      <c r="AS97" s="103">
        <v>0</v>
      </c>
      <c r="AT97" s="104">
        <f>ROUND(SUM(AV97:AW97),2)</f>
        <v>21000</v>
      </c>
      <c r="AU97" s="105">
        <f>'2020-4-3 - VRN'!P118</f>
        <v>0</v>
      </c>
      <c r="AV97" s="104">
        <f>'2020-4-3 - VRN'!J33</f>
        <v>21000</v>
      </c>
      <c r="AW97" s="104">
        <f>'2020-4-3 - VRN'!J34</f>
        <v>0</v>
      </c>
      <c r="AX97" s="104">
        <f>'2020-4-3 - VRN'!J35</f>
        <v>0</v>
      </c>
      <c r="AY97" s="104">
        <f>'2020-4-3 - VRN'!J36</f>
        <v>0</v>
      </c>
      <c r="AZ97" s="104">
        <f>'2020-4-3 - VRN'!F33</f>
        <v>100000</v>
      </c>
      <c r="BA97" s="104">
        <f>'2020-4-3 - VRN'!F34</f>
        <v>0</v>
      </c>
      <c r="BB97" s="104">
        <f>'2020-4-3 - VRN'!F35</f>
        <v>0</v>
      </c>
      <c r="BC97" s="104">
        <f>'2020-4-3 - VRN'!F36</f>
        <v>0</v>
      </c>
      <c r="BD97" s="106">
        <f>'2020-4-3 - VRN'!F37</f>
        <v>0</v>
      </c>
      <c r="BT97" s="102" t="s">
        <v>80</v>
      </c>
      <c r="BV97" s="102" t="s">
        <v>74</v>
      </c>
      <c r="BW97" s="102" t="s">
        <v>88</v>
      </c>
      <c r="BX97" s="102" t="s">
        <v>5</v>
      </c>
      <c r="CL97" s="102" t="s">
        <v>1</v>
      </c>
      <c r="CM97" s="102" t="s">
        <v>82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tBE+3T5QheruRclv1KUUkgANStCzALne9x3EmQeRz8mYVPmzyflOquFbrZEOb349emEbJFaV6OrjBcopAZATwQ==" saltValue="Wc8xz7cwICExImP9ZU4mz3DP6zL7byfy4lr3oN9rqUWX4bsejzVL+zWz9jtjUCjqIV3Uf0kl7mqHl3AbUOBVB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020-4-1 - Železniční svršek'!C2" display="/"/>
    <hyperlink ref="A96" location="'2020-4-2 - Železniční spodek'!C2" display="/"/>
    <hyperlink ref="A97" location="'2020-4-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2"/>
  <sheetViews>
    <sheetView showGridLines="0" topLeftCell="A197" workbookViewId="0">
      <selection activeCell="W128" sqref="W12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6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89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traťového úseku Žďár nad Sázavou - Sázava u Žďáru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90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91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43936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25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26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28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25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30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25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31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7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36</v>
      </c>
      <c r="E33" s="113" t="s">
        <v>37</v>
      </c>
      <c r="F33" s="129">
        <f>ROUND((SUM(BE119:BE241)),  2)</f>
        <v>0</v>
      </c>
      <c r="G33" s="33"/>
      <c r="H33" s="33"/>
      <c r="I33" s="130">
        <v>0.21</v>
      </c>
      <c r="J33" s="129">
        <f>ROUND(((SUM(BE119:BE241))*I33),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38</v>
      </c>
      <c r="F34" s="129">
        <f>ROUND((SUM(BF119:BF241)),  2)</f>
        <v>0</v>
      </c>
      <c r="G34" s="33"/>
      <c r="H34" s="33"/>
      <c r="I34" s="130">
        <v>0.15</v>
      </c>
      <c r="J34" s="129">
        <f>ROUND(((SUM(BF119:BF241))*I34),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39</v>
      </c>
      <c r="F35" s="129">
        <f>ROUND((SUM(BG119:BG241)),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40</v>
      </c>
      <c r="F36" s="129">
        <f>ROUND((SUM(BH119:BH241)),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41</v>
      </c>
      <c r="F37" s="129">
        <f>ROUND((SUM(BI119:BI241)),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45</v>
      </c>
      <c r="E50" s="140"/>
      <c r="F50" s="140"/>
      <c r="G50" s="139" t="s">
        <v>46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47</v>
      </c>
      <c r="E61" s="143"/>
      <c r="F61" s="144" t="s">
        <v>48</v>
      </c>
      <c r="G61" s="142" t="s">
        <v>47</v>
      </c>
      <c r="H61" s="143"/>
      <c r="I61" s="145"/>
      <c r="J61" s="146" t="s">
        <v>48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49</v>
      </c>
      <c r="E65" s="147"/>
      <c r="F65" s="147"/>
      <c r="G65" s="139" t="s">
        <v>50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47</v>
      </c>
      <c r="E76" s="143"/>
      <c r="F76" s="144" t="s">
        <v>48</v>
      </c>
      <c r="G76" s="142" t="s">
        <v>47</v>
      </c>
      <c r="H76" s="143"/>
      <c r="I76" s="145"/>
      <c r="J76" s="146" t="s">
        <v>48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traťového úseku Žďár nad Sázavou - Sázava u Žďáru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7" t="str">
        <f>E9</f>
        <v>2020-4-1 - Železniční svršek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43936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116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116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93</v>
      </c>
      <c r="D94" s="156"/>
      <c r="E94" s="156"/>
      <c r="F94" s="156"/>
      <c r="G94" s="156"/>
      <c r="H94" s="156"/>
      <c r="I94" s="157"/>
      <c r="J94" s="158" t="s">
        <v>94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95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60"/>
      <c r="C97" s="161"/>
      <c r="D97" s="162" t="s">
        <v>97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98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99</v>
      </c>
      <c r="E99" s="163"/>
      <c r="F99" s="163"/>
      <c r="G99" s="163"/>
      <c r="H99" s="163"/>
      <c r="I99" s="164"/>
      <c r="J99" s="165">
        <f>J196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100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traťového úseku Žďár nad Sázavou - Sázava u Žďáru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90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7" t="str">
        <f>E9</f>
        <v>2020-4-1 - Železniční svršek</v>
      </c>
      <c r="F111" s="302"/>
      <c r="G111" s="302"/>
      <c r="H111" s="302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116" t="s">
        <v>22</v>
      </c>
      <c r="J113" s="65">
        <f>IF(J12="","",J12)</f>
        <v>43936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 xml:space="preserve"> </v>
      </c>
      <c r="G115" s="35"/>
      <c r="H115" s="35"/>
      <c r="I115" s="116" t="s">
        <v>28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26</v>
      </c>
      <c r="D116" s="35"/>
      <c r="E116" s="35"/>
      <c r="F116" s="26" t="str">
        <f>IF(E18="","",E18)</f>
        <v>Vyplň údaj</v>
      </c>
      <c r="G116" s="35"/>
      <c r="H116" s="35"/>
      <c r="I116" s="116" t="s">
        <v>30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101</v>
      </c>
      <c r="D118" s="177" t="s">
        <v>57</v>
      </c>
      <c r="E118" s="177" t="s">
        <v>53</v>
      </c>
      <c r="F118" s="177" t="s">
        <v>54</v>
      </c>
      <c r="G118" s="177" t="s">
        <v>102</v>
      </c>
      <c r="H118" s="177" t="s">
        <v>103</v>
      </c>
      <c r="I118" s="178" t="s">
        <v>104</v>
      </c>
      <c r="J118" s="179" t="s">
        <v>94</v>
      </c>
      <c r="K118" s="180" t="s">
        <v>105</v>
      </c>
      <c r="L118" s="181"/>
      <c r="M118" s="74" t="s">
        <v>1</v>
      </c>
      <c r="N118" s="75" t="s">
        <v>36</v>
      </c>
      <c r="O118" s="75" t="s">
        <v>106</v>
      </c>
      <c r="P118" s="75" t="s">
        <v>107</v>
      </c>
      <c r="Q118" s="75" t="s">
        <v>108</v>
      </c>
      <c r="R118" s="75" t="s">
        <v>109</v>
      </c>
      <c r="S118" s="75" t="s">
        <v>110</v>
      </c>
      <c r="T118" s="76" t="s">
        <v>111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112</v>
      </c>
      <c r="D119" s="35"/>
      <c r="E119" s="35"/>
      <c r="F119" s="35"/>
      <c r="G119" s="35"/>
      <c r="H119" s="35"/>
      <c r="I119" s="114"/>
      <c r="J119" s="182">
        <f>BK119</f>
        <v>0</v>
      </c>
      <c r="K119" s="35"/>
      <c r="L119" s="38"/>
      <c r="M119" s="77"/>
      <c r="N119" s="183"/>
      <c r="O119" s="78"/>
      <c r="P119" s="184">
        <f>P120+P196</f>
        <v>0</v>
      </c>
      <c r="Q119" s="78"/>
      <c r="R119" s="184">
        <f>R120+R196</f>
        <v>9711.9518399999997</v>
      </c>
      <c r="S119" s="78"/>
      <c r="T119" s="185">
        <f>T120+T196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71</v>
      </c>
      <c r="AU119" s="16" t="s">
        <v>96</v>
      </c>
      <c r="BK119" s="186">
        <f>BK120+BK196</f>
        <v>0</v>
      </c>
    </row>
    <row r="120" spans="1:65" s="12" customFormat="1" ht="25.9" customHeight="1">
      <c r="B120" s="187"/>
      <c r="C120" s="188"/>
      <c r="D120" s="189" t="s">
        <v>71</v>
      </c>
      <c r="E120" s="190" t="s">
        <v>113</v>
      </c>
      <c r="F120" s="190" t="s">
        <v>114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9711.9518399999997</v>
      </c>
      <c r="S120" s="195"/>
      <c r="T120" s="197">
        <f>T121</f>
        <v>0</v>
      </c>
      <c r="AR120" s="198" t="s">
        <v>80</v>
      </c>
      <c r="AT120" s="199" t="s">
        <v>71</v>
      </c>
      <c r="AU120" s="199" t="s">
        <v>72</v>
      </c>
      <c r="AY120" s="198" t="s">
        <v>115</v>
      </c>
      <c r="BK120" s="200">
        <f>BK121</f>
        <v>0</v>
      </c>
    </row>
    <row r="121" spans="1:65" s="12" customFormat="1" ht="22.9" customHeight="1">
      <c r="B121" s="187"/>
      <c r="C121" s="188"/>
      <c r="D121" s="189" t="s">
        <v>71</v>
      </c>
      <c r="E121" s="201" t="s">
        <v>116</v>
      </c>
      <c r="F121" s="201" t="s">
        <v>117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SUM(P122:P195)</f>
        <v>0</v>
      </c>
      <c r="Q121" s="195"/>
      <c r="R121" s="196">
        <f>SUM(R122:R195)</f>
        <v>9711.9518399999997</v>
      </c>
      <c r="S121" s="195"/>
      <c r="T121" s="197">
        <f>SUM(T122:T195)</f>
        <v>0</v>
      </c>
      <c r="AR121" s="198" t="s">
        <v>80</v>
      </c>
      <c r="AT121" s="199" t="s">
        <v>71</v>
      </c>
      <c r="AU121" s="199" t="s">
        <v>80</v>
      </c>
      <c r="AY121" s="198" t="s">
        <v>115</v>
      </c>
      <c r="BK121" s="200">
        <f>SUM(BK122:BK195)</f>
        <v>0</v>
      </c>
    </row>
    <row r="122" spans="1:65" s="2" customFormat="1" ht="16.5" customHeight="1">
      <c r="A122" s="33"/>
      <c r="B122" s="34"/>
      <c r="C122" s="203" t="s">
        <v>80</v>
      </c>
      <c r="D122" s="203" t="s">
        <v>118</v>
      </c>
      <c r="E122" s="204" t="s">
        <v>119</v>
      </c>
      <c r="F122" s="205" t="s">
        <v>120</v>
      </c>
      <c r="G122" s="206" t="s">
        <v>121</v>
      </c>
      <c r="H122" s="207">
        <v>1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37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122</v>
      </c>
      <c r="AT122" s="215" t="s">
        <v>118</v>
      </c>
      <c r="AU122" s="215" t="s">
        <v>82</v>
      </c>
      <c r="AY122" s="16" t="s">
        <v>115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80</v>
      </c>
      <c r="BK122" s="216">
        <f>ROUND(I122*H122,2)</f>
        <v>0</v>
      </c>
      <c r="BL122" s="16" t="s">
        <v>122</v>
      </c>
      <c r="BM122" s="215" t="s">
        <v>123</v>
      </c>
    </row>
    <row r="123" spans="1:65" s="2" customFormat="1">
      <c r="A123" s="33"/>
      <c r="B123" s="34"/>
      <c r="C123" s="35"/>
      <c r="D123" s="217" t="s">
        <v>124</v>
      </c>
      <c r="E123" s="35"/>
      <c r="F123" s="218" t="s">
        <v>120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124</v>
      </c>
      <c r="AU123" s="16" t="s">
        <v>82</v>
      </c>
    </row>
    <row r="124" spans="1:65" s="2" customFormat="1" ht="21.75" customHeight="1">
      <c r="A124" s="33"/>
      <c r="B124" s="34"/>
      <c r="C124" s="203" t="s">
        <v>82</v>
      </c>
      <c r="D124" s="203" t="s">
        <v>118</v>
      </c>
      <c r="E124" s="204" t="s">
        <v>125</v>
      </c>
      <c r="F124" s="205" t="s">
        <v>126</v>
      </c>
      <c r="G124" s="206" t="s">
        <v>127</v>
      </c>
      <c r="H124" s="207">
        <v>11.2</v>
      </c>
      <c r="I124" s="208"/>
      <c r="J124" s="209">
        <f>ROUND(I124*H124,2)</f>
        <v>0</v>
      </c>
      <c r="K124" s="210"/>
      <c r="L124" s="38"/>
      <c r="M124" s="211" t="s">
        <v>1</v>
      </c>
      <c r="N124" s="212" t="s">
        <v>37</v>
      </c>
      <c r="O124" s="70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5" t="s">
        <v>122</v>
      </c>
      <c r="AT124" s="215" t="s">
        <v>118</v>
      </c>
      <c r="AU124" s="215" t="s">
        <v>82</v>
      </c>
      <c r="AY124" s="16" t="s">
        <v>115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80</v>
      </c>
      <c r="BK124" s="216">
        <f>ROUND(I124*H124,2)</f>
        <v>0</v>
      </c>
      <c r="BL124" s="16" t="s">
        <v>122</v>
      </c>
      <c r="BM124" s="215" t="s">
        <v>128</v>
      </c>
    </row>
    <row r="125" spans="1:65" s="2" customFormat="1" ht="48.75">
      <c r="A125" s="33"/>
      <c r="B125" s="34"/>
      <c r="C125" s="35"/>
      <c r="D125" s="217" t="s">
        <v>124</v>
      </c>
      <c r="E125" s="35"/>
      <c r="F125" s="218" t="s">
        <v>129</v>
      </c>
      <c r="G125" s="35"/>
      <c r="H125" s="35"/>
      <c r="I125" s="114"/>
      <c r="J125" s="35"/>
      <c r="K125" s="35"/>
      <c r="L125" s="38"/>
      <c r="M125" s="219"/>
      <c r="N125" s="220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124</v>
      </c>
      <c r="AU125" s="16" t="s">
        <v>82</v>
      </c>
    </row>
    <row r="126" spans="1:65" s="13" customFormat="1">
      <c r="B126" s="221"/>
      <c r="C126" s="222"/>
      <c r="D126" s="217" t="s">
        <v>130</v>
      </c>
      <c r="E126" s="223" t="s">
        <v>1</v>
      </c>
      <c r="F126" s="224" t="s">
        <v>131</v>
      </c>
      <c r="G126" s="222"/>
      <c r="H126" s="225">
        <v>11.2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130</v>
      </c>
      <c r="AU126" s="231" t="s">
        <v>82</v>
      </c>
      <c r="AV126" s="13" t="s">
        <v>82</v>
      </c>
      <c r="AW126" s="13" t="s">
        <v>29</v>
      </c>
      <c r="AX126" s="13" t="s">
        <v>80</v>
      </c>
      <c r="AY126" s="231" t="s">
        <v>115</v>
      </c>
    </row>
    <row r="127" spans="1:65" s="2" customFormat="1" ht="21.75" customHeight="1">
      <c r="A127" s="33"/>
      <c r="B127" s="34"/>
      <c r="C127" s="203" t="s">
        <v>132</v>
      </c>
      <c r="D127" s="203" t="s">
        <v>118</v>
      </c>
      <c r="E127" s="204" t="s">
        <v>133</v>
      </c>
      <c r="F127" s="205" t="s">
        <v>134</v>
      </c>
      <c r="G127" s="206" t="s">
        <v>135</v>
      </c>
      <c r="H127" s="207">
        <v>2.4409999999999998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37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122</v>
      </c>
      <c r="AT127" s="215" t="s">
        <v>118</v>
      </c>
      <c r="AU127" s="215" t="s">
        <v>82</v>
      </c>
      <c r="AY127" s="16" t="s">
        <v>115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80</v>
      </c>
      <c r="BK127" s="216">
        <f>ROUND(I127*H127,2)</f>
        <v>0</v>
      </c>
      <c r="BL127" s="16" t="s">
        <v>122</v>
      </c>
      <c r="BM127" s="215" t="s">
        <v>136</v>
      </c>
    </row>
    <row r="128" spans="1:65" s="2" customFormat="1" ht="97.5">
      <c r="A128" s="33"/>
      <c r="B128" s="34"/>
      <c r="C128" s="35"/>
      <c r="D128" s="217" t="s">
        <v>124</v>
      </c>
      <c r="E128" s="35"/>
      <c r="F128" s="218" t="s">
        <v>137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124</v>
      </c>
      <c r="AU128" s="16" t="s">
        <v>82</v>
      </c>
    </row>
    <row r="129" spans="1:65" s="2" customFormat="1" ht="21.75" customHeight="1">
      <c r="A129" s="33"/>
      <c r="B129" s="34"/>
      <c r="C129" s="203" t="s">
        <v>122</v>
      </c>
      <c r="D129" s="203" t="s">
        <v>118</v>
      </c>
      <c r="E129" s="204" t="s">
        <v>138</v>
      </c>
      <c r="F129" s="205" t="s">
        <v>139</v>
      </c>
      <c r="G129" s="206" t="s">
        <v>135</v>
      </c>
      <c r="H129" s="207">
        <v>1.8160000000000001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37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122</v>
      </c>
      <c r="AT129" s="215" t="s">
        <v>118</v>
      </c>
      <c r="AU129" s="215" t="s">
        <v>82</v>
      </c>
      <c r="AY129" s="16" t="s">
        <v>115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80</v>
      </c>
      <c r="BK129" s="216">
        <f>ROUND(I129*H129,2)</f>
        <v>0</v>
      </c>
      <c r="BL129" s="16" t="s">
        <v>122</v>
      </c>
      <c r="BM129" s="215" t="s">
        <v>140</v>
      </c>
    </row>
    <row r="130" spans="1:65" s="2" customFormat="1" ht="97.5">
      <c r="A130" s="33"/>
      <c r="B130" s="34"/>
      <c r="C130" s="35"/>
      <c r="D130" s="217" t="s">
        <v>124</v>
      </c>
      <c r="E130" s="35"/>
      <c r="F130" s="218" t="s">
        <v>141</v>
      </c>
      <c r="G130" s="35"/>
      <c r="H130" s="35"/>
      <c r="I130" s="114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124</v>
      </c>
      <c r="AU130" s="16" t="s">
        <v>82</v>
      </c>
    </row>
    <row r="131" spans="1:65" s="2" customFormat="1" ht="16.5" customHeight="1">
      <c r="A131" s="33"/>
      <c r="B131" s="34"/>
      <c r="C131" s="203" t="s">
        <v>116</v>
      </c>
      <c r="D131" s="203" t="s">
        <v>118</v>
      </c>
      <c r="E131" s="204" t="s">
        <v>142</v>
      </c>
      <c r="F131" s="205" t="s">
        <v>143</v>
      </c>
      <c r="G131" s="206" t="s">
        <v>127</v>
      </c>
      <c r="H131" s="207">
        <v>5370.6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37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122</v>
      </c>
      <c r="AT131" s="215" t="s">
        <v>118</v>
      </c>
      <c r="AU131" s="215" t="s">
        <v>82</v>
      </c>
      <c r="AY131" s="16" t="s">
        <v>115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80</v>
      </c>
      <c r="BK131" s="216">
        <f>ROUND(I131*H131,2)</f>
        <v>0</v>
      </c>
      <c r="BL131" s="16" t="s">
        <v>122</v>
      </c>
      <c r="BM131" s="215" t="s">
        <v>144</v>
      </c>
    </row>
    <row r="132" spans="1:65" s="2" customFormat="1" ht="48.75">
      <c r="A132" s="33"/>
      <c r="B132" s="34"/>
      <c r="C132" s="35"/>
      <c r="D132" s="217" t="s">
        <v>124</v>
      </c>
      <c r="E132" s="35"/>
      <c r="F132" s="218" t="s">
        <v>145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124</v>
      </c>
      <c r="AU132" s="16" t="s">
        <v>82</v>
      </c>
    </row>
    <row r="133" spans="1:65" s="13" customFormat="1">
      <c r="B133" s="221"/>
      <c r="C133" s="222"/>
      <c r="D133" s="217" t="s">
        <v>130</v>
      </c>
      <c r="E133" s="223" t="s">
        <v>1</v>
      </c>
      <c r="F133" s="224" t="s">
        <v>146</v>
      </c>
      <c r="G133" s="222"/>
      <c r="H133" s="225">
        <v>3405.6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130</v>
      </c>
      <c r="AU133" s="231" t="s">
        <v>82</v>
      </c>
      <c r="AV133" s="13" t="s">
        <v>82</v>
      </c>
      <c r="AW133" s="13" t="s">
        <v>29</v>
      </c>
      <c r="AX133" s="13" t="s">
        <v>72</v>
      </c>
      <c r="AY133" s="231" t="s">
        <v>115</v>
      </c>
    </row>
    <row r="134" spans="1:65" s="13" customFormat="1">
      <c r="B134" s="221"/>
      <c r="C134" s="222"/>
      <c r="D134" s="217" t="s">
        <v>130</v>
      </c>
      <c r="E134" s="223" t="s">
        <v>1</v>
      </c>
      <c r="F134" s="224" t="s">
        <v>147</v>
      </c>
      <c r="G134" s="222"/>
      <c r="H134" s="225">
        <v>1965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130</v>
      </c>
      <c r="AU134" s="231" t="s">
        <v>82</v>
      </c>
      <c r="AV134" s="13" t="s">
        <v>82</v>
      </c>
      <c r="AW134" s="13" t="s">
        <v>29</v>
      </c>
      <c r="AX134" s="13" t="s">
        <v>72</v>
      </c>
      <c r="AY134" s="231" t="s">
        <v>115</v>
      </c>
    </row>
    <row r="135" spans="1:65" s="14" customFormat="1">
      <c r="B135" s="232"/>
      <c r="C135" s="233"/>
      <c r="D135" s="217" t="s">
        <v>130</v>
      </c>
      <c r="E135" s="234" t="s">
        <v>1</v>
      </c>
      <c r="F135" s="235" t="s">
        <v>148</v>
      </c>
      <c r="G135" s="233"/>
      <c r="H135" s="236">
        <v>5370.6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130</v>
      </c>
      <c r="AU135" s="242" t="s">
        <v>82</v>
      </c>
      <c r="AV135" s="14" t="s">
        <v>122</v>
      </c>
      <c r="AW135" s="14" t="s">
        <v>29</v>
      </c>
      <c r="AX135" s="14" t="s">
        <v>80</v>
      </c>
      <c r="AY135" s="242" t="s">
        <v>115</v>
      </c>
    </row>
    <row r="136" spans="1:65" s="2" customFormat="1" ht="16.5" customHeight="1">
      <c r="A136" s="33"/>
      <c r="B136" s="34"/>
      <c r="C136" s="243" t="s">
        <v>149</v>
      </c>
      <c r="D136" s="243" t="s">
        <v>150</v>
      </c>
      <c r="E136" s="244" t="s">
        <v>151</v>
      </c>
      <c r="F136" s="245" t="s">
        <v>152</v>
      </c>
      <c r="G136" s="246" t="s">
        <v>153</v>
      </c>
      <c r="H136" s="247">
        <v>9667.08</v>
      </c>
      <c r="I136" s="248"/>
      <c r="J136" s="249">
        <f>ROUND(I136*H136,2)</f>
        <v>0</v>
      </c>
      <c r="K136" s="250"/>
      <c r="L136" s="251"/>
      <c r="M136" s="252" t="s">
        <v>1</v>
      </c>
      <c r="N136" s="253" t="s">
        <v>37</v>
      </c>
      <c r="O136" s="70"/>
      <c r="P136" s="213">
        <f>O136*H136</f>
        <v>0</v>
      </c>
      <c r="Q136" s="213">
        <v>1</v>
      </c>
      <c r="R136" s="213">
        <f>Q136*H136</f>
        <v>9667.08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154</v>
      </c>
      <c r="AT136" s="215" t="s">
        <v>150</v>
      </c>
      <c r="AU136" s="215" t="s">
        <v>82</v>
      </c>
      <c r="AY136" s="16" t="s">
        <v>115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80</v>
      </c>
      <c r="BK136" s="216">
        <f>ROUND(I136*H136,2)</f>
        <v>0</v>
      </c>
      <c r="BL136" s="16" t="s">
        <v>122</v>
      </c>
      <c r="BM136" s="215" t="s">
        <v>155</v>
      </c>
    </row>
    <row r="137" spans="1:65" s="2" customFormat="1">
      <c r="A137" s="33"/>
      <c r="B137" s="34"/>
      <c r="C137" s="35"/>
      <c r="D137" s="217" t="s">
        <v>124</v>
      </c>
      <c r="E137" s="35"/>
      <c r="F137" s="218" t="s">
        <v>152</v>
      </c>
      <c r="G137" s="35"/>
      <c r="H137" s="35"/>
      <c r="I137" s="114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124</v>
      </c>
      <c r="AU137" s="16" t="s">
        <v>82</v>
      </c>
    </row>
    <row r="138" spans="1:65" s="13" customFormat="1">
      <c r="B138" s="221"/>
      <c r="C138" s="222"/>
      <c r="D138" s="217" t="s">
        <v>130</v>
      </c>
      <c r="E138" s="223" t="s">
        <v>1</v>
      </c>
      <c r="F138" s="224" t="s">
        <v>156</v>
      </c>
      <c r="G138" s="222"/>
      <c r="H138" s="225">
        <v>9667.08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130</v>
      </c>
      <c r="AU138" s="231" t="s">
        <v>82</v>
      </c>
      <c r="AV138" s="13" t="s">
        <v>82</v>
      </c>
      <c r="AW138" s="13" t="s">
        <v>29</v>
      </c>
      <c r="AX138" s="13" t="s">
        <v>80</v>
      </c>
      <c r="AY138" s="231" t="s">
        <v>115</v>
      </c>
    </row>
    <row r="139" spans="1:65" s="2" customFormat="1" ht="16.5" customHeight="1">
      <c r="A139" s="33"/>
      <c r="B139" s="34"/>
      <c r="C139" s="203" t="s">
        <v>157</v>
      </c>
      <c r="D139" s="203" t="s">
        <v>118</v>
      </c>
      <c r="E139" s="204" t="s">
        <v>158</v>
      </c>
      <c r="F139" s="205" t="s">
        <v>159</v>
      </c>
      <c r="G139" s="206" t="s">
        <v>135</v>
      </c>
      <c r="H139" s="207">
        <v>11.582000000000001</v>
      </c>
      <c r="I139" s="208"/>
      <c r="J139" s="209">
        <f>ROUND(I139*H139,2)</f>
        <v>0</v>
      </c>
      <c r="K139" s="210"/>
      <c r="L139" s="38"/>
      <c r="M139" s="211" t="s">
        <v>1</v>
      </c>
      <c r="N139" s="212" t="s">
        <v>37</v>
      </c>
      <c r="O139" s="70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5" t="s">
        <v>122</v>
      </c>
      <c r="AT139" s="215" t="s">
        <v>118</v>
      </c>
      <c r="AU139" s="215" t="s">
        <v>82</v>
      </c>
      <c r="AY139" s="16" t="s">
        <v>115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80</v>
      </c>
      <c r="BK139" s="216">
        <f>ROUND(I139*H139,2)</f>
        <v>0</v>
      </c>
      <c r="BL139" s="16" t="s">
        <v>122</v>
      </c>
      <c r="BM139" s="215" t="s">
        <v>160</v>
      </c>
    </row>
    <row r="140" spans="1:65" s="2" customFormat="1" ht="39">
      <c r="A140" s="33"/>
      <c r="B140" s="34"/>
      <c r="C140" s="35"/>
      <c r="D140" s="217" t="s">
        <v>124</v>
      </c>
      <c r="E140" s="35"/>
      <c r="F140" s="218" t="s">
        <v>161</v>
      </c>
      <c r="G140" s="35"/>
      <c r="H140" s="35"/>
      <c r="I140" s="114"/>
      <c r="J140" s="35"/>
      <c r="K140" s="35"/>
      <c r="L140" s="38"/>
      <c r="M140" s="219"/>
      <c r="N140" s="220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124</v>
      </c>
      <c r="AU140" s="16" t="s">
        <v>82</v>
      </c>
    </row>
    <row r="141" spans="1:65" s="2" customFormat="1" ht="21.75" customHeight="1">
      <c r="A141" s="33"/>
      <c r="B141" s="34"/>
      <c r="C141" s="203" t="s">
        <v>154</v>
      </c>
      <c r="D141" s="203" t="s">
        <v>118</v>
      </c>
      <c r="E141" s="204" t="s">
        <v>162</v>
      </c>
      <c r="F141" s="205" t="s">
        <v>163</v>
      </c>
      <c r="G141" s="206" t="s">
        <v>164</v>
      </c>
      <c r="H141" s="207">
        <v>56</v>
      </c>
      <c r="I141" s="208"/>
      <c r="J141" s="209">
        <f>ROUND(I141*H141,2)</f>
        <v>0</v>
      </c>
      <c r="K141" s="210"/>
      <c r="L141" s="38"/>
      <c r="M141" s="211" t="s">
        <v>1</v>
      </c>
      <c r="N141" s="212" t="s">
        <v>37</v>
      </c>
      <c r="O141" s="70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5" t="s">
        <v>122</v>
      </c>
      <c r="AT141" s="215" t="s">
        <v>118</v>
      </c>
      <c r="AU141" s="215" t="s">
        <v>82</v>
      </c>
      <c r="AY141" s="16" t="s">
        <v>115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80</v>
      </c>
      <c r="BK141" s="216">
        <f>ROUND(I141*H141,2)</f>
        <v>0</v>
      </c>
      <c r="BL141" s="16" t="s">
        <v>122</v>
      </c>
      <c r="BM141" s="215" t="s">
        <v>165</v>
      </c>
    </row>
    <row r="142" spans="1:65" s="2" customFormat="1" ht="87.75">
      <c r="A142" s="33"/>
      <c r="B142" s="34"/>
      <c r="C142" s="35"/>
      <c r="D142" s="217" t="s">
        <v>124</v>
      </c>
      <c r="E142" s="35"/>
      <c r="F142" s="218" t="s">
        <v>166</v>
      </c>
      <c r="G142" s="35"/>
      <c r="H142" s="35"/>
      <c r="I142" s="114"/>
      <c r="J142" s="35"/>
      <c r="K142" s="35"/>
      <c r="L142" s="38"/>
      <c r="M142" s="219"/>
      <c r="N142" s="220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124</v>
      </c>
      <c r="AU142" s="16" t="s">
        <v>82</v>
      </c>
    </row>
    <row r="143" spans="1:65" s="2" customFormat="1" ht="16.5" customHeight="1">
      <c r="A143" s="33"/>
      <c r="B143" s="34"/>
      <c r="C143" s="203" t="s">
        <v>167</v>
      </c>
      <c r="D143" s="203" t="s">
        <v>118</v>
      </c>
      <c r="E143" s="204" t="s">
        <v>168</v>
      </c>
      <c r="F143" s="205" t="s">
        <v>169</v>
      </c>
      <c r="G143" s="206" t="s">
        <v>164</v>
      </c>
      <c r="H143" s="207">
        <v>16</v>
      </c>
      <c r="I143" s="208"/>
      <c r="J143" s="209">
        <f>ROUND(I143*H143,2)</f>
        <v>0</v>
      </c>
      <c r="K143" s="210"/>
      <c r="L143" s="38"/>
      <c r="M143" s="211" t="s">
        <v>1</v>
      </c>
      <c r="N143" s="212" t="s">
        <v>37</v>
      </c>
      <c r="O143" s="70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122</v>
      </c>
      <c r="AT143" s="215" t="s">
        <v>118</v>
      </c>
      <c r="AU143" s="215" t="s">
        <v>82</v>
      </c>
      <c r="AY143" s="16" t="s">
        <v>115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80</v>
      </c>
      <c r="BK143" s="216">
        <f>ROUND(I143*H143,2)</f>
        <v>0</v>
      </c>
      <c r="BL143" s="16" t="s">
        <v>122</v>
      </c>
      <c r="BM143" s="215" t="s">
        <v>170</v>
      </c>
    </row>
    <row r="144" spans="1:65" s="2" customFormat="1" ht="29.25">
      <c r="A144" s="33"/>
      <c r="B144" s="34"/>
      <c r="C144" s="35"/>
      <c r="D144" s="217" t="s">
        <v>124</v>
      </c>
      <c r="E144" s="35"/>
      <c r="F144" s="218" t="s">
        <v>171</v>
      </c>
      <c r="G144" s="35"/>
      <c r="H144" s="35"/>
      <c r="I144" s="114"/>
      <c r="J144" s="35"/>
      <c r="K144" s="35"/>
      <c r="L144" s="38"/>
      <c r="M144" s="219"/>
      <c r="N144" s="220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124</v>
      </c>
      <c r="AU144" s="16" t="s">
        <v>82</v>
      </c>
    </row>
    <row r="145" spans="1:65" s="2" customFormat="1" ht="16.5" customHeight="1">
      <c r="A145" s="33"/>
      <c r="B145" s="34"/>
      <c r="C145" s="203" t="s">
        <v>172</v>
      </c>
      <c r="D145" s="203" t="s">
        <v>118</v>
      </c>
      <c r="E145" s="204" t="s">
        <v>173</v>
      </c>
      <c r="F145" s="205" t="s">
        <v>174</v>
      </c>
      <c r="G145" s="206" t="s">
        <v>164</v>
      </c>
      <c r="H145" s="207">
        <v>40</v>
      </c>
      <c r="I145" s="208"/>
      <c r="J145" s="209">
        <f>ROUND(I145*H145,2)</f>
        <v>0</v>
      </c>
      <c r="K145" s="210"/>
      <c r="L145" s="38"/>
      <c r="M145" s="211" t="s">
        <v>1</v>
      </c>
      <c r="N145" s="212" t="s">
        <v>37</v>
      </c>
      <c r="O145" s="70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5" t="s">
        <v>122</v>
      </c>
      <c r="AT145" s="215" t="s">
        <v>118</v>
      </c>
      <c r="AU145" s="215" t="s">
        <v>82</v>
      </c>
      <c r="AY145" s="16" t="s">
        <v>115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80</v>
      </c>
      <c r="BK145" s="216">
        <f>ROUND(I145*H145,2)</f>
        <v>0</v>
      </c>
      <c r="BL145" s="16" t="s">
        <v>122</v>
      </c>
      <c r="BM145" s="215" t="s">
        <v>175</v>
      </c>
    </row>
    <row r="146" spans="1:65" s="2" customFormat="1" ht="29.25">
      <c r="A146" s="33"/>
      <c r="B146" s="34"/>
      <c r="C146" s="35"/>
      <c r="D146" s="217" t="s">
        <v>124</v>
      </c>
      <c r="E146" s="35"/>
      <c r="F146" s="218" t="s">
        <v>176</v>
      </c>
      <c r="G146" s="35"/>
      <c r="H146" s="35"/>
      <c r="I146" s="114"/>
      <c r="J146" s="35"/>
      <c r="K146" s="35"/>
      <c r="L146" s="38"/>
      <c r="M146" s="219"/>
      <c r="N146" s="220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124</v>
      </c>
      <c r="AU146" s="16" t="s">
        <v>82</v>
      </c>
    </row>
    <row r="147" spans="1:65" s="2" customFormat="1" ht="16.5" customHeight="1">
      <c r="A147" s="33"/>
      <c r="B147" s="34"/>
      <c r="C147" s="203" t="s">
        <v>177</v>
      </c>
      <c r="D147" s="203" t="s">
        <v>118</v>
      </c>
      <c r="E147" s="204" t="s">
        <v>178</v>
      </c>
      <c r="F147" s="205" t="s">
        <v>179</v>
      </c>
      <c r="G147" s="206" t="s">
        <v>180</v>
      </c>
      <c r="H147" s="207">
        <v>48</v>
      </c>
      <c r="I147" s="208"/>
      <c r="J147" s="209">
        <f>ROUND(I147*H147,2)</f>
        <v>0</v>
      </c>
      <c r="K147" s="210"/>
      <c r="L147" s="38"/>
      <c r="M147" s="211" t="s">
        <v>1</v>
      </c>
      <c r="N147" s="212" t="s">
        <v>37</v>
      </c>
      <c r="O147" s="70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5" t="s">
        <v>122</v>
      </c>
      <c r="AT147" s="215" t="s">
        <v>118</v>
      </c>
      <c r="AU147" s="215" t="s">
        <v>82</v>
      </c>
      <c r="AY147" s="16" t="s">
        <v>115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80</v>
      </c>
      <c r="BK147" s="216">
        <f>ROUND(I147*H147,2)</f>
        <v>0</v>
      </c>
      <c r="BL147" s="16" t="s">
        <v>122</v>
      </c>
      <c r="BM147" s="215" t="s">
        <v>181</v>
      </c>
    </row>
    <row r="148" spans="1:65" s="2" customFormat="1" ht="58.5">
      <c r="A148" s="33"/>
      <c r="B148" s="34"/>
      <c r="C148" s="35"/>
      <c r="D148" s="217" t="s">
        <v>124</v>
      </c>
      <c r="E148" s="35"/>
      <c r="F148" s="218" t="s">
        <v>182</v>
      </c>
      <c r="G148" s="35"/>
      <c r="H148" s="35"/>
      <c r="I148" s="114"/>
      <c r="J148" s="35"/>
      <c r="K148" s="35"/>
      <c r="L148" s="38"/>
      <c r="M148" s="219"/>
      <c r="N148" s="220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124</v>
      </c>
      <c r="AU148" s="16" t="s">
        <v>82</v>
      </c>
    </row>
    <row r="149" spans="1:65" s="13" customFormat="1">
      <c r="B149" s="221"/>
      <c r="C149" s="222"/>
      <c r="D149" s="217" t="s">
        <v>130</v>
      </c>
      <c r="E149" s="223" t="s">
        <v>1</v>
      </c>
      <c r="F149" s="224" t="s">
        <v>183</v>
      </c>
      <c r="G149" s="222"/>
      <c r="H149" s="225">
        <v>48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130</v>
      </c>
      <c r="AU149" s="231" t="s">
        <v>82</v>
      </c>
      <c r="AV149" s="13" t="s">
        <v>82</v>
      </c>
      <c r="AW149" s="13" t="s">
        <v>29</v>
      </c>
      <c r="AX149" s="13" t="s">
        <v>80</v>
      </c>
      <c r="AY149" s="231" t="s">
        <v>115</v>
      </c>
    </row>
    <row r="150" spans="1:65" s="2" customFormat="1" ht="16.5" customHeight="1">
      <c r="A150" s="33"/>
      <c r="B150" s="34"/>
      <c r="C150" s="203" t="s">
        <v>184</v>
      </c>
      <c r="D150" s="203" t="s">
        <v>118</v>
      </c>
      <c r="E150" s="204" t="s">
        <v>185</v>
      </c>
      <c r="F150" s="205" t="s">
        <v>186</v>
      </c>
      <c r="G150" s="206" t="s">
        <v>180</v>
      </c>
      <c r="H150" s="207">
        <v>48</v>
      </c>
      <c r="I150" s="208"/>
      <c r="J150" s="209">
        <f>ROUND(I150*H150,2)</f>
        <v>0</v>
      </c>
      <c r="K150" s="210"/>
      <c r="L150" s="38"/>
      <c r="M150" s="211" t="s">
        <v>1</v>
      </c>
      <c r="N150" s="212" t="s">
        <v>37</v>
      </c>
      <c r="O150" s="70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5" t="s">
        <v>122</v>
      </c>
      <c r="AT150" s="215" t="s">
        <v>118</v>
      </c>
      <c r="AU150" s="215" t="s">
        <v>82</v>
      </c>
      <c r="AY150" s="16" t="s">
        <v>115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80</v>
      </c>
      <c r="BK150" s="216">
        <f>ROUND(I150*H150,2)</f>
        <v>0</v>
      </c>
      <c r="BL150" s="16" t="s">
        <v>122</v>
      </c>
      <c r="BM150" s="215" t="s">
        <v>187</v>
      </c>
    </row>
    <row r="151" spans="1:65" s="2" customFormat="1" ht="58.5">
      <c r="A151" s="33"/>
      <c r="B151" s="34"/>
      <c r="C151" s="35"/>
      <c r="D151" s="217" t="s">
        <v>124</v>
      </c>
      <c r="E151" s="35"/>
      <c r="F151" s="218" t="s">
        <v>188</v>
      </c>
      <c r="G151" s="35"/>
      <c r="H151" s="35"/>
      <c r="I151" s="114"/>
      <c r="J151" s="35"/>
      <c r="K151" s="35"/>
      <c r="L151" s="38"/>
      <c r="M151" s="219"/>
      <c r="N151" s="220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124</v>
      </c>
      <c r="AU151" s="16" t="s">
        <v>82</v>
      </c>
    </row>
    <row r="152" spans="1:65" s="13" customFormat="1">
      <c r="B152" s="221"/>
      <c r="C152" s="222"/>
      <c r="D152" s="217" t="s">
        <v>130</v>
      </c>
      <c r="E152" s="223" t="s">
        <v>1</v>
      </c>
      <c r="F152" s="224" t="s">
        <v>183</v>
      </c>
      <c r="G152" s="222"/>
      <c r="H152" s="225">
        <v>48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130</v>
      </c>
      <c r="AU152" s="231" t="s">
        <v>82</v>
      </c>
      <c r="AV152" s="13" t="s">
        <v>82</v>
      </c>
      <c r="AW152" s="13" t="s">
        <v>29</v>
      </c>
      <c r="AX152" s="13" t="s">
        <v>80</v>
      </c>
      <c r="AY152" s="231" t="s">
        <v>115</v>
      </c>
    </row>
    <row r="153" spans="1:65" s="2" customFormat="1" ht="21.75" customHeight="1">
      <c r="A153" s="33"/>
      <c r="B153" s="34"/>
      <c r="C153" s="243" t="s">
        <v>189</v>
      </c>
      <c r="D153" s="243" t="s">
        <v>150</v>
      </c>
      <c r="E153" s="244" t="s">
        <v>190</v>
      </c>
      <c r="F153" s="245" t="s">
        <v>191</v>
      </c>
      <c r="G153" s="246" t="s">
        <v>164</v>
      </c>
      <c r="H153" s="247">
        <v>24</v>
      </c>
      <c r="I153" s="248"/>
      <c r="J153" s="249">
        <f>ROUND(I153*H153,2)</f>
        <v>0</v>
      </c>
      <c r="K153" s="250"/>
      <c r="L153" s="251"/>
      <c r="M153" s="252" t="s">
        <v>1</v>
      </c>
      <c r="N153" s="253" t="s">
        <v>37</v>
      </c>
      <c r="O153" s="70"/>
      <c r="P153" s="213">
        <f>O153*H153</f>
        <v>0</v>
      </c>
      <c r="Q153" s="213">
        <v>0.24418999999999999</v>
      </c>
      <c r="R153" s="213">
        <f>Q153*H153</f>
        <v>5.8605599999999995</v>
      </c>
      <c r="S153" s="213">
        <v>0</v>
      </c>
      <c r="T153" s="21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5" t="s">
        <v>154</v>
      </c>
      <c r="AT153" s="215" t="s">
        <v>150</v>
      </c>
      <c r="AU153" s="215" t="s">
        <v>82</v>
      </c>
      <c r="AY153" s="16" t="s">
        <v>115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80</v>
      </c>
      <c r="BK153" s="216">
        <f>ROUND(I153*H153,2)</f>
        <v>0</v>
      </c>
      <c r="BL153" s="16" t="s">
        <v>122</v>
      </c>
      <c r="BM153" s="215" t="s">
        <v>192</v>
      </c>
    </row>
    <row r="154" spans="1:65" s="2" customFormat="1" ht="19.5">
      <c r="A154" s="33"/>
      <c r="B154" s="34"/>
      <c r="C154" s="35"/>
      <c r="D154" s="217" t="s">
        <v>124</v>
      </c>
      <c r="E154" s="35"/>
      <c r="F154" s="218" t="s">
        <v>191</v>
      </c>
      <c r="G154" s="35"/>
      <c r="H154" s="35"/>
      <c r="I154" s="114"/>
      <c r="J154" s="35"/>
      <c r="K154" s="35"/>
      <c r="L154" s="38"/>
      <c r="M154" s="219"/>
      <c r="N154" s="220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124</v>
      </c>
      <c r="AU154" s="16" t="s">
        <v>82</v>
      </c>
    </row>
    <row r="155" spans="1:65" s="2" customFormat="1" ht="21.75" customHeight="1">
      <c r="A155" s="33"/>
      <c r="B155" s="34"/>
      <c r="C155" s="203" t="s">
        <v>193</v>
      </c>
      <c r="D155" s="203" t="s">
        <v>118</v>
      </c>
      <c r="E155" s="204" t="s">
        <v>194</v>
      </c>
      <c r="F155" s="205" t="s">
        <v>195</v>
      </c>
      <c r="G155" s="206" t="s">
        <v>180</v>
      </c>
      <c r="H155" s="207">
        <v>100</v>
      </c>
      <c r="I155" s="208"/>
      <c r="J155" s="209">
        <f>ROUND(I155*H155,2)</f>
        <v>0</v>
      </c>
      <c r="K155" s="210"/>
      <c r="L155" s="38"/>
      <c r="M155" s="211" t="s">
        <v>1</v>
      </c>
      <c r="N155" s="212" t="s">
        <v>37</v>
      </c>
      <c r="O155" s="70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5" t="s">
        <v>122</v>
      </c>
      <c r="AT155" s="215" t="s">
        <v>118</v>
      </c>
      <c r="AU155" s="215" t="s">
        <v>82</v>
      </c>
      <c r="AY155" s="16" t="s">
        <v>115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80</v>
      </c>
      <c r="BK155" s="216">
        <f>ROUND(I155*H155,2)</f>
        <v>0</v>
      </c>
      <c r="BL155" s="16" t="s">
        <v>122</v>
      </c>
      <c r="BM155" s="215" t="s">
        <v>196</v>
      </c>
    </row>
    <row r="156" spans="1:65" s="2" customFormat="1" ht="68.25">
      <c r="A156" s="33"/>
      <c r="B156" s="34"/>
      <c r="C156" s="35"/>
      <c r="D156" s="217" t="s">
        <v>124</v>
      </c>
      <c r="E156" s="35"/>
      <c r="F156" s="218" t="s">
        <v>197</v>
      </c>
      <c r="G156" s="35"/>
      <c r="H156" s="35"/>
      <c r="I156" s="114"/>
      <c r="J156" s="35"/>
      <c r="K156" s="35"/>
      <c r="L156" s="38"/>
      <c r="M156" s="219"/>
      <c r="N156" s="220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124</v>
      </c>
      <c r="AU156" s="16" t="s">
        <v>82</v>
      </c>
    </row>
    <row r="157" spans="1:65" s="2" customFormat="1" ht="21.75" customHeight="1">
      <c r="A157" s="33"/>
      <c r="B157" s="34"/>
      <c r="C157" s="203" t="s">
        <v>8</v>
      </c>
      <c r="D157" s="203" t="s">
        <v>118</v>
      </c>
      <c r="E157" s="204" t="s">
        <v>198</v>
      </c>
      <c r="F157" s="205" t="s">
        <v>199</v>
      </c>
      <c r="G157" s="206" t="s">
        <v>180</v>
      </c>
      <c r="H157" s="207">
        <v>250</v>
      </c>
      <c r="I157" s="208"/>
      <c r="J157" s="209">
        <f>ROUND(I157*H157,2)</f>
        <v>0</v>
      </c>
      <c r="K157" s="210"/>
      <c r="L157" s="38"/>
      <c r="M157" s="211" t="s">
        <v>1</v>
      </c>
      <c r="N157" s="212" t="s">
        <v>37</v>
      </c>
      <c r="O157" s="70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5" t="s">
        <v>122</v>
      </c>
      <c r="AT157" s="215" t="s">
        <v>118</v>
      </c>
      <c r="AU157" s="215" t="s">
        <v>82</v>
      </c>
      <c r="AY157" s="16" t="s">
        <v>115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80</v>
      </c>
      <c r="BK157" s="216">
        <f>ROUND(I157*H157,2)</f>
        <v>0</v>
      </c>
      <c r="BL157" s="16" t="s">
        <v>122</v>
      </c>
      <c r="BM157" s="215" t="s">
        <v>200</v>
      </c>
    </row>
    <row r="158" spans="1:65" s="2" customFormat="1" ht="68.25">
      <c r="A158" s="33"/>
      <c r="B158" s="34"/>
      <c r="C158" s="35"/>
      <c r="D158" s="217" t="s">
        <v>124</v>
      </c>
      <c r="E158" s="35"/>
      <c r="F158" s="218" t="s">
        <v>201</v>
      </c>
      <c r="G158" s="35"/>
      <c r="H158" s="35"/>
      <c r="I158" s="114"/>
      <c r="J158" s="35"/>
      <c r="K158" s="35"/>
      <c r="L158" s="38"/>
      <c r="M158" s="219"/>
      <c r="N158" s="220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124</v>
      </c>
      <c r="AU158" s="16" t="s">
        <v>82</v>
      </c>
    </row>
    <row r="159" spans="1:65" s="2" customFormat="1" ht="21.75" customHeight="1">
      <c r="A159" s="33"/>
      <c r="B159" s="34"/>
      <c r="C159" s="203" t="s">
        <v>202</v>
      </c>
      <c r="D159" s="203" t="s">
        <v>118</v>
      </c>
      <c r="E159" s="204" t="s">
        <v>203</v>
      </c>
      <c r="F159" s="205" t="s">
        <v>204</v>
      </c>
      <c r="G159" s="206" t="s">
        <v>180</v>
      </c>
      <c r="H159" s="207">
        <v>250</v>
      </c>
      <c r="I159" s="208"/>
      <c r="J159" s="209">
        <f>ROUND(I159*H159,2)</f>
        <v>0</v>
      </c>
      <c r="K159" s="210"/>
      <c r="L159" s="38"/>
      <c r="M159" s="211" t="s">
        <v>1</v>
      </c>
      <c r="N159" s="212" t="s">
        <v>37</v>
      </c>
      <c r="O159" s="70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5" t="s">
        <v>122</v>
      </c>
      <c r="AT159" s="215" t="s">
        <v>118</v>
      </c>
      <c r="AU159" s="215" t="s">
        <v>82</v>
      </c>
      <c r="AY159" s="16" t="s">
        <v>115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80</v>
      </c>
      <c r="BK159" s="216">
        <f>ROUND(I159*H159,2)</f>
        <v>0</v>
      </c>
      <c r="BL159" s="16" t="s">
        <v>122</v>
      </c>
      <c r="BM159" s="215" t="s">
        <v>205</v>
      </c>
    </row>
    <row r="160" spans="1:65" s="2" customFormat="1" ht="68.25">
      <c r="A160" s="33"/>
      <c r="B160" s="34"/>
      <c r="C160" s="35"/>
      <c r="D160" s="217" t="s">
        <v>124</v>
      </c>
      <c r="E160" s="35"/>
      <c r="F160" s="218" t="s">
        <v>206</v>
      </c>
      <c r="G160" s="35"/>
      <c r="H160" s="35"/>
      <c r="I160" s="114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124</v>
      </c>
      <c r="AU160" s="16" t="s">
        <v>82</v>
      </c>
    </row>
    <row r="161" spans="1:65" s="2" customFormat="1" ht="21.75" customHeight="1">
      <c r="A161" s="33"/>
      <c r="B161" s="34"/>
      <c r="C161" s="203" t="s">
        <v>207</v>
      </c>
      <c r="D161" s="203" t="s">
        <v>118</v>
      </c>
      <c r="E161" s="204" t="s">
        <v>208</v>
      </c>
      <c r="F161" s="205" t="s">
        <v>209</v>
      </c>
      <c r="G161" s="206" t="s">
        <v>164</v>
      </c>
      <c r="H161" s="207">
        <v>22</v>
      </c>
      <c r="I161" s="208"/>
      <c r="J161" s="209">
        <f>ROUND(I161*H161,2)</f>
        <v>0</v>
      </c>
      <c r="K161" s="210"/>
      <c r="L161" s="38"/>
      <c r="M161" s="211" t="s">
        <v>1</v>
      </c>
      <c r="N161" s="212" t="s">
        <v>37</v>
      </c>
      <c r="O161" s="70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5" t="s">
        <v>122</v>
      </c>
      <c r="AT161" s="215" t="s">
        <v>118</v>
      </c>
      <c r="AU161" s="215" t="s">
        <v>82</v>
      </c>
      <c r="AY161" s="16" t="s">
        <v>115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80</v>
      </c>
      <c r="BK161" s="216">
        <f>ROUND(I161*H161,2)</f>
        <v>0</v>
      </c>
      <c r="BL161" s="16" t="s">
        <v>122</v>
      </c>
      <c r="BM161" s="215" t="s">
        <v>210</v>
      </c>
    </row>
    <row r="162" spans="1:65" s="2" customFormat="1" ht="29.25">
      <c r="A162" s="33"/>
      <c r="B162" s="34"/>
      <c r="C162" s="35"/>
      <c r="D162" s="217" t="s">
        <v>124</v>
      </c>
      <c r="E162" s="35"/>
      <c r="F162" s="218" t="s">
        <v>211</v>
      </c>
      <c r="G162" s="35"/>
      <c r="H162" s="35"/>
      <c r="I162" s="114"/>
      <c r="J162" s="35"/>
      <c r="K162" s="35"/>
      <c r="L162" s="38"/>
      <c r="M162" s="219"/>
      <c r="N162" s="220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124</v>
      </c>
      <c r="AU162" s="16" t="s">
        <v>82</v>
      </c>
    </row>
    <row r="163" spans="1:65" s="2" customFormat="1" ht="16.5" customHeight="1">
      <c r="A163" s="33"/>
      <c r="B163" s="34"/>
      <c r="C163" s="203" t="s">
        <v>212</v>
      </c>
      <c r="D163" s="203" t="s">
        <v>118</v>
      </c>
      <c r="E163" s="204" t="s">
        <v>213</v>
      </c>
      <c r="F163" s="205" t="s">
        <v>214</v>
      </c>
      <c r="G163" s="206" t="s">
        <v>164</v>
      </c>
      <c r="H163" s="207">
        <v>139</v>
      </c>
      <c r="I163" s="208"/>
      <c r="J163" s="209">
        <f>ROUND(I163*H163,2)</f>
        <v>0</v>
      </c>
      <c r="K163" s="210"/>
      <c r="L163" s="38"/>
      <c r="M163" s="211" t="s">
        <v>1</v>
      </c>
      <c r="N163" s="212" t="s">
        <v>37</v>
      </c>
      <c r="O163" s="70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5" t="s">
        <v>122</v>
      </c>
      <c r="AT163" s="215" t="s">
        <v>118</v>
      </c>
      <c r="AU163" s="215" t="s">
        <v>82</v>
      </c>
      <c r="AY163" s="16" t="s">
        <v>115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80</v>
      </c>
      <c r="BK163" s="216">
        <f>ROUND(I163*H163,2)</f>
        <v>0</v>
      </c>
      <c r="BL163" s="16" t="s">
        <v>122</v>
      </c>
      <c r="BM163" s="215" t="s">
        <v>215</v>
      </c>
    </row>
    <row r="164" spans="1:65" s="2" customFormat="1" ht="29.25">
      <c r="A164" s="33"/>
      <c r="B164" s="34"/>
      <c r="C164" s="35"/>
      <c r="D164" s="217" t="s">
        <v>124</v>
      </c>
      <c r="E164" s="35"/>
      <c r="F164" s="218" t="s">
        <v>216</v>
      </c>
      <c r="G164" s="35"/>
      <c r="H164" s="35"/>
      <c r="I164" s="114"/>
      <c r="J164" s="35"/>
      <c r="K164" s="35"/>
      <c r="L164" s="38"/>
      <c r="M164" s="219"/>
      <c r="N164" s="220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124</v>
      </c>
      <c r="AU164" s="16" t="s">
        <v>82</v>
      </c>
    </row>
    <row r="165" spans="1:65" s="13" customFormat="1">
      <c r="B165" s="221"/>
      <c r="C165" s="222"/>
      <c r="D165" s="217" t="s">
        <v>130</v>
      </c>
      <c r="E165" s="223" t="s">
        <v>1</v>
      </c>
      <c r="F165" s="224" t="s">
        <v>217</v>
      </c>
      <c r="G165" s="222"/>
      <c r="H165" s="225">
        <v>139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130</v>
      </c>
      <c r="AU165" s="231" t="s">
        <v>82</v>
      </c>
      <c r="AV165" s="13" t="s">
        <v>82</v>
      </c>
      <c r="AW165" s="13" t="s">
        <v>29</v>
      </c>
      <c r="AX165" s="13" t="s">
        <v>80</v>
      </c>
      <c r="AY165" s="231" t="s">
        <v>115</v>
      </c>
    </row>
    <row r="166" spans="1:65" s="2" customFormat="1" ht="21.75" customHeight="1">
      <c r="A166" s="33"/>
      <c r="B166" s="34"/>
      <c r="C166" s="203" t="s">
        <v>218</v>
      </c>
      <c r="D166" s="203" t="s">
        <v>118</v>
      </c>
      <c r="E166" s="204" t="s">
        <v>219</v>
      </c>
      <c r="F166" s="205" t="s">
        <v>220</v>
      </c>
      <c r="G166" s="206" t="s">
        <v>221</v>
      </c>
      <c r="H166" s="207">
        <v>14777</v>
      </c>
      <c r="I166" s="208"/>
      <c r="J166" s="209">
        <f>ROUND(I166*H166,2)</f>
        <v>0</v>
      </c>
      <c r="K166" s="210"/>
      <c r="L166" s="38"/>
      <c r="M166" s="211" t="s">
        <v>1</v>
      </c>
      <c r="N166" s="212" t="s">
        <v>37</v>
      </c>
      <c r="O166" s="70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5" t="s">
        <v>122</v>
      </c>
      <c r="AT166" s="215" t="s">
        <v>118</v>
      </c>
      <c r="AU166" s="215" t="s">
        <v>82</v>
      </c>
      <c r="AY166" s="16" t="s">
        <v>115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80</v>
      </c>
      <c r="BK166" s="216">
        <f>ROUND(I166*H166,2)</f>
        <v>0</v>
      </c>
      <c r="BL166" s="16" t="s">
        <v>122</v>
      </c>
      <c r="BM166" s="215" t="s">
        <v>222</v>
      </c>
    </row>
    <row r="167" spans="1:65" s="2" customFormat="1" ht="48.75">
      <c r="A167" s="33"/>
      <c r="B167" s="34"/>
      <c r="C167" s="35"/>
      <c r="D167" s="217" t="s">
        <v>124</v>
      </c>
      <c r="E167" s="35"/>
      <c r="F167" s="218" t="s">
        <v>223</v>
      </c>
      <c r="G167" s="35"/>
      <c r="H167" s="35"/>
      <c r="I167" s="114"/>
      <c r="J167" s="35"/>
      <c r="K167" s="35"/>
      <c r="L167" s="38"/>
      <c r="M167" s="219"/>
      <c r="N167" s="220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124</v>
      </c>
      <c r="AU167" s="16" t="s">
        <v>82</v>
      </c>
    </row>
    <row r="168" spans="1:65" s="2" customFormat="1" ht="21.75" customHeight="1">
      <c r="A168" s="33"/>
      <c r="B168" s="34"/>
      <c r="C168" s="243" t="s">
        <v>224</v>
      </c>
      <c r="D168" s="243" t="s">
        <v>150</v>
      </c>
      <c r="E168" s="244" t="s">
        <v>225</v>
      </c>
      <c r="F168" s="245" t="s">
        <v>226</v>
      </c>
      <c r="G168" s="246" t="s">
        <v>164</v>
      </c>
      <c r="H168" s="247">
        <v>29554</v>
      </c>
      <c r="I168" s="248"/>
      <c r="J168" s="249">
        <f>ROUND(I168*H168,2)</f>
        <v>0</v>
      </c>
      <c r="K168" s="250"/>
      <c r="L168" s="251"/>
      <c r="M168" s="252" t="s">
        <v>1</v>
      </c>
      <c r="N168" s="253" t="s">
        <v>37</v>
      </c>
      <c r="O168" s="70"/>
      <c r="P168" s="213">
        <f>O168*H168</f>
        <v>0</v>
      </c>
      <c r="Q168" s="213">
        <v>1.23E-3</v>
      </c>
      <c r="R168" s="213">
        <f>Q168*H168</f>
        <v>36.351419999999997</v>
      </c>
      <c r="S168" s="213">
        <v>0</v>
      </c>
      <c r="T168" s="21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5" t="s">
        <v>154</v>
      </c>
      <c r="AT168" s="215" t="s">
        <v>150</v>
      </c>
      <c r="AU168" s="215" t="s">
        <v>82</v>
      </c>
      <c r="AY168" s="16" t="s">
        <v>115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80</v>
      </c>
      <c r="BK168" s="216">
        <f>ROUND(I168*H168,2)</f>
        <v>0</v>
      </c>
      <c r="BL168" s="16" t="s">
        <v>122</v>
      </c>
      <c r="BM168" s="215" t="s">
        <v>227</v>
      </c>
    </row>
    <row r="169" spans="1:65" s="2" customFormat="1" ht="19.5">
      <c r="A169" s="33"/>
      <c r="B169" s="34"/>
      <c r="C169" s="35"/>
      <c r="D169" s="217" t="s">
        <v>124</v>
      </c>
      <c r="E169" s="35"/>
      <c r="F169" s="218" t="s">
        <v>226</v>
      </c>
      <c r="G169" s="35"/>
      <c r="H169" s="35"/>
      <c r="I169" s="114"/>
      <c r="J169" s="35"/>
      <c r="K169" s="35"/>
      <c r="L169" s="38"/>
      <c r="M169" s="219"/>
      <c r="N169" s="220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124</v>
      </c>
      <c r="AU169" s="16" t="s">
        <v>82</v>
      </c>
    </row>
    <row r="170" spans="1:65" s="2" customFormat="1" ht="16.5" customHeight="1">
      <c r="A170" s="33"/>
      <c r="B170" s="34"/>
      <c r="C170" s="243" t="s">
        <v>7</v>
      </c>
      <c r="D170" s="243" t="s">
        <v>150</v>
      </c>
      <c r="E170" s="244" t="s">
        <v>228</v>
      </c>
      <c r="F170" s="245" t="s">
        <v>229</v>
      </c>
      <c r="G170" s="246" t="s">
        <v>164</v>
      </c>
      <c r="H170" s="247">
        <v>14777</v>
      </c>
      <c r="I170" s="248"/>
      <c r="J170" s="249">
        <f>ROUND(I170*H170,2)</f>
        <v>0</v>
      </c>
      <c r="K170" s="250"/>
      <c r="L170" s="251"/>
      <c r="M170" s="252" t="s">
        <v>1</v>
      </c>
      <c r="N170" s="253" t="s">
        <v>37</v>
      </c>
      <c r="O170" s="70"/>
      <c r="P170" s="213">
        <f>O170*H170</f>
        <v>0</v>
      </c>
      <c r="Q170" s="213">
        <v>1.8000000000000001E-4</v>
      </c>
      <c r="R170" s="213">
        <f>Q170*H170</f>
        <v>2.6598600000000001</v>
      </c>
      <c r="S170" s="213">
        <v>0</v>
      </c>
      <c r="T170" s="21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5" t="s">
        <v>154</v>
      </c>
      <c r="AT170" s="215" t="s">
        <v>150</v>
      </c>
      <c r="AU170" s="215" t="s">
        <v>82</v>
      </c>
      <c r="AY170" s="16" t="s">
        <v>115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80</v>
      </c>
      <c r="BK170" s="216">
        <f>ROUND(I170*H170,2)</f>
        <v>0</v>
      </c>
      <c r="BL170" s="16" t="s">
        <v>122</v>
      </c>
      <c r="BM170" s="215" t="s">
        <v>230</v>
      </c>
    </row>
    <row r="171" spans="1:65" s="2" customFormat="1">
      <c r="A171" s="33"/>
      <c r="B171" s="34"/>
      <c r="C171" s="35"/>
      <c r="D171" s="217" t="s">
        <v>124</v>
      </c>
      <c r="E171" s="35"/>
      <c r="F171" s="218" t="s">
        <v>229</v>
      </c>
      <c r="G171" s="35"/>
      <c r="H171" s="35"/>
      <c r="I171" s="114"/>
      <c r="J171" s="35"/>
      <c r="K171" s="35"/>
      <c r="L171" s="38"/>
      <c r="M171" s="219"/>
      <c r="N171" s="220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124</v>
      </c>
      <c r="AU171" s="16" t="s">
        <v>82</v>
      </c>
    </row>
    <row r="172" spans="1:65" s="2" customFormat="1" ht="21.75" customHeight="1">
      <c r="A172" s="33"/>
      <c r="B172" s="34"/>
      <c r="C172" s="203" t="s">
        <v>231</v>
      </c>
      <c r="D172" s="203" t="s">
        <v>118</v>
      </c>
      <c r="E172" s="204" t="s">
        <v>232</v>
      </c>
      <c r="F172" s="205" t="s">
        <v>233</v>
      </c>
      <c r="G172" s="206" t="s">
        <v>135</v>
      </c>
      <c r="H172" s="207">
        <v>14.082000000000001</v>
      </c>
      <c r="I172" s="208"/>
      <c r="J172" s="209">
        <f>ROUND(I172*H172,2)</f>
        <v>0</v>
      </c>
      <c r="K172" s="210"/>
      <c r="L172" s="38"/>
      <c r="M172" s="211" t="s">
        <v>1</v>
      </c>
      <c r="N172" s="212" t="s">
        <v>37</v>
      </c>
      <c r="O172" s="70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5" t="s">
        <v>122</v>
      </c>
      <c r="AT172" s="215" t="s">
        <v>118</v>
      </c>
      <c r="AU172" s="215" t="s">
        <v>82</v>
      </c>
      <c r="AY172" s="16" t="s">
        <v>115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80</v>
      </c>
      <c r="BK172" s="216">
        <f>ROUND(I172*H172,2)</f>
        <v>0</v>
      </c>
      <c r="BL172" s="16" t="s">
        <v>122</v>
      </c>
      <c r="BM172" s="215" t="s">
        <v>234</v>
      </c>
    </row>
    <row r="173" spans="1:65" s="2" customFormat="1" ht="78">
      <c r="A173" s="33"/>
      <c r="B173" s="34"/>
      <c r="C173" s="35"/>
      <c r="D173" s="217" t="s">
        <v>124</v>
      </c>
      <c r="E173" s="35"/>
      <c r="F173" s="218" t="s">
        <v>235</v>
      </c>
      <c r="G173" s="35"/>
      <c r="H173" s="35"/>
      <c r="I173" s="114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124</v>
      </c>
      <c r="AU173" s="16" t="s">
        <v>82</v>
      </c>
    </row>
    <row r="174" spans="1:65" s="13" customFormat="1">
      <c r="B174" s="221"/>
      <c r="C174" s="222"/>
      <c r="D174" s="217" t="s">
        <v>130</v>
      </c>
      <c r="E174" s="223" t="s">
        <v>1</v>
      </c>
      <c r="F174" s="224" t="s">
        <v>236</v>
      </c>
      <c r="G174" s="222"/>
      <c r="H174" s="225">
        <v>14.082000000000001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130</v>
      </c>
      <c r="AU174" s="231" t="s">
        <v>82</v>
      </c>
      <c r="AV174" s="13" t="s">
        <v>82</v>
      </c>
      <c r="AW174" s="13" t="s">
        <v>29</v>
      </c>
      <c r="AX174" s="13" t="s">
        <v>80</v>
      </c>
      <c r="AY174" s="231" t="s">
        <v>115</v>
      </c>
    </row>
    <row r="175" spans="1:65" s="2" customFormat="1" ht="21.75" customHeight="1">
      <c r="A175" s="33"/>
      <c r="B175" s="34"/>
      <c r="C175" s="203" t="s">
        <v>237</v>
      </c>
      <c r="D175" s="203" t="s">
        <v>118</v>
      </c>
      <c r="E175" s="204" t="s">
        <v>238</v>
      </c>
      <c r="F175" s="205" t="s">
        <v>239</v>
      </c>
      <c r="G175" s="206" t="s">
        <v>240</v>
      </c>
      <c r="H175" s="207">
        <v>20</v>
      </c>
      <c r="I175" s="208"/>
      <c r="J175" s="209">
        <f>ROUND(I175*H175,2)</f>
        <v>0</v>
      </c>
      <c r="K175" s="210"/>
      <c r="L175" s="38"/>
      <c r="M175" s="211" t="s">
        <v>1</v>
      </c>
      <c r="N175" s="212" t="s">
        <v>37</v>
      </c>
      <c r="O175" s="70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5" t="s">
        <v>122</v>
      </c>
      <c r="AT175" s="215" t="s">
        <v>118</v>
      </c>
      <c r="AU175" s="215" t="s">
        <v>82</v>
      </c>
      <c r="AY175" s="16" t="s">
        <v>115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80</v>
      </c>
      <c r="BK175" s="216">
        <f>ROUND(I175*H175,2)</f>
        <v>0</v>
      </c>
      <c r="BL175" s="16" t="s">
        <v>122</v>
      </c>
      <c r="BM175" s="215" t="s">
        <v>241</v>
      </c>
    </row>
    <row r="176" spans="1:65" s="2" customFormat="1" ht="68.25">
      <c r="A176" s="33"/>
      <c r="B176" s="34"/>
      <c r="C176" s="35"/>
      <c r="D176" s="217" t="s">
        <v>124</v>
      </c>
      <c r="E176" s="35"/>
      <c r="F176" s="218" t="s">
        <v>242</v>
      </c>
      <c r="G176" s="35"/>
      <c r="H176" s="35"/>
      <c r="I176" s="114"/>
      <c r="J176" s="35"/>
      <c r="K176" s="35"/>
      <c r="L176" s="38"/>
      <c r="M176" s="219"/>
      <c r="N176" s="220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124</v>
      </c>
      <c r="AU176" s="16" t="s">
        <v>82</v>
      </c>
    </row>
    <row r="177" spans="1:65" s="2" customFormat="1" ht="21.75" customHeight="1">
      <c r="A177" s="33"/>
      <c r="B177" s="34"/>
      <c r="C177" s="203" t="s">
        <v>243</v>
      </c>
      <c r="D177" s="203" t="s">
        <v>118</v>
      </c>
      <c r="E177" s="204" t="s">
        <v>244</v>
      </c>
      <c r="F177" s="205" t="s">
        <v>245</v>
      </c>
      <c r="G177" s="206" t="s">
        <v>240</v>
      </c>
      <c r="H177" s="207">
        <v>137</v>
      </c>
      <c r="I177" s="208"/>
      <c r="J177" s="209">
        <f>ROUND(I177*H177,2)</f>
        <v>0</v>
      </c>
      <c r="K177" s="210"/>
      <c r="L177" s="38"/>
      <c r="M177" s="211" t="s">
        <v>1</v>
      </c>
      <c r="N177" s="212" t="s">
        <v>37</v>
      </c>
      <c r="O177" s="70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5" t="s">
        <v>122</v>
      </c>
      <c r="AT177" s="215" t="s">
        <v>118</v>
      </c>
      <c r="AU177" s="215" t="s">
        <v>82</v>
      </c>
      <c r="AY177" s="16" t="s">
        <v>115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80</v>
      </c>
      <c r="BK177" s="216">
        <f>ROUND(I177*H177,2)</f>
        <v>0</v>
      </c>
      <c r="BL177" s="16" t="s">
        <v>122</v>
      </c>
      <c r="BM177" s="215" t="s">
        <v>246</v>
      </c>
    </row>
    <row r="178" spans="1:65" s="2" customFormat="1" ht="68.25">
      <c r="A178" s="33"/>
      <c r="B178" s="34"/>
      <c r="C178" s="35"/>
      <c r="D178" s="217" t="s">
        <v>124</v>
      </c>
      <c r="E178" s="35"/>
      <c r="F178" s="218" t="s">
        <v>247</v>
      </c>
      <c r="G178" s="35"/>
      <c r="H178" s="35"/>
      <c r="I178" s="114"/>
      <c r="J178" s="35"/>
      <c r="K178" s="35"/>
      <c r="L178" s="38"/>
      <c r="M178" s="219"/>
      <c r="N178" s="220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124</v>
      </c>
      <c r="AU178" s="16" t="s">
        <v>82</v>
      </c>
    </row>
    <row r="179" spans="1:65" s="13" customFormat="1">
      <c r="B179" s="221"/>
      <c r="C179" s="222"/>
      <c r="D179" s="217" t="s">
        <v>130</v>
      </c>
      <c r="E179" s="223" t="s">
        <v>1</v>
      </c>
      <c r="F179" s="224" t="s">
        <v>248</v>
      </c>
      <c r="G179" s="222"/>
      <c r="H179" s="225">
        <v>137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130</v>
      </c>
      <c r="AU179" s="231" t="s">
        <v>82</v>
      </c>
      <c r="AV179" s="13" t="s">
        <v>82</v>
      </c>
      <c r="AW179" s="13" t="s">
        <v>29</v>
      </c>
      <c r="AX179" s="13" t="s">
        <v>80</v>
      </c>
      <c r="AY179" s="231" t="s">
        <v>115</v>
      </c>
    </row>
    <row r="180" spans="1:65" s="2" customFormat="1" ht="21.75" customHeight="1">
      <c r="A180" s="33"/>
      <c r="B180" s="34"/>
      <c r="C180" s="203" t="s">
        <v>249</v>
      </c>
      <c r="D180" s="203" t="s">
        <v>118</v>
      </c>
      <c r="E180" s="204" t="s">
        <v>250</v>
      </c>
      <c r="F180" s="205" t="s">
        <v>251</v>
      </c>
      <c r="G180" s="206" t="s">
        <v>240</v>
      </c>
      <c r="H180" s="207">
        <v>4</v>
      </c>
      <c r="I180" s="208"/>
      <c r="J180" s="209">
        <f>ROUND(I180*H180,2)</f>
        <v>0</v>
      </c>
      <c r="K180" s="210"/>
      <c r="L180" s="38"/>
      <c r="M180" s="211" t="s">
        <v>1</v>
      </c>
      <c r="N180" s="212" t="s">
        <v>37</v>
      </c>
      <c r="O180" s="70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5" t="s">
        <v>122</v>
      </c>
      <c r="AT180" s="215" t="s">
        <v>118</v>
      </c>
      <c r="AU180" s="215" t="s">
        <v>82</v>
      </c>
      <c r="AY180" s="16" t="s">
        <v>115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80</v>
      </c>
      <c r="BK180" s="216">
        <f>ROUND(I180*H180,2)</f>
        <v>0</v>
      </c>
      <c r="BL180" s="16" t="s">
        <v>122</v>
      </c>
      <c r="BM180" s="215" t="s">
        <v>252</v>
      </c>
    </row>
    <row r="181" spans="1:65" s="2" customFormat="1" ht="58.5">
      <c r="A181" s="33"/>
      <c r="B181" s="34"/>
      <c r="C181" s="35"/>
      <c r="D181" s="217" t="s">
        <v>124</v>
      </c>
      <c r="E181" s="35"/>
      <c r="F181" s="218" t="s">
        <v>253</v>
      </c>
      <c r="G181" s="35"/>
      <c r="H181" s="35"/>
      <c r="I181" s="114"/>
      <c r="J181" s="35"/>
      <c r="K181" s="35"/>
      <c r="L181" s="38"/>
      <c r="M181" s="219"/>
      <c r="N181" s="220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124</v>
      </c>
      <c r="AU181" s="16" t="s">
        <v>82</v>
      </c>
    </row>
    <row r="182" spans="1:65" s="2" customFormat="1" ht="21.75" customHeight="1">
      <c r="A182" s="33"/>
      <c r="B182" s="34"/>
      <c r="C182" s="203" t="s">
        <v>254</v>
      </c>
      <c r="D182" s="203" t="s">
        <v>118</v>
      </c>
      <c r="E182" s="204" t="s">
        <v>255</v>
      </c>
      <c r="F182" s="205" t="s">
        <v>256</v>
      </c>
      <c r="G182" s="206" t="s">
        <v>240</v>
      </c>
      <c r="H182" s="207">
        <v>20</v>
      </c>
      <c r="I182" s="208"/>
      <c r="J182" s="209">
        <f>ROUND(I182*H182,2)</f>
        <v>0</v>
      </c>
      <c r="K182" s="210"/>
      <c r="L182" s="38"/>
      <c r="M182" s="211" t="s">
        <v>1</v>
      </c>
      <c r="N182" s="212" t="s">
        <v>37</v>
      </c>
      <c r="O182" s="70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5" t="s">
        <v>122</v>
      </c>
      <c r="AT182" s="215" t="s">
        <v>118</v>
      </c>
      <c r="AU182" s="215" t="s">
        <v>82</v>
      </c>
      <c r="AY182" s="16" t="s">
        <v>115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80</v>
      </c>
      <c r="BK182" s="216">
        <f>ROUND(I182*H182,2)</f>
        <v>0</v>
      </c>
      <c r="BL182" s="16" t="s">
        <v>122</v>
      </c>
      <c r="BM182" s="215" t="s">
        <v>257</v>
      </c>
    </row>
    <row r="183" spans="1:65" s="2" customFormat="1" ht="58.5">
      <c r="A183" s="33"/>
      <c r="B183" s="34"/>
      <c r="C183" s="35"/>
      <c r="D183" s="217" t="s">
        <v>124</v>
      </c>
      <c r="E183" s="35"/>
      <c r="F183" s="218" t="s">
        <v>258</v>
      </c>
      <c r="G183" s="35"/>
      <c r="H183" s="35"/>
      <c r="I183" s="114"/>
      <c r="J183" s="35"/>
      <c r="K183" s="35"/>
      <c r="L183" s="38"/>
      <c r="M183" s="219"/>
      <c r="N183" s="220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124</v>
      </c>
      <c r="AU183" s="16" t="s">
        <v>82</v>
      </c>
    </row>
    <row r="184" spans="1:65" s="2" customFormat="1" ht="33" customHeight="1">
      <c r="A184" s="33"/>
      <c r="B184" s="34"/>
      <c r="C184" s="203" t="s">
        <v>259</v>
      </c>
      <c r="D184" s="203" t="s">
        <v>118</v>
      </c>
      <c r="E184" s="204" t="s">
        <v>260</v>
      </c>
      <c r="F184" s="205" t="s">
        <v>261</v>
      </c>
      <c r="G184" s="206" t="s">
        <v>180</v>
      </c>
      <c r="H184" s="207">
        <v>2380</v>
      </c>
      <c r="I184" s="208"/>
      <c r="J184" s="209">
        <f>ROUND(I184*H184,2)</f>
        <v>0</v>
      </c>
      <c r="K184" s="210"/>
      <c r="L184" s="38"/>
      <c r="M184" s="211" t="s">
        <v>1</v>
      </c>
      <c r="N184" s="212" t="s">
        <v>37</v>
      </c>
      <c r="O184" s="70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5" t="s">
        <v>122</v>
      </c>
      <c r="AT184" s="215" t="s">
        <v>118</v>
      </c>
      <c r="AU184" s="215" t="s">
        <v>82</v>
      </c>
      <c r="AY184" s="16" t="s">
        <v>115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80</v>
      </c>
      <c r="BK184" s="216">
        <f>ROUND(I184*H184,2)</f>
        <v>0</v>
      </c>
      <c r="BL184" s="16" t="s">
        <v>122</v>
      </c>
      <c r="BM184" s="215" t="s">
        <v>262</v>
      </c>
    </row>
    <row r="185" spans="1:65" s="2" customFormat="1" ht="58.5">
      <c r="A185" s="33"/>
      <c r="B185" s="34"/>
      <c r="C185" s="35"/>
      <c r="D185" s="217" t="s">
        <v>124</v>
      </c>
      <c r="E185" s="35"/>
      <c r="F185" s="218" t="s">
        <v>263</v>
      </c>
      <c r="G185" s="35"/>
      <c r="H185" s="35"/>
      <c r="I185" s="114"/>
      <c r="J185" s="35"/>
      <c r="K185" s="35"/>
      <c r="L185" s="38"/>
      <c r="M185" s="219"/>
      <c r="N185" s="220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124</v>
      </c>
      <c r="AU185" s="16" t="s">
        <v>82</v>
      </c>
    </row>
    <row r="186" spans="1:65" s="13" customFormat="1">
      <c r="B186" s="221"/>
      <c r="C186" s="222"/>
      <c r="D186" s="217" t="s">
        <v>130</v>
      </c>
      <c r="E186" s="223" t="s">
        <v>1</v>
      </c>
      <c r="F186" s="224" t="s">
        <v>264</v>
      </c>
      <c r="G186" s="222"/>
      <c r="H186" s="225">
        <v>2380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130</v>
      </c>
      <c r="AU186" s="231" t="s">
        <v>82</v>
      </c>
      <c r="AV186" s="13" t="s">
        <v>82</v>
      </c>
      <c r="AW186" s="13" t="s">
        <v>29</v>
      </c>
      <c r="AX186" s="13" t="s">
        <v>80</v>
      </c>
      <c r="AY186" s="231" t="s">
        <v>115</v>
      </c>
    </row>
    <row r="187" spans="1:65" s="2" customFormat="1" ht="33" customHeight="1">
      <c r="A187" s="33"/>
      <c r="B187" s="34"/>
      <c r="C187" s="203" t="s">
        <v>265</v>
      </c>
      <c r="D187" s="203" t="s">
        <v>118</v>
      </c>
      <c r="E187" s="204" t="s">
        <v>266</v>
      </c>
      <c r="F187" s="205" t="s">
        <v>267</v>
      </c>
      <c r="G187" s="206" t="s">
        <v>180</v>
      </c>
      <c r="H187" s="207">
        <v>5499</v>
      </c>
      <c r="I187" s="208"/>
      <c r="J187" s="209">
        <f>ROUND(I187*H187,2)</f>
        <v>0</v>
      </c>
      <c r="K187" s="210"/>
      <c r="L187" s="38"/>
      <c r="M187" s="211" t="s">
        <v>1</v>
      </c>
      <c r="N187" s="212" t="s">
        <v>37</v>
      </c>
      <c r="O187" s="70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5" t="s">
        <v>122</v>
      </c>
      <c r="AT187" s="215" t="s">
        <v>118</v>
      </c>
      <c r="AU187" s="215" t="s">
        <v>82</v>
      </c>
      <c r="AY187" s="16" t="s">
        <v>115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80</v>
      </c>
      <c r="BK187" s="216">
        <f>ROUND(I187*H187,2)</f>
        <v>0</v>
      </c>
      <c r="BL187" s="16" t="s">
        <v>122</v>
      </c>
      <c r="BM187" s="215" t="s">
        <v>268</v>
      </c>
    </row>
    <row r="188" spans="1:65" s="2" customFormat="1" ht="58.5">
      <c r="A188" s="33"/>
      <c r="B188" s="34"/>
      <c r="C188" s="35"/>
      <c r="D188" s="217" t="s">
        <v>124</v>
      </c>
      <c r="E188" s="35"/>
      <c r="F188" s="218" t="s">
        <v>269</v>
      </c>
      <c r="G188" s="35"/>
      <c r="H188" s="35"/>
      <c r="I188" s="114"/>
      <c r="J188" s="35"/>
      <c r="K188" s="35"/>
      <c r="L188" s="38"/>
      <c r="M188" s="219"/>
      <c r="N188" s="220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124</v>
      </c>
      <c r="AU188" s="16" t="s">
        <v>82</v>
      </c>
    </row>
    <row r="189" spans="1:65" s="13" customFormat="1">
      <c r="B189" s="221"/>
      <c r="C189" s="222"/>
      <c r="D189" s="217" t="s">
        <v>130</v>
      </c>
      <c r="E189" s="223" t="s">
        <v>1</v>
      </c>
      <c r="F189" s="224" t="s">
        <v>270</v>
      </c>
      <c r="G189" s="222"/>
      <c r="H189" s="225">
        <v>5499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130</v>
      </c>
      <c r="AU189" s="231" t="s">
        <v>82</v>
      </c>
      <c r="AV189" s="13" t="s">
        <v>82</v>
      </c>
      <c r="AW189" s="13" t="s">
        <v>29</v>
      </c>
      <c r="AX189" s="13" t="s">
        <v>80</v>
      </c>
      <c r="AY189" s="231" t="s">
        <v>115</v>
      </c>
    </row>
    <row r="190" spans="1:65" s="2" customFormat="1" ht="33" customHeight="1">
      <c r="A190" s="33"/>
      <c r="B190" s="34"/>
      <c r="C190" s="203" t="s">
        <v>271</v>
      </c>
      <c r="D190" s="203" t="s">
        <v>118</v>
      </c>
      <c r="E190" s="204" t="s">
        <v>272</v>
      </c>
      <c r="F190" s="205" t="s">
        <v>273</v>
      </c>
      <c r="G190" s="206" t="s">
        <v>180</v>
      </c>
      <c r="H190" s="207">
        <v>2380</v>
      </c>
      <c r="I190" s="208"/>
      <c r="J190" s="209">
        <f>ROUND(I190*H190,2)</f>
        <v>0</v>
      </c>
      <c r="K190" s="210"/>
      <c r="L190" s="38"/>
      <c r="M190" s="211" t="s">
        <v>1</v>
      </c>
      <c r="N190" s="212" t="s">
        <v>37</v>
      </c>
      <c r="O190" s="70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5" t="s">
        <v>122</v>
      </c>
      <c r="AT190" s="215" t="s">
        <v>118</v>
      </c>
      <c r="AU190" s="215" t="s">
        <v>82</v>
      </c>
      <c r="AY190" s="16" t="s">
        <v>115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80</v>
      </c>
      <c r="BK190" s="216">
        <f>ROUND(I190*H190,2)</f>
        <v>0</v>
      </c>
      <c r="BL190" s="16" t="s">
        <v>122</v>
      </c>
      <c r="BM190" s="215" t="s">
        <v>274</v>
      </c>
    </row>
    <row r="191" spans="1:65" s="2" customFormat="1" ht="58.5">
      <c r="A191" s="33"/>
      <c r="B191" s="34"/>
      <c r="C191" s="35"/>
      <c r="D191" s="217" t="s">
        <v>124</v>
      </c>
      <c r="E191" s="35"/>
      <c r="F191" s="218" t="s">
        <v>275</v>
      </c>
      <c r="G191" s="35"/>
      <c r="H191" s="35"/>
      <c r="I191" s="114"/>
      <c r="J191" s="35"/>
      <c r="K191" s="35"/>
      <c r="L191" s="38"/>
      <c r="M191" s="219"/>
      <c r="N191" s="220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124</v>
      </c>
      <c r="AU191" s="16" t="s">
        <v>82</v>
      </c>
    </row>
    <row r="192" spans="1:65" s="2" customFormat="1" ht="33" customHeight="1">
      <c r="A192" s="33"/>
      <c r="B192" s="34"/>
      <c r="C192" s="203" t="s">
        <v>276</v>
      </c>
      <c r="D192" s="203" t="s">
        <v>118</v>
      </c>
      <c r="E192" s="204" t="s">
        <v>277</v>
      </c>
      <c r="F192" s="205" t="s">
        <v>278</v>
      </c>
      <c r="G192" s="206" t="s">
        <v>180</v>
      </c>
      <c r="H192" s="207">
        <v>5499</v>
      </c>
      <c r="I192" s="208"/>
      <c r="J192" s="209">
        <f>ROUND(I192*H192,2)</f>
        <v>0</v>
      </c>
      <c r="K192" s="210"/>
      <c r="L192" s="38"/>
      <c r="M192" s="211" t="s">
        <v>1</v>
      </c>
      <c r="N192" s="212" t="s">
        <v>37</v>
      </c>
      <c r="O192" s="70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5" t="s">
        <v>122</v>
      </c>
      <c r="AT192" s="215" t="s">
        <v>118</v>
      </c>
      <c r="AU192" s="215" t="s">
        <v>82</v>
      </c>
      <c r="AY192" s="16" t="s">
        <v>115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80</v>
      </c>
      <c r="BK192" s="216">
        <f>ROUND(I192*H192,2)</f>
        <v>0</v>
      </c>
      <c r="BL192" s="16" t="s">
        <v>122</v>
      </c>
      <c r="BM192" s="215" t="s">
        <v>279</v>
      </c>
    </row>
    <row r="193" spans="1:65" s="2" customFormat="1" ht="58.5">
      <c r="A193" s="33"/>
      <c r="B193" s="34"/>
      <c r="C193" s="35"/>
      <c r="D193" s="217" t="s">
        <v>124</v>
      </c>
      <c r="E193" s="35"/>
      <c r="F193" s="218" t="s">
        <v>280</v>
      </c>
      <c r="G193" s="35"/>
      <c r="H193" s="35"/>
      <c r="I193" s="114"/>
      <c r="J193" s="35"/>
      <c r="K193" s="35"/>
      <c r="L193" s="38"/>
      <c r="M193" s="219"/>
      <c r="N193" s="220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124</v>
      </c>
      <c r="AU193" s="16" t="s">
        <v>82</v>
      </c>
    </row>
    <row r="194" spans="1:65" s="2" customFormat="1" ht="21.75" customHeight="1">
      <c r="A194" s="33"/>
      <c r="B194" s="34"/>
      <c r="C194" s="203" t="s">
        <v>281</v>
      </c>
      <c r="D194" s="203" t="s">
        <v>118</v>
      </c>
      <c r="E194" s="204" t="s">
        <v>282</v>
      </c>
      <c r="F194" s="205" t="s">
        <v>283</v>
      </c>
      <c r="G194" s="206" t="s">
        <v>164</v>
      </c>
      <c r="H194" s="207">
        <v>2</v>
      </c>
      <c r="I194" s="208"/>
      <c r="J194" s="209">
        <f>ROUND(I194*H194,2)</f>
        <v>0</v>
      </c>
      <c r="K194" s="210"/>
      <c r="L194" s="38"/>
      <c r="M194" s="211" t="s">
        <v>1</v>
      </c>
      <c r="N194" s="212" t="s">
        <v>37</v>
      </c>
      <c r="O194" s="70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5" t="s">
        <v>122</v>
      </c>
      <c r="AT194" s="215" t="s">
        <v>118</v>
      </c>
      <c r="AU194" s="215" t="s">
        <v>82</v>
      </c>
      <c r="AY194" s="16" t="s">
        <v>115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80</v>
      </c>
      <c r="BK194" s="216">
        <f>ROUND(I194*H194,2)</f>
        <v>0</v>
      </c>
      <c r="BL194" s="16" t="s">
        <v>122</v>
      </c>
      <c r="BM194" s="215" t="s">
        <v>284</v>
      </c>
    </row>
    <row r="195" spans="1:65" s="2" customFormat="1" ht="58.5">
      <c r="A195" s="33"/>
      <c r="B195" s="34"/>
      <c r="C195" s="35"/>
      <c r="D195" s="217" t="s">
        <v>124</v>
      </c>
      <c r="E195" s="35"/>
      <c r="F195" s="218" t="s">
        <v>285</v>
      </c>
      <c r="G195" s="35"/>
      <c r="H195" s="35"/>
      <c r="I195" s="114"/>
      <c r="J195" s="35"/>
      <c r="K195" s="35"/>
      <c r="L195" s="38"/>
      <c r="M195" s="219"/>
      <c r="N195" s="220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124</v>
      </c>
      <c r="AU195" s="16" t="s">
        <v>82</v>
      </c>
    </row>
    <row r="196" spans="1:65" s="12" customFormat="1" ht="25.9" customHeight="1">
      <c r="B196" s="187"/>
      <c r="C196" s="188"/>
      <c r="D196" s="189" t="s">
        <v>71</v>
      </c>
      <c r="E196" s="190" t="s">
        <v>286</v>
      </c>
      <c r="F196" s="190" t="s">
        <v>287</v>
      </c>
      <c r="G196" s="188"/>
      <c r="H196" s="188"/>
      <c r="I196" s="191"/>
      <c r="J196" s="192">
        <f>BK196</f>
        <v>0</v>
      </c>
      <c r="K196" s="188"/>
      <c r="L196" s="193"/>
      <c r="M196" s="194"/>
      <c r="N196" s="195"/>
      <c r="O196" s="195"/>
      <c r="P196" s="196">
        <f>SUM(P197:P241)</f>
        <v>0</v>
      </c>
      <c r="Q196" s="195"/>
      <c r="R196" s="196">
        <f>SUM(R197:R241)</f>
        <v>0</v>
      </c>
      <c r="S196" s="195"/>
      <c r="T196" s="197">
        <f>SUM(T197:T241)</f>
        <v>0</v>
      </c>
      <c r="AR196" s="198" t="s">
        <v>122</v>
      </c>
      <c r="AT196" s="199" t="s">
        <v>71</v>
      </c>
      <c r="AU196" s="199" t="s">
        <v>72</v>
      </c>
      <c r="AY196" s="198" t="s">
        <v>115</v>
      </c>
      <c r="BK196" s="200">
        <f>SUM(BK197:BK241)</f>
        <v>0</v>
      </c>
    </row>
    <row r="197" spans="1:65" s="2" customFormat="1" ht="33" customHeight="1">
      <c r="A197" s="33"/>
      <c r="B197" s="34"/>
      <c r="C197" s="203" t="s">
        <v>288</v>
      </c>
      <c r="D197" s="203" t="s">
        <v>118</v>
      </c>
      <c r="E197" s="204" t="s">
        <v>289</v>
      </c>
      <c r="F197" s="205" t="s">
        <v>290</v>
      </c>
      <c r="G197" s="206" t="s">
        <v>291</v>
      </c>
      <c r="H197" s="207">
        <v>1</v>
      </c>
      <c r="I197" s="208"/>
      <c r="J197" s="209">
        <f>ROUND(I197*H197,2)</f>
        <v>0</v>
      </c>
      <c r="K197" s="210"/>
      <c r="L197" s="38"/>
      <c r="M197" s="211" t="s">
        <v>1</v>
      </c>
      <c r="N197" s="212" t="s">
        <v>37</v>
      </c>
      <c r="O197" s="70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5" t="s">
        <v>292</v>
      </c>
      <c r="AT197" s="215" t="s">
        <v>118</v>
      </c>
      <c r="AU197" s="215" t="s">
        <v>80</v>
      </c>
      <c r="AY197" s="16" t="s">
        <v>115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80</v>
      </c>
      <c r="BK197" s="216">
        <f>ROUND(I197*H197,2)</f>
        <v>0</v>
      </c>
      <c r="BL197" s="16" t="s">
        <v>292</v>
      </c>
      <c r="BM197" s="215" t="s">
        <v>293</v>
      </c>
    </row>
    <row r="198" spans="1:65" s="2" customFormat="1" ht="39">
      <c r="A198" s="33"/>
      <c r="B198" s="34"/>
      <c r="C198" s="35"/>
      <c r="D198" s="217" t="s">
        <v>124</v>
      </c>
      <c r="E198" s="35"/>
      <c r="F198" s="218" t="s">
        <v>294</v>
      </c>
      <c r="G198" s="35"/>
      <c r="H198" s="35"/>
      <c r="I198" s="114"/>
      <c r="J198" s="35"/>
      <c r="K198" s="35"/>
      <c r="L198" s="38"/>
      <c r="M198" s="219"/>
      <c r="N198" s="220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124</v>
      </c>
      <c r="AU198" s="16" t="s">
        <v>80</v>
      </c>
    </row>
    <row r="199" spans="1:65" s="2" customFormat="1" ht="16.5" customHeight="1">
      <c r="A199" s="33"/>
      <c r="B199" s="34"/>
      <c r="C199" s="203" t="s">
        <v>295</v>
      </c>
      <c r="D199" s="203" t="s">
        <v>118</v>
      </c>
      <c r="E199" s="204" t="s">
        <v>296</v>
      </c>
      <c r="F199" s="205" t="s">
        <v>297</v>
      </c>
      <c r="G199" s="206" t="s">
        <v>164</v>
      </c>
      <c r="H199" s="207">
        <v>10</v>
      </c>
      <c r="I199" s="208"/>
      <c r="J199" s="209">
        <f>ROUND(I199*H199,2)</f>
        <v>0</v>
      </c>
      <c r="K199" s="210"/>
      <c r="L199" s="38"/>
      <c r="M199" s="211" t="s">
        <v>1</v>
      </c>
      <c r="N199" s="212" t="s">
        <v>37</v>
      </c>
      <c r="O199" s="70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5" t="s">
        <v>292</v>
      </c>
      <c r="AT199" s="215" t="s">
        <v>118</v>
      </c>
      <c r="AU199" s="215" t="s">
        <v>80</v>
      </c>
      <c r="AY199" s="16" t="s">
        <v>115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80</v>
      </c>
      <c r="BK199" s="216">
        <f>ROUND(I199*H199,2)</f>
        <v>0</v>
      </c>
      <c r="BL199" s="16" t="s">
        <v>292</v>
      </c>
      <c r="BM199" s="215" t="s">
        <v>298</v>
      </c>
    </row>
    <row r="200" spans="1:65" s="2" customFormat="1" ht="19.5">
      <c r="A200" s="33"/>
      <c r="B200" s="34"/>
      <c r="C200" s="35"/>
      <c r="D200" s="217" t="s">
        <v>124</v>
      </c>
      <c r="E200" s="35"/>
      <c r="F200" s="218" t="s">
        <v>299</v>
      </c>
      <c r="G200" s="35"/>
      <c r="H200" s="35"/>
      <c r="I200" s="114"/>
      <c r="J200" s="35"/>
      <c r="K200" s="35"/>
      <c r="L200" s="38"/>
      <c r="M200" s="219"/>
      <c r="N200" s="220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124</v>
      </c>
      <c r="AU200" s="16" t="s">
        <v>80</v>
      </c>
    </row>
    <row r="201" spans="1:65" s="2" customFormat="1" ht="16.5" customHeight="1">
      <c r="A201" s="33"/>
      <c r="B201" s="34"/>
      <c r="C201" s="203" t="s">
        <v>300</v>
      </c>
      <c r="D201" s="203" t="s">
        <v>118</v>
      </c>
      <c r="E201" s="204" t="s">
        <v>301</v>
      </c>
      <c r="F201" s="205" t="s">
        <v>302</v>
      </c>
      <c r="G201" s="206" t="s">
        <v>164</v>
      </c>
      <c r="H201" s="207">
        <v>10</v>
      </c>
      <c r="I201" s="208"/>
      <c r="J201" s="209">
        <f>ROUND(I201*H201,2)</f>
        <v>0</v>
      </c>
      <c r="K201" s="210"/>
      <c r="L201" s="38"/>
      <c r="M201" s="211" t="s">
        <v>1</v>
      </c>
      <c r="N201" s="212" t="s">
        <v>37</v>
      </c>
      <c r="O201" s="70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5" t="s">
        <v>292</v>
      </c>
      <c r="AT201" s="215" t="s">
        <v>118</v>
      </c>
      <c r="AU201" s="215" t="s">
        <v>80</v>
      </c>
      <c r="AY201" s="16" t="s">
        <v>115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80</v>
      </c>
      <c r="BK201" s="216">
        <f>ROUND(I201*H201,2)</f>
        <v>0</v>
      </c>
      <c r="BL201" s="16" t="s">
        <v>292</v>
      </c>
      <c r="BM201" s="215" t="s">
        <v>303</v>
      </c>
    </row>
    <row r="202" spans="1:65" s="2" customFormat="1">
      <c r="A202" s="33"/>
      <c r="B202" s="34"/>
      <c r="C202" s="35"/>
      <c r="D202" s="217" t="s">
        <v>124</v>
      </c>
      <c r="E202" s="35"/>
      <c r="F202" s="218" t="s">
        <v>302</v>
      </c>
      <c r="G202" s="35"/>
      <c r="H202" s="35"/>
      <c r="I202" s="114"/>
      <c r="J202" s="35"/>
      <c r="K202" s="35"/>
      <c r="L202" s="38"/>
      <c r="M202" s="219"/>
      <c r="N202" s="220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124</v>
      </c>
      <c r="AU202" s="16" t="s">
        <v>80</v>
      </c>
    </row>
    <row r="203" spans="1:65" s="2" customFormat="1" ht="55.5" customHeight="1">
      <c r="A203" s="33"/>
      <c r="B203" s="34"/>
      <c r="C203" s="203" t="s">
        <v>304</v>
      </c>
      <c r="D203" s="203" t="s">
        <v>118</v>
      </c>
      <c r="E203" s="204" t="s">
        <v>305</v>
      </c>
      <c r="F203" s="205" t="s">
        <v>306</v>
      </c>
      <c r="G203" s="206" t="s">
        <v>153</v>
      </c>
      <c r="H203" s="207">
        <v>16.239999999999998</v>
      </c>
      <c r="I203" s="208"/>
      <c r="J203" s="209">
        <f>ROUND(I203*H203,2)</f>
        <v>0</v>
      </c>
      <c r="K203" s="210"/>
      <c r="L203" s="38"/>
      <c r="M203" s="211" t="s">
        <v>1</v>
      </c>
      <c r="N203" s="212" t="s">
        <v>37</v>
      </c>
      <c r="O203" s="70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5" t="s">
        <v>292</v>
      </c>
      <c r="AT203" s="215" t="s">
        <v>118</v>
      </c>
      <c r="AU203" s="215" t="s">
        <v>80</v>
      </c>
      <c r="AY203" s="16" t="s">
        <v>115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80</v>
      </c>
      <c r="BK203" s="216">
        <f>ROUND(I203*H203,2)</f>
        <v>0</v>
      </c>
      <c r="BL203" s="16" t="s">
        <v>292</v>
      </c>
      <c r="BM203" s="215" t="s">
        <v>307</v>
      </c>
    </row>
    <row r="204" spans="1:65" s="2" customFormat="1" ht="136.5">
      <c r="A204" s="33"/>
      <c r="B204" s="34"/>
      <c r="C204" s="35"/>
      <c r="D204" s="217" t="s">
        <v>124</v>
      </c>
      <c r="E204" s="35"/>
      <c r="F204" s="218" t="s">
        <v>308</v>
      </c>
      <c r="G204" s="35"/>
      <c r="H204" s="35"/>
      <c r="I204" s="114"/>
      <c r="J204" s="35"/>
      <c r="K204" s="35"/>
      <c r="L204" s="38"/>
      <c r="M204" s="219"/>
      <c r="N204" s="220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124</v>
      </c>
      <c r="AU204" s="16" t="s">
        <v>80</v>
      </c>
    </row>
    <row r="205" spans="1:65" s="13" customFormat="1">
      <c r="B205" s="221"/>
      <c r="C205" s="222"/>
      <c r="D205" s="217" t="s">
        <v>130</v>
      </c>
      <c r="E205" s="223" t="s">
        <v>1</v>
      </c>
      <c r="F205" s="224" t="s">
        <v>309</v>
      </c>
      <c r="G205" s="222"/>
      <c r="H205" s="225">
        <v>16.239999999999998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130</v>
      </c>
      <c r="AU205" s="231" t="s">
        <v>80</v>
      </c>
      <c r="AV205" s="13" t="s">
        <v>82</v>
      </c>
      <c r="AW205" s="13" t="s">
        <v>29</v>
      </c>
      <c r="AX205" s="13" t="s">
        <v>72</v>
      </c>
      <c r="AY205" s="231" t="s">
        <v>115</v>
      </c>
    </row>
    <row r="206" spans="1:65" s="14" customFormat="1">
      <c r="B206" s="232"/>
      <c r="C206" s="233"/>
      <c r="D206" s="217" t="s">
        <v>130</v>
      </c>
      <c r="E206" s="234" t="s">
        <v>1</v>
      </c>
      <c r="F206" s="235" t="s">
        <v>148</v>
      </c>
      <c r="G206" s="233"/>
      <c r="H206" s="236">
        <v>16.239999999999998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130</v>
      </c>
      <c r="AU206" s="242" t="s">
        <v>80</v>
      </c>
      <c r="AV206" s="14" t="s">
        <v>122</v>
      </c>
      <c r="AW206" s="14" t="s">
        <v>29</v>
      </c>
      <c r="AX206" s="14" t="s">
        <v>80</v>
      </c>
      <c r="AY206" s="242" t="s">
        <v>115</v>
      </c>
    </row>
    <row r="207" spans="1:65" s="2" customFormat="1" ht="44.25" customHeight="1">
      <c r="A207" s="33"/>
      <c r="B207" s="34"/>
      <c r="C207" s="203" t="s">
        <v>310</v>
      </c>
      <c r="D207" s="203" t="s">
        <v>118</v>
      </c>
      <c r="E207" s="204" t="s">
        <v>311</v>
      </c>
      <c r="F207" s="205" t="s">
        <v>312</v>
      </c>
      <c r="G207" s="206" t="s">
        <v>153</v>
      </c>
      <c r="H207" s="207">
        <v>9667.08</v>
      </c>
      <c r="I207" s="208"/>
      <c r="J207" s="209">
        <f>ROUND(I207*H207,2)</f>
        <v>0</v>
      </c>
      <c r="K207" s="210"/>
      <c r="L207" s="38"/>
      <c r="M207" s="211" t="s">
        <v>1</v>
      </c>
      <c r="N207" s="212" t="s">
        <v>37</v>
      </c>
      <c r="O207" s="70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5" t="s">
        <v>292</v>
      </c>
      <c r="AT207" s="215" t="s">
        <v>118</v>
      </c>
      <c r="AU207" s="215" t="s">
        <v>80</v>
      </c>
      <c r="AY207" s="16" t="s">
        <v>115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80</v>
      </c>
      <c r="BK207" s="216">
        <f>ROUND(I207*H207,2)</f>
        <v>0</v>
      </c>
      <c r="BL207" s="16" t="s">
        <v>292</v>
      </c>
      <c r="BM207" s="215" t="s">
        <v>313</v>
      </c>
    </row>
    <row r="208" spans="1:65" s="2" customFormat="1" ht="126.75">
      <c r="A208" s="33"/>
      <c r="B208" s="34"/>
      <c r="C208" s="35"/>
      <c r="D208" s="217" t="s">
        <v>124</v>
      </c>
      <c r="E208" s="35"/>
      <c r="F208" s="218" t="s">
        <v>314</v>
      </c>
      <c r="G208" s="35"/>
      <c r="H208" s="35"/>
      <c r="I208" s="114"/>
      <c r="J208" s="35"/>
      <c r="K208" s="35"/>
      <c r="L208" s="38"/>
      <c r="M208" s="219"/>
      <c r="N208" s="220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124</v>
      </c>
      <c r="AU208" s="16" t="s">
        <v>80</v>
      </c>
    </row>
    <row r="209" spans="1:65" s="13" customFormat="1">
      <c r="B209" s="221"/>
      <c r="C209" s="222"/>
      <c r="D209" s="217" t="s">
        <v>130</v>
      </c>
      <c r="E209" s="223" t="s">
        <v>1</v>
      </c>
      <c r="F209" s="224" t="s">
        <v>315</v>
      </c>
      <c r="G209" s="222"/>
      <c r="H209" s="225">
        <v>9667.08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130</v>
      </c>
      <c r="AU209" s="231" t="s">
        <v>80</v>
      </c>
      <c r="AV209" s="13" t="s">
        <v>82</v>
      </c>
      <c r="AW209" s="13" t="s">
        <v>29</v>
      </c>
      <c r="AX209" s="13" t="s">
        <v>72</v>
      </c>
      <c r="AY209" s="231" t="s">
        <v>115</v>
      </c>
    </row>
    <row r="210" spans="1:65" s="14" customFormat="1">
      <c r="B210" s="232"/>
      <c r="C210" s="233"/>
      <c r="D210" s="217" t="s">
        <v>130</v>
      </c>
      <c r="E210" s="234" t="s">
        <v>1</v>
      </c>
      <c r="F210" s="235" t="s">
        <v>148</v>
      </c>
      <c r="G210" s="233"/>
      <c r="H210" s="236">
        <v>9667.08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130</v>
      </c>
      <c r="AU210" s="242" t="s">
        <v>80</v>
      </c>
      <c r="AV210" s="14" t="s">
        <v>122</v>
      </c>
      <c r="AW210" s="14" t="s">
        <v>29</v>
      </c>
      <c r="AX210" s="14" t="s">
        <v>80</v>
      </c>
      <c r="AY210" s="242" t="s">
        <v>115</v>
      </c>
    </row>
    <row r="211" spans="1:65" s="2" customFormat="1" ht="55.5" customHeight="1">
      <c r="A211" s="33"/>
      <c r="B211" s="34"/>
      <c r="C211" s="203" t="s">
        <v>316</v>
      </c>
      <c r="D211" s="203" t="s">
        <v>118</v>
      </c>
      <c r="E211" s="204" t="s">
        <v>317</v>
      </c>
      <c r="F211" s="205" t="s">
        <v>318</v>
      </c>
      <c r="G211" s="206" t="s">
        <v>153</v>
      </c>
      <c r="H211" s="207">
        <v>73.212000000000003</v>
      </c>
      <c r="I211" s="208"/>
      <c r="J211" s="209">
        <f>ROUND(I211*H211,2)</f>
        <v>0</v>
      </c>
      <c r="K211" s="210"/>
      <c r="L211" s="38"/>
      <c r="M211" s="211" t="s">
        <v>1</v>
      </c>
      <c r="N211" s="212" t="s">
        <v>37</v>
      </c>
      <c r="O211" s="70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5" t="s">
        <v>292</v>
      </c>
      <c r="AT211" s="215" t="s">
        <v>118</v>
      </c>
      <c r="AU211" s="215" t="s">
        <v>80</v>
      </c>
      <c r="AY211" s="16" t="s">
        <v>115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80</v>
      </c>
      <c r="BK211" s="216">
        <f>ROUND(I211*H211,2)</f>
        <v>0</v>
      </c>
      <c r="BL211" s="16" t="s">
        <v>292</v>
      </c>
      <c r="BM211" s="215" t="s">
        <v>319</v>
      </c>
    </row>
    <row r="212" spans="1:65" s="2" customFormat="1" ht="136.5">
      <c r="A212" s="33"/>
      <c r="B212" s="34"/>
      <c r="C212" s="35"/>
      <c r="D212" s="217" t="s">
        <v>124</v>
      </c>
      <c r="E212" s="35"/>
      <c r="F212" s="218" t="s">
        <v>320</v>
      </c>
      <c r="G212" s="35"/>
      <c r="H212" s="35"/>
      <c r="I212" s="114"/>
      <c r="J212" s="35"/>
      <c r="K212" s="35"/>
      <c r="L212" s="38"/>
      <c r="M212" s="219"/>
      <c r="N212" s="220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124</v>
      </c>
      <c r="AU212" s="16" t="s">
        <v>80</v>
      </c>
    </row>
    <row r="213" spans="1:65" s="13" customFormat="1">
      <c r="B213" s="221"/>
      <c r="C213" s="222"/>
      <c r="D213" s="217" t="s">
        <v>130</v>
      </c>
      <c r="E213" s="223" t="s">
        <v>1</v>
      </c>
      <c r="F213" s="224" t="s">
        <v>321</v>
      </c>
      <c r="G213" s="222"/>
      <c r="H213" s="225">
        <v>5.8609999999999998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130</v>
      </c>
      <c r="AU213" s="231" t="s">
        <v>80</v>
      </c>
      <c r="AV213" s="13" t="s">
        <v>82</v>
      </c>
      <c r="AW213" s="13" t="s">
        <v>29</v>
      </c>
      <c r="AX213" s="13" t="s">
        <v>72</v>
      </c>
      <c r="AY213" s="231" t="s">
        <v>115</v>
      </c>
    </row>
    <row r="214" spans="1:65" s="13" customFormat="1">
      <c r="B214" s="221"/>
      <c r="C214" s="222"/>
      <c r="D214" s="217" t="s">
        <v>130</v>
      </c>
      <c r="E214" s="223" t="s">
        <v>1</v>
      </c>
      <c r="F214" s="224" t="s">
        <v>322</v>
      </c>
      <c r="G214" s="222"/>
      <c r="H214" s="225">
        <v>36.350999999999999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130</v>
      </c>
      <c r="AU214" s="231" t="s">
        <v>80</v>
      </c>
      <c r="AV214" s="13" t="s">
        <v>82</v>
      </c>
      <c r="AW214" s="13" t="s">
        <v>29</v>
      </c>
      <c r="AX214" s="13" t="s">
        <v>72</v>
      </c>
      <c r="AY214" s="231" t="s">
        <v>115</v>
      </c>
    </row>
    <row r="215" spans="1:65" s="13" customFormat="1">
      <c r="B215" s="221"/>
      <c r="C215" s="222"/>
      <c r="D215" s="217" t="s">
        <v>130</v>
      </c>
      <c r="E215" s="223" t="s">
        <v>1</v>
      </c>
      <c r="F215" s="224" t="s">
        <v>323</v>
      </c>
      <c r="G215" s="222"/>
      <c r="H215" s="225">
        <v>31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130</v>
      </c>
      <c r="AU215" s="231" t="s">
        <v>80</v>
      </c>
      <c r="AV215" s="13" t="s">
        <v>82</v>
      </c>
      <c r="AW215" s="13" t="s">
        <v>29</v>
      </c>
      <c r="AX215" s="13" t="s">
        <v>72</v>
      </c>
      <c r="AY215" s="231" t="s">
        <v>115</v>
      </c>
    </row>
    <row r="216" spans="1:65" s="14" customFormat="1">
      <c r="B216" s="232"/>
      <c r="C216" s="233"/>
      <c r="D216" s="217" t="s">
        <v>130</v>
      </c>
      <c r="E216" s="234" t="s">
        <v>1</v>
      </c>
      <c r="F216" s="235" t="s">
        <v>148</v>
      </c>
      <c r="G216" s="233"/>
      <c r="H216" s="236">
        <v>73.212000000000003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130</v>
      </c>
      <c r="AU216" s="242" t="s">
        <v>80</v>
      </c>
      <c r="AV216" s="14" t="s">
        <v>122</v>
      </c>
      <c r="AW216" s="14" t="s">
        <v>29</v>
      </c>
      <c r="AX216" s="14" t="s">
        <v>80</v>
      </c>
      <c r="AY216" s="242" t="s">
        <v>115</v>
      </c>
    </row>
    <row r="217" spans="1:65" s="2" customFormat="1" ht="55.5" customHeight="1">
      <c r="A217" s="33"/>
      <c r="B217" s="34"/>
      <c r="C217" s="203" t="s">
        <v>324</v>
      </c>
      <c r="D217" s="203" t="s">
        <v>118</v>
      </c>
      <c r="E217" s="204" t="s">
        <v>325</v>
      </c>
      <c r="F217" s="205" t="s">
        <v>326</v>
      </c>
      <c r="G217" s="206" t="s">
        <v>153</v>
      </c>
      <c r="H217" s="207">
        <v>47.531999999999996</v>
      </c>
      <c r="I217" s="208"/>
      <c r="J217" s="209">
        <f>ROUND(I217*H217,2)</f>
        <v>0</v>
      </c>
      <c r="K217" s="210"/>
      <c r="L217" s="38"/>
      <c r="M217" s="211" t="s">
        <v>1</v>
      </c>
      <c r="N217" s="212" t="s">
        <v>37</v>
      </c>
      <c r="O217" s="70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5" t="s">
        <v>292</v>
      </c>
      <c r="AT217" s="215" t="s">
        <v>118</v>
      </c>
      <c r="AU217" s="215" t="s">
        <v>80</v>
      </c>
      <c r="AY217" s="16" t="s">
        <v>115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80</v>
      </c>
      <c r="BK217" s="216">
        <f>ROUND(I217*H217,2)</f>
        <v>0</v>
      </c>
      <c r="BL217" s="16" t="s">
        <v>292</v>
      </c>
      <c r="BM217" s="215" t="s">
        <v>327</v>
      </c>
    </row>
    <row r="218" spans="1:65" s="2" customFormat="1" ht="136.5">
      <c r="A218" s="33"/>
      <c r="B218" s="34"/>
      <c r="C218" s="35"/>
      <c r="D218" s="217" t="s">
        <v>124</v>
      </c>
      <c r="E218" s="35"/>
      <c r="F218" s="218" t="s">
        <v>328</v>
      </c>
      <c r="G218" s="35"/>
      <c r="H218" s="35"/>
      <c r="I218" s="114"/>
      <c r="J218" s="35"/>
      <c r="K218" s="35"/>
      <c r="L218" s="38"/>
      <c r="M218" s="219"/>
      <c r="N218" s="220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124</v>
      </c>
      <c r="AU218" s="16" t="s">
        <v>80</v>
      </c>
    </row>
    <row r="219" spans="1:65" s="13" customFormat="1">
      <c r="B219" s="221"/>
      <c r="C219" s="222"/>
      <c r="D219" s="217" t="s">
        <v>130</v>
      </c>
      <c r="E219" s="223" t="s">
        <v>1</v>
      </c>
      <c r="F219" s="224" t="s">
        <v>329</v>
      </c>
      <c r="G219" s="222"/>
      <c r="H219" s="225">
        <v>36.350999999999999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130</v>
      </c>
      <c r="AU219" s="231" t="s">
        <v>80</v>
      </c>
      <c r="AV219" s="13" t="s">
        <v>82</v>
      </c>
      <c r="AW219" s="13" t="s">
        <v>29</v>
      </c>
      <c r="AX219" s="13" t="s">
        <v>72</v>
      </c>
      <c r="AY219" s="231" t="s">
        <v>115</v>
      </c>
    </row>
    <row r="220" spans="1:65" s="13" customFormat="1">
      <c r="B220" s="221"/>
      <c r="C220" s="222"/>
      <c r="D220" s="217" t="s">
        <v>130</v>
      </c>
      <c r="E220" s="223" t="s">
        <v>1</v>
      </c>
      <c r="F220" s="224" t="s">
        <v>330</v>
      </c>
      <c r="G220" s="222"/>
      <c r="H220" s="225">
        <v>5.32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130</v>
      </c>
      <c r="AU220" s="231" t="s">
        <v>80</v>
      </c>
      <c r="AV220" s="13" t="s">
        <v>82</v>
      </c>
      <c r="AW220" s="13" t="s">
        <v>29</v>
      </c>
      <c r="AX220" s="13" t="s">
        <v>72</v>
      </c>
      <c r="AY220" s="231" t="s">
        <v>115</v>
      </c>
    </row>
    <row r="221" spans="1:65" s="13" customFormat="1">
      <c r="B221" s="221"/>
      <c r="C221" s="222"/>
      <c r="D221" s="217" t="s">
        <v>130</v>
      </c>
      <c r="E221" s="223" t="s">
        <v>1</v>
      </c>
      <c r="F221" s="224" t="s">
        <v>331</v>
      </c>
      <c r="G221" s="222"/>
      <c r="H221" s="225">
        <v>5.8609999999999998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130</v>
      </c>
      <c r="AU221" s="231" t="s">
        <v>80</v>
      </c>
      <c r="AV221" s="13" t="s">
        <v>82</v>
      </c>
      <c r="AW221" s="13" t="s">
        <v>29</v>
      </c>
      <c r="AX221" s="13" t="s">
        <v>72</v>
      </c>
      <c r="AY221" s="231" t="s">
        <v>115</v>
      </c>
    </row>
    <row r="222" spans="1:65" s="14" customFormat="1">
      <c r="B222" s="232"/>
      <c r="C222" s="233"/>
      <c r="D222" s="217" t="s">
        <v>130</v>
      </c>
      <c r="E222" s="234" t="s">
        <v>1</v>
      </c>
      <c r="F222" s="235" t="s">
        <v>148</v>
      </c>
      <c r="G222" s="233"/>
      <c r="H222" s="236">
        <v>47.531999999999996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130</v>
      </c>
      <c r="AU222" s="242" t="s">
        <v>80</v>
      </c>
      <c r="AV222" s="14" t="s">
        <v>122</v>
      </c>
      <c r="AW222" s="14" t="s">
        <v>29</v>
      </c>
      <c r="AX222" s="14" t="s">
        <v>80</v>
      </c>
      <c r="AY222" s="242" t="s">
        <v>115</v>
      </c>
    </row>
    <row r="223" spans="1:65" s="2" customFormat="1" ht="16.5" customHeight="1">
      <c r="A223" s="33"/>
      <c r="B223" s="34"/>
      <c r="C223" s="203" t="s">
        <v>332</v>
      </c>
      <c r="D223" s="203" t="s">
        <v>118</v>
      </c>
      <c r="E223" s="204" t="s">
        <v>333</v>
      </c>
      <c r="F223" s="205" t="s">
        <v>334</v>
      </c>
      <c r="G223" s="206" t="s">
        <v>153</v>
      </c>
      <c r="H223" s="207">
        <v>39.011000000000003</v>
      </c>
      <c r="I223" s="208"/>
      <c r="J223" s="209">
        <f>ROUND(I223*H223,2)</f>
        <v>0</v>
      </c>
      <c r="K223" s="210"/>
      <c r="L223" s="38"/>
      <c r="M223" s="211" t="s">
        <v>1</v>
      </c>
      <c r="N223" s="212" t="s">
        <v>37</v>
      </c>
      <c r="O223" s="70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5" t="s">
        <v>292</v>
      </c>
      <c r="AT223" s="215" t="s">
        <v>118</v>
      </c>
      <c r="AU223" s="215" t="s">
        <v>80</v>
      </c>
      <c r="AY223" s="16" t="s">
        <v>115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80</v>
      </c>
      <c r="BK223" s="216">
        <f>ROUND(I223*H223,2)</f>
        <v>0</v>
      </c>
      <c r="BL223" s="16" t="s">
        <v>292</v>
      </c>
      <c r="BM223" s="215" t="s">
        <v>335</v>
      </c>
    </row>
    <row r="224" spans="1:65" s="2" customFormat="1" ht="48.75">
      <c r="A224" s="33"/>
      <c r="B224" s="34"/>
      <c r="C224" s="35"/>
      <c r="D224" s="217" t="s">
        <v>124</v>
      </c>
      <c r="E224" s="35"/>
      <c r="F224" s="218" t="s">
        <v>336</v>
      </c>
      <c r="G224" s="35"/>
      <c r="H224" s="35"/>
      <c r="I224" s="114"/>
      <c r="J224" s="35"/>
      <c r="K224" s="35"/>
      <c r="L224" s="38"/>
      <c r="M224" s="219"/>
      <c r="N224" s="220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124</v>
      </c>
      <c r="AU224" s="16" t="s">
        <v>80</v>
      </c>
    </row>
    <row r="225" spans="1:65" s="13" customFormat="1">
      <c r="B225" s="221"/>
      <c r="C225" s="222"/>
      <c r="D225" s="217" t="s">
        <v>130</v>
      </c>
      <c r="E225" s="223" t="s">
        <v>1</v>
      </c>
      <c r="F225" s="224" t="s">
        <v>329</v>
      </c>
      <c r="G225" s="222"/>
      <c r="H225" s="225">
        <v>36.350999999999999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130</v>
      </c>
      <c r="AU225" s="231" t="s">
        <v>80</v>
      </c>
      <c r="AV225" s="13" t="s">
        <v>82</v>
      </c>
      <c r="AW225" s="13" t="s">
        <v>29</v>
      </c>
      <c r="AX225" s="13" t="s">
        <v>72</v>
      </c>
      <c r="AY225" s="231" t="s">
        <v>115</v>
      </c>
    </row>
    <row r="226" spans="1:65" s="13" customFormat="1">
      <c r="B226" s="221"/>
      <c r="C226" s="222"/>
      <c r="D226" s="217" t="s">
        <v>130</v>
      </c>
      <c r="E226" s="223" t="s">
        <v>1</v>
      </c>
      <c r="F226" s="224" t="s">
        <v>337</v>
      </c>
      <c r="G226" s="222"/>
      <c r="H226" s="225">
        <v>2.66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130</v>
      </c>
      <c r="AU226" s="231" t="s">
        <v>80</v>
      </c>
      <c r="AV226" s="13" t="s">
        <v>82</v>
      </c>
      <c r="AW226" s="13" t="s">
        <v>29</v>
      </c>
      <c r="AX226" s="13" t="s">
        <v>72</v>
      </c>
      <c r="AY226" s="231" t="s">
        <v>115</v>
      </c>
    </row>
    <row r="227" spans="1:65" s="14" customFormat="1">
      <c r="B227" s="232"/>
      <c r="C227" s="233"/>
      <c r="D227" s="217" t="s">
        <v>130</v>
      </c>
      <c r="E227" s="234" t="s">
        <v>1</v>
      </c>
      <c r="F227" s="235" t="s">
        <v>148</v>
      </c>
      <c r="G227" s="233"/>
      <c r="H227" s="236">
        <v>39.011000000000003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130</v>
      </c>
      <c r="AU227" s="242" t="s">
        <v>80</v>
      </c>
      <c r="AV227" s="14" t="s">
        <v>122</v>
      </c>
      <c r="AW227" s="14" t="s">
        <v>29</v>
      </c>
      <c r="AX227" s="14" t="s">
        <v>80</v>
      </c>
      <c r="AY227" s="242" t="s">
        <v>115</v>
      </c>
    </row>
    <row r="228" spans="1:65" s="2" customFormat="1" ht="21.75" customHeight="1">
      <c r="A228" s="33"/>
      <c r="B228" s="34"/>
      <c r="C228" s="203" t="s">
        <v>338</v>
      </c>
      <c r="D228" s="203" t="s">
        <v>118</v>
      </c>
      <c r="E228" s="204" t="s">
        <v>339</v>
      </c>
      <c r="F228" s="205" t="s">
        <v>340</v>
      </c>
      <c r="G228" s="206" t="s">
        <v>153</v>
      </c>
      <c r="H228" s="207">
        <v>58.962000000000003</v>
      </c>
      <c r="I228" s="208"/>
      <c r="J228" s="209">
        <f>ROUND(I228*H228,2)</f>
        <v>0</v>
      </c>
      <c r="K228" s="210"/>
      <c r="L228" s="38"/>
      <c r="M228" s="211" t="s">
        <v>1</v>
      </c>
      <c r="N228" s="212" t="s">
        <v>37</v>
      </c>
      <c r="O228" s="70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5" t="s">
        <v>292</v>
      </c>
      <c r="AT228" s="215" t="s">
        <v>118</v>
      </c>
      <c r="AU228" s="215" t="s">
        <v>80</v>
      </c>
      <c r="AY228" s="16" t="s">
        <v>115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80</v>
      </c>
      <c r="BK228" s="216">
        <f>ROUND(I228*H228,2)</f>
        <v>0</v>
      </c>
      <c r="BL228" s="16" t="s">
        <v>292</v>
      </c>
      <c r="BM228" s="215" t="s">
        <v>341</v>
      </c>
    </row>
    <row r="229" spans="1:65" s="2" customFormat="1" ht="48.75">
      <c r="A229" s="33"/>
      <c r="B229" s="34"/>
      <c r="C229" s="35"/>
      <c r="D229" s="217" t="s">
        <v>124</v>
      </c>
      <c r="E229" s="35"/>
      <c r="F229" s="218" t="s">
        <v>342</v>
      </c>
      <c r="G229" s="35"/>
      <c r="H229" s="35"/>
      <c r="I229" s="114"/>
      <c r="J229" s="35"/>
      <c r="K229" s="35"/>
      <c r="L229" s="38"/>
      <c r="M229" s="219"/>
      <c r="N229" s="220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124</v>
      </c>
      <c r="AU229" s="16" t="s">
        <v>80</v>
      </c>
    </row>
    <row r="230" spans="1:65" s="13" customFormat="1">
      <c r="B230" s="221"/>
      <c r="C230" s="222"/>
      <c r="D230" s="217" t="s">
        <v>130</v>
      </c>
      <c r="E230" s="223" t="s">
        <v>1</v>
      </c>
      <c r="F230" s="224" t="s">
        <v>343</v>
      </c>
      <c r="G230" s="222"/>
      <c r="H230" s="225">
        <v>31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130</v>
      </c>
      <c r="AU230" s="231" t="s">
        <v>80</v>
      </c>
      <c r="AV230" s="13" t="s">
        <v>82</v>
      </c>
      <c r="AW230" s="13" t="s">
        <v>29</v>
      </c>
      <c r="AX230" s="13" t="s">
        <v>72</v>
      </c>
      <c r="AY230" s="231" t="s">
        <v>115</v>
      </c>
    </row>
    <row r="231" spans="1:65" s="13" customFormat="1">
      <c r="B231" s="221"/>
      <c r="C231" s="222"/>
      <c r="D231" s="217" t="s">
        <v>130</v>
      </c>
      <c r="E231" s="223" t="s">
        <v>1</v>
      </c>
      <c r="F231" s="224" t="s">
        <v>344</v>
      </c>
      <c r="G231" s="222"/>
      <c r="H231" s="225">
        <v>11.722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130</v>
      </c>
      <c r="AU231" s="231" t="s">
        <v>80</v>
      </c>
      <c r="AV231" s="13" t="s">
        <v>82</v>
      </c>
      <c r="AW231" s="13" t="s">
        <v>29</v>
      </c>
      <c r="AX231" s="13" t="s">
        <v>72</v>
      </c>
      <c r="AY231" s="231" t="s">
        <v>115</v>
      </c>
    </row>
    <row r="232" spans="1:65" s="13" customFormat="1">
      <c r="B232" s="221"/>
      <c r="C232" s="222"/>
      <c r="D232" s="217" t="s">
        <v>130</v>
      </c>
      <c r="E232" s="223" t="s">
        <v>1</v>
      </c>
      <c r="F232" s="224" t="s">
        <v>345</v>
      </c>
      <c r="G232" s="222"/>
      <c r="H232" s="225">
        <v>16.239999999999998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130</v>
      </c>
      <c r="AU232" s="231" t="s">
        <v>80</v>
      </c>
      <c r="AV232" s="13" t="s">
        <v>82</v>
      </c>
      <c r="AW232" s="13" t="s">
        <v>29</v>
      </c>
      <c r="AX232" s="13" t="s">
        <v>72</v>
      </c>
      <c r="AY232" s="231" t="s">
        <v>115</v>
      </c>
    </row>
    <row r="233" spans="1:65" s="14" customFormat="1">
      <c r="B233" s="232"/>
      <c r="C233" s="233"/>
      <c r="D233" s="217" t="s">
        <v>130</v>
      </c>
      <c r="E233" s="234" t="s">
        <v>1</v>
      </c>
      <c r="F233" s="235" t="s">
        <v>148</v>
      </c>
      <c r="G233" s="233"/>
      <c r="H233" s="236">
        <v>58.962000000000003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130</v>
      </c>
      <c r="AU233" s="242" t="s">
        <v>80</v>
      </c>
      <c r="AV233" s="14" t="s">
        <v>122</v>
      </c>
      <c r="AW233" s="14" t="s">
        <v>29</v>
      </c>
      <c r="AX233" s="14" t="s">
        <v>80</v>
      </c>
      <c r="AY233" s="242" t="s">
        <v>115</v>
      </c>
    </row>
    <row r="234" spans="1:65" s="2" customFormat="1" ht="21.75" customHeight="1">
      <c r="A234" s="33"/>
      <c r="B234" s="34"/>
      <c r="C234" s="203" t="s">
        <v>346</v>
      </c>
      <c r="D234" s="203" t="s">
        <v>118</v>
      </c>
      <c r="E234" s="204" t="s">
        <v>347</v>
      </c>
      <c r="F234" s="205" t="s">
        <v>348</v>
      </c>
      <c r="G234" s="206" t="s">
        <v>164</v>
      </c>
      <c r="H234" s="207">
        <v>6</v>
      </c>
      <c r="I234" s="208"/>
      <c r="J234" s="209">
        <f>ROUND(I234*H234,2)</f>
        <v>0</v>
      </c>
      <c r="K234" s="210"/>
      <c r="L234" s="38"/>
      <c r="M234" s="211" t="s">
        <v>1</v>
      </c>
      <c r="N234" s="212" t="s">
        <v>37</v>
      </c>
      <c r="O234" s="70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5" t="s">
        <v>292</v>
      </c>
      <c r="AT234" s="215" t="s">
        <v>118</v>
      </c>
      <c r="AU234" s="215" t="s">
        <v>80</v>
      </c>
      <c r="AY234" s="16" t="s">
        <v>115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80</v>
      </c>
      <c r="BK234" s="216">
        <f>ROUND(I234*H234,2)</f>
        <v>0</v>
      </c>
      <c r="BL234" s="16" t="s">
        <v>292</v>
      </c>
      <c r="BM234" s="215" t="s">
        <v>349</v>
      </c>
    </row>
    <row r="235" spans="1:65" s="2" customFormat="1" ht="48.75">
      <c r="A235" s="33"/>
      <c r="B235" s="34"/>
      <c r="C235" s="35"/>
      <c r="D235" s="217" t="s">
        <v>124</v>
      </c>
      <c r="E235" s="35"/>
      <c r="F235" s="218" t="s">
        <v>350</v>
      </c>
      <c r="G235" s="35"/>
      <c r="H235" s="35"/>
      <c r="I235" s="114"/>
      <c r="J235" s="35"/>
      <c r="K235" s="35"/>
      <c r="L235" s="38"/>
      <c r="M235" s="219"/>
      <c r="N235" s="220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124</v>
      </c>
      <c r="AU235" s="16" t="s">
        <v>80</v>
      </c>
    </row>
    <row r="236" spans="1:65" s="2" customFormat="1" ht="16.5" customHeight="1">
      <c r="A236" s="33"/>
      <c r="B236" s="34"/>
      <c r="C236" s="203" t="s">
        <v>351</v>
      </c>
      <c r="D236" s="203" t="s">
        <v>118</v>
      </c>
      <c r="E236" s="204" t="s">
        <v>352</v>
      </c>
      <c r="F236" s="205" t="s">
        <v>353</v>
      </c>
      <c r="G236" s="206" t="s">
        <v>153</v>
      </c>
      <c r="H236" s="207">
        <v>1.6639999999999999</v>
      </c>
      <c r="I236" s="208"/>
      <c r="J236" s="209">
        <f>ROUND(I236*H236,2)</f>
        <v>0</v>
      </c>
      <c r="K236" s="210"/>
      <c r="L236" s="38"/>
      <c r="M236" s="211" t="s">
        <v>1</v>
      </c>
      <c r="N236" s="212" t="s">
        <v>37</v>
      </c>
      <c r="O236" s="70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5" t="s">
        <v>292</v>
      </c>
      <c r="AT236" s="215" t="s">
        <v>118</v>
      </c>
      <c r="AU236" s="215" t="s">
        <v>80</v>
      </c>
      <c r="AY236" s="16" t="s">
        <v>115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80</v>
      </c>
      <c r="BK236" s="216">
        <f>ROUND(I236*H236,2)</f>
        <v>0</v>
      </c>
      <c r="BL236" s="16" t="s">
        <v>292</v>
      </c>
      <c r="BM236" s="215" t="s">
        <v>354</v>
      </c>
    </row>
    <row r="237" spans="1:65" s="2" customFormat="1" ht="58.5">
      <c r="A237" s="33"/>
      <c r="B237" s="34"/>
      <c r="C237" s="35"/>
      <c r="D237" s="217" t="s">
        <v>124</v>
      </c>
      <c r="E237" s="35"/>
      <c r="F237" s="218" t="s">
        <v>355</v>
      </c>
      <c r="G237" s="35"/>
      <c r="H237" s="35"/>
      <c r="I237" s="114"/>
      <c r="J237" s="35"/>
      <c r="K237" s="35"/>
      <c r="L237" s="38"/>
      <c r="M237" s="219"/>
      <c r="N237" s="220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124</v>
      </c>
      <c r="AU237" s="16" t="s">
        <v>80</v>
      </c>
    </row>
    <row r="238" spans="1:65" s="13" customFormat="1">
      <c r="B238" s="221"/>
      <c r="C238" s="222"/>
      <c r="D238" s="217" t="s">
        <v>130</v>
      </c>
      <c r="E238" s="223" t="s">
        <v>1</v>
      </c>
      <c r="F238" s="224" t="s">
        <v>356</v>
      </c>
      <c r="G238" s="222"/>
      <c r="H238" s="225">
        <v>1.6639999999999999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130</v>
      </c>
      <c r="AU238" s="231" t="s">
        <v>80</v>
      </c>
      <c r="AV238" s="13" t="s">
        <v>82</v>
      </c>
      <c r="AW238" s="13" t="s">
        <v>29</v>
      </c>
      <c r="AX238" s="13" t="s">
        <v>80</v>
      </c>
      <c r="AY238" s="231" t="s">
        <v>115</v>
      </c>
    </row>
    <row r="239" spans="1:65" s="2" customFormat="1" ht="16.5" customHeight="1">
      <c r="A239" s="33"/>
      <c r="B239" s="34"/>
      <c r="C239" s="203" t="s">
        <v>357</v>
      </c>
      <c r="D239" s="203" t="s">
        <v>118</v>
      </c>
      <c r="E239" s="204" t="s">
        <v>358</v>
      </c>
      <c r="F239" s="205" t="s">
        <v>359</v>
      </c>
      <c r="G239" s="206" t="s">
        <v>153</v>
      </c>
      <c r="H239" s="207">
        <v>2.66</v>
      </c>
      <c r="I239" s="208"/>
      <c r="J239" s="209">
        <f>ROUND(I239*H239,2)</f>
        <v>0</v>
      </c>
      <c r="K239" s="210"/>
      <c r="L239" s="38"/>
      <c r="M239" s="211" t="s">
        <v>1</v>
      </c>
      <c r="N239" s="212" t="s">
        <v>37</v>
      </c>
      <c r="O239" s="70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5" t="s">
        <v>292</v>
      </c>
      <c r="AT239" s="215" t="s">
        <v>118</v>
      </c>
      <c r="AU239" s="215" t="s">
        <v>80</v>
      </c>
      <c r="AY239" s="16" t="s">
        <v>115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80</v>
      </c>
      <c r="BK239" s="216">
        <f>ROUND(I239*H239,2)</f>
        <v>0</v>
      </c>
      <c r="BL239" s="16" t="s">
        <v>292</v>
      </c>
      <c r="BM239" s="215" t="s">
        <v>360</v>
      </c>
    </row>
    <row r="240" spans="1:65" s="2" customFormat="1" ht="48.75">
      <c r="A240" s="33"/>
      <c r="B240" s="34"/>
      <c r="C240" s="35"/>
      <c r="D240" s="217" t="s">
        <v>124</v>
      </c>
      <c r="E240" s="35"/>
      <c r="F240" s="218" t="s">
        <v>361</v>
      </c>
      <c r="G240" s="35"/>
      <c r="H240" s="35"/>
      <c r="I240" s="114"/>
      <c r="J240" s="35"/>
      <c r="K240" s="35"/>
      <c r="L240" s="38"/>
      <c r="M240" s="219"/>
      <c r="N240" s="220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124</v>
      </c>
      <c r="AU240" s="16" t="s">
        <v>80</v>
      </c>
    </row>
    <row r="241" spans="1:51" s="13" customFormat="1">
      <c r="B241" s="221"/>
      <c r="C241" s="222"/>
      <c r="D241" s="217" t="s">
        <v>130</v>
      </c>
      <c r="E241" s="223" t="s">
        <v>1</v>
      </c>
      <c r="F241" s="224" t="s">
        <v>362</v>
      </c>
      <c r="G241" s="222"/>
      <c r="H241" s="225">
        <v>2.66</v>
      </c>
      <c r="I241" s="226"/>
      <c r="J241" s="222"/>
      <c r="K241" s="222"/>
      <c r="L241" s="227"/>
      <c r="M241" s="254"/>
      <c r="N241" s="255"/>
      <c r="O241" s="255"/>
      <c r="P241" s="255"/>
      <c r="Q241" s="255"/>
      <c r="R241" s="255"/>
      <c r="S241" s="255"/>
      <c r="T241" s="256"/>
      <c r="AT241" s="231" t="s">
        <v>130</v>
      </c>
      <c r="AU241" s="231" t="s">
        <v>80</v>
      </c>
      <c r="AV241" s="13" t="s">
        <v>82</v>
      </c>
      <c r="AW241" s="13" t="s">
        <v>29</v>
      </c>
      <c r="AX241" s="13" t="s">
        <v>80</v>
      </c>
      <c r="AY241" s="231" t="s">
        <v>115</v>
      </c>
    </row>
    <row r="242" spans="1:51" s="2" customFormat="1" ht="6.95" customHeight="1">
      <c r="A242" s="33"/>
      <c r="B242" s="53"/>
      <c r="C242" s="54"/>
      <c r="D242" s="54"/>
      <c r="E242" s="54"/>
      <c r="F242" s="54"/>
      <c r="G242" s="54"/>
      <c r="H242" s="54"/>
      <c r="I242" s="151"/>
      <c r="J242" s="54"/>
      <c r="K242" s="54"/>
      <c r="L242" s="38"/>
      <c r="M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</row>
  </sheetData>
  <sheetProtection algorithmName="SHA-512" hashValue="4X4F33QikkYxp1X5IYD0fWMHeZZM7PJb2/RTwHhmykJ74DcsMgQmTdv+IpzztpqLEhKzTAvZC15M5Dpfo3bq3g==" saltValue="j/CIaYWBObjGXDQZPGwOlXxiXCp5rb4QHywKVWlV31evFgT+zr7L1lGJp+qlYUYElxChs5eruYH892Hi1VOV2Q==" spinCount="100000" sheet="1" objects="1" scenarios="1" formatColumns="0" formatRows="0" autoFilter="0"/>
  <autoFilter ref="C118:K24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6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89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traťového úseku Žďár nad Sázavou - Sázava u Žďáru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90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363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43936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25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26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28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25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30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25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31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7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36</v>
      </c>
      <c r="E33" s="113" t="s">
        <v>37</v>
      </c>
      <c r="F33" s="129">
        <f>ROUND((SUM(BE119:BE141)),  2)</f>
        <v>0</v>
      </c>
      <c r="G33" s="33"/>
      <c r="H33" s="33"/>
      <c r="I33" s="130">
        <v>0.21</v>
      </c>
      <c r="J33" s="129">
        <f>ROUND(((SUM(BE119:BE141))*I33),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38</v>
      </c>
      <c r="F34" s="129">
        <f>ROUND((SUM(BF119:BF141)),  2)</f>
        <v>0</v>
      </c>
      <c r="G34" s="33"/>
      <c r="H34" s="33"/>
      <c r="I34" s="130">
        <v>0.15</v>
      </c>
      <c r="J34" s="129">
        <f>ROUND(((SUM(BF119:BF141))*I34),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39</v>
      </c>
      <c r="F35" s="129">
        <f>ROUND((SUM(BG119:BG141)),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40</v>
      </c>
      <c r="F36" s="129">
        <f>ROUND((SUM(BH119:BH141)),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41</v>
      </c>
      <c r="F37" s="129">
        <f>ROUND((SUM(BI119:BI141)),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45</v>
      </c>
      <c r="E50" s="140"/>
      <c r="F50" s="140"/>
      <c r="G50" s="139" t="s">
        <v>46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47</v>
      </c>
      <c r="E61" s="143"/>
      <c r="F61" s="144" t="s">
        <v>48</v>
      </c>
      <c r="G61" s="142" t="s">
        <v>47</v>
      </c>
      <c r="H61" s="143"/>
      <c r="I61" s="145"/>
      <c r="J61" s="146" t="s">
        <v>48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49</v>
      </c>
      <c r="E65" s="147"/>
      <c r="F65" s="147"/>
      <c r="G65" s="139" t="s">
        <v>50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47</v>
      </c>
      <c r="E76" s="143"/>
      <c r="F76" s="144" t="s">
        <v>48</v>
      </c>
      <c r="G76" s="142" t="s">
        <v>47</v>
      </c>
      <c r="H76" s="143"/>
      <c r="I76" s="145"/>
      <c r="J76" s="146" t="s">
        <v>48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traťového úseku Žďár nad Sázavou - Sázava u Žďáru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7" t="str">
        <f>E9</f>
        <v>2020-4-2 - Železniční spodek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43936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116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116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93</v>
      </c>
      <c r="D94" s="156"/>
      <c r="E94" s="156"/>
      <c r="F94" s="156"/>
      <c r="G94" s="156"/>
      <c r="H94" s="156"/>
      <c r="I94" s="157"/>
      <c r="J94" s="158" t="s">
        <v>94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95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60"/>
      <c r="C97" s="161"/>
      <c r="D97" s="162" t="s">
        <v>97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98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99</v>
      </c>
      <c r="E99" s="163"/>
      <c r="F99" s="163"/>
      <c r="G99" s="163"/>
      <c r="H99" s="163"/>
      <c r="I99" s="164"/>
      <c r="J99" s="165">
        <f>J138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100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traťového úseku Žďár nad Sázavou - Sázava u Žďáru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90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7" t="str">
        <f>E9</f>
        <v>2020-4-2 - Železniční spodek</v>
      </c>
      <c r="F111" s="302"/>
      <c r="G111" s="302"/>
      <c r="H111" s="302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116" t="s">
        <v>22</v>
      </c>
      <c r="J113" s="65">
        <f>IF(J12="","",J12)</f>
        <v>43936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 xml:space="preserve"> </v>
      </c>
      <c r="G115" s="35"/>
      <c r="H115" s="35"/>
      <c r="I115" s="116" t="s">
        <v>28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26</v>
      </c>
      <c r="D116" s="35"/>
      <c r="E116" s="35"/>
      <c r="F116" s="26" t="str">
        <f>IF(E18="","",E18)</f>
        <v>Vyplň údaj</v>
      </c>
      <c r="G116" s="35"/>
      <c r="H116" s="35"/>
      <c r="I116" s="116" t="s">
        <v>30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101</v>
      </c>
      <c r="D118" s="177" t="s">
        <v>57</v>
      </c>
      <c r="E118" s="177" t="s">
        <v>53</v>
      </c>
      <c r="F118" s="177" t="s">
        <v>54</v>
      </c>
      <c r="G118" s="177" t="s">
        <v>102</v>
      </c>
      <c r="H118" s="177" t="s">
        <v>103</v>
      </c>
      <c r="I118" s="178" t="s">
        <v>104</v>
      </c>
      <c r="J118" s="179" t="s">
        <v>94</v>
      </c>
      <c r="K118" s="180" t="s">
        <v>105</v>
      </c>
      <c r="L118" s="181"/>
      <c r="M118" s="74" t="s">
        <v>1</v>
      </c>
      <c r="N118" s="75" t="s">
        <v>36</v>
      </c>
      <c r="O118" s="75" t="s">
        <v>106</v>
      </c>
      <c r="P118" s="75" t="s">
        <v>107</v>
      </c>
      <c r="Q118" s="75" t="s">
        <v>108</v>
      </c>
      <c r="R118" s="75" t="s">
        <v>109</v>
      </c>
      <c r="S118" s="75" t="s">
        <v>110</v>
      </c>
      <c r="T118" s="76" t="s">
        <v>111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112</v>
      </c>
      <c r="D119" s="35"/>
      <c r="E119" s="35"/>
      <c r="F119" s="35"/>
      <c r="G119" s="35"/>
      <c r="H119" s="35"/>
      <c r="I119" s="114"/>
      <c r="J119" s="182">
        <f>BK119</f>
        <v>0</v>
      </c>
      <c r="K119" s="35"/>
      <c r="L119" s="38"/>
      <c r="M119" s="77"/>
      <c r="N119" s="183"/>
      <c r="O119" s="78"/>
      <c r="P119" s="184">
        <f>P120+P138</f>
        <v>0</v>
      </c>
      <c r="Q119" s="78"/>
      <c r="R119" s="184">
        <f>R120+R138</f>
        <v>24.435739999999999</v>
      </c>
      <c r="S119" s="78"/>
      <c r="T119" s="185">
        <f>T120+T138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71</v>
      </c>
      <c r="AU119" s="16" t="s">
        <v>96</v>
      </c>
      <c r="BK119" s="186">
        <f>BK120+BK138</f>
        <v>0</v>
      </c>
    </row>
    <row r="120" spans="1:65" s="12" customFormat="1" ht="25.9" customHeight="1">
      <c r="B120" s="187"/>
      <c r="C120" s="188"/>
      <c r="D120" s="189" t="s">
        <v>71</v>
      </c>
      <c r="E120" s="190" t="s">
        <v>113</v>
      </c>
      <c r="F120" s="190" t="s">
        <v>114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24.435739999999999</v>
      </c>
      <c r="S120" s="195"/>
      <c r="T120" s="197">
        <f>T121</f>
        <v>0</v>
      </c>
      <c r="AR120" s="198" t="s">
        <v>80</v>
      </c>
      <c r="AT120" s="199" t="s">
        <v>71</v>
      </c>
      <c r="AU120" s="199" t="s">
        <v>72</v>
      </c>
      <c r="AY120" s="198" t="s">
        <v>115</v>
      </c>
      <c r="BK120" s="200">
        <f>BK121</f>
        <v>0</v>
      </c>
    </row>
    <row r="121" spans="1:65" s="12" customFormat="1" ht="22.9" customHeight="1">
      <c r="B121" s="187"/>
      <c r="C121" s="188"/>
      <c r="D121" s="189" t="s">
        <v>71</v>
      </c>
      <c r="E121" s="201" t="s">
        <v>116</v>
      </c>
      <c r="F121" s="201" t="s">
        <v>117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SUM(P122:P137)</f>
        <v>0</v>
      </c>
      <c r="Q121" s="195"/>
      <c r="R121" s="196">
        <f>SUM(R122:R137)</f>
        <v>24.435739999999999</v>
      </c>
      <c r="S121" s="195"/>
      <c r="T121" s="197">
        <f>SUM(T122:T137)</f>
        <v>0</v>
      </c>
      <c r="AR121" s="198" t="s">
        <v>80</v>
      </c>
      <c r="AT121" s="199" t="s">
        <v>71</v>
      </c>
      <c r="AU121" s="199" t="s">
        <v>80</v>
      </c>
      <c r="AY121" s="198" t="s">
        <v>115</v>
      </c>
      <c r="BK121" s="200">
        <f>SUM(BK122:BK137)</f>
        <v>0</v>
      </c>
    </row>
    <row r="122" spans="1:65" s="2" customFormat="1" ht="21.75" customHeight="1">
      <c r="A122" s="33"/>
      <c r="B122" s="34"/>
      <c r="C122" s="203" t="s">
        <v>80</v>
      </c>
      <c r="D122" s="203" t="s">
        <v>118</v>
      </c>
      <c r="E122" s="204" t="s">
        <v>364</v>
      </c>
      <c r="F122" s="205" t="s">
        <v>365</v>
      </c>
      <c r="G122" s="206" t="s">
        <v>127</v>
      </c>
      <c r="H122" s="207">
        <v>2005.5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37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122</v>
      </c>
      <c r="AT122" s="215" t="s">
        <v>118</v>
      </c>
      <c r="AU122" s="215" t="s">
        <v>82</v>
      </c>
      <c r="AY122" s="16" t="s">
        <v>115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80</v>
      </c>
      <c r="BK122" s="216">
        <f>ROUND(I122*H122,2)</f>
        <v>0</v>
      </c>
      <c r="BL122" s="16" t="s">
        <v>122</v>
      </c>
      <c r="BM122" s="215" t="s">
        <v>366</v>
      </c>
    </row>
    <row r="123" spans="1:65" s="2" customFormat="1" ht="48.75">
      <c r="A123" s="33"/>
      <c r="B123" s="34"/>
      <c r="C123" s="35"/>
      <c r="D123" s="217" t="s">
        <v>124</v>
      </c>
      <c r="E123" s="35"/>
      <c r="F123" s="218" t="s">
        <v>367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124</v>
      </c>
      <c r="AU123" s="16" t="s">
        <v>82</v>
      </c>
    </row>
    <row r="124" spans="1:65" s="13" customFormat="1">
      <c r="B124" s="221"/>
      <c r="C124" s="222"/>
      <c r="D124" s="217" t="s">
        <v>130</v>
      </c>
      <c r="E124" s="223" t="s">
        <v>1</v>
      </c>
      <c r="F124" s="224" t="s">
        <v>368</v>
      </c>
      <c r="G124" s="222"/>
      <c r="H124" s="225">
        <v>2005.5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130</v>
      </c>
      <c r="AU124" s="231" t="s">
        <v>82</v>
      </c>
      <c r="AV124" s="13" t="s">
        <v>82</v>
      </c>
      <c r="AW124" s="13" t="s">
        <v>29</v>
      </c>
      <c r="AX124" s="13" t="s">
        <v>80</v>
      </c>
      <c r="AY124" s="231" t="s">
        <v>115</v>
      </c>
    </row>
    <row r="125" spans="1:65" s="2" customFormat="1" ht="21.75" customHeight="1">
      <c r="A125" s="33"/>
      <c r="B125" s="34"/>
      <c r="C125" s="203" t="s">
        <v>82</v>
      </c>
      <c r="D125" s="203" t="s">
        <v>118</v>
      </c>
      <c r="E125" s="204" t="s">
        <v>369</v>
      </c>
      <c r="F125" s="205" t="s">
        <v>370</v>
      </c>
      <c r="G125" s="206" t="s">
        <v>180</v>
      </c>
      <c r="H125" s="207">
        <v>18</v>
      </c>
      <c r="I125" s="208"/>
      <c r="J125" s="209">
        <f>ROUND(I125*H125,2)</f>
        <v>0</v>
      </c>
      <c r="K125" s="210"/>
      <c r="L125" s="38"/>
      <c r="M125" s="211" t="s">
        <v>1</v>
      </c>
      <c r="N125" s="212" t="s">
        <v>37</v>
      </c>
      <c r="O125" s="70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122</v>
      </c>
      <c r="AT125" s="215" t="s">
        <v>118</v>
      </c>
      <c r="AU125" s="215" t="s">
        <v>82</v>
      </c>
      <c r="AY125" s="16" t="s">
        <v>115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80</v>
      </c>
      <c r="BK125" s="216">
        <f>ROUND(I125*H125,2)</f>
        <v>0</v>
      </c>
      <c r="BL125" s="16" t="s">
        <v>122</v>
      </c>
      <c r="BM125" s="215" t="s">
        <v>371</v>
      </c>
    </row>
    <row r="126" spans="1:65" s="2" customFormat="1" ht="48.75">
      <c r="A126" s="33"/>
      <c r="B126" s="34"/>
      <c r="C126" s="35"/>
      <c r="D126" s="217" t="s">
        <v>124</v>
      </c>
      <c r="E126" s="35"/>
      <c r="F126" s="218" t="s">
        <v>372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124</v>
      </c>
      <c r="AU126" s="16" t="s">
        <v>82</v>
      </c>
    </row>
    <row r="127" spans="1:65" s="2" customFormat="1" ht="21.75" customHeight="1">
      <c r="A127" s="33"/>
      <c r="B127" s="34"/>
      <c r="C127" s="203" t="s">
        <v>132</v>
      </c>
      <c r="D127" s="203" t="s">
        <v>118</v>
      </c>
      <c r="E127" s="204" t="s">
        <v>373</v>
      </c>
      <c r="F127" s="205" t="s">
        <v>374</v>
      </c>
      <c r="G127" s="206" t="s">
        <v>375</v>
      </c>
      <c r="H127" s="207">
        <v>80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37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122</v>
      </c>
      <c r="AT127" s="215" t="s">
        <v>118</v>
      </c>
      <c r="AU127" s="215" t="s">
        <v>82</v>
      </c>
      <c r="AY127" s="16" t="s">
        <v>115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80</v>
      </c>
      <c r="BK127" s="216">
        <f>ROUND(I127*H127,2)</f>
        <v>0</v>
      </c>
      <c r="BL127" s="16" t="s">
        <v>122</v>
      </c>
      <c r="BM127" s="215" t="s">
        <v>376</v>
      </c>
    </row>
    <row r="128" spans="1:65" s="2" customFormat="1" ht="48.75">
      <c r="A128" s="33"/>
      <c r="B128" s="34"/>
      <c r="C128" s="35"/>
      <c r="D128" s="217" t="s">
        <v>124</v>
      </c>
      <c r="E128" s="35"/>
      <c r="F128" s="218" t="s">
        <v>377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124</v>
      </c>
      <c r="AU128" s="16" t="s">
        <v>82</v>
      </c>
    </row>
    <row r="129" spans="1:65" s="2" customFormat="1" ht="16.5" customHeight="1">
      <c r="A129" s="33"/>
      <c r="B129" s="34"/>
      <c r="C129" s="203" t="s">
        <v>122</v>
      </c>
      <c r="D129" s="203" t="s">
        <v>118</v>
      </c>
      <c r="E129" s="204" t="s">
        <v>378</v>
      </c>
      <c r="F129" s="205" t="s">
        <v>379</v>
      </c>
      <c r="G129" s="206" t="s">
        <v>164</v>
      </c>
      <c r="H129" s="207">
        <v>404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37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122</v>
      </c>
      <c r="AT129" s="215" t="s">
        <v>118</v>
      </c>
      <c r="AU129" s="215" t="s">
        <v>82</v>
      </c>
      <c r="AY129" s="16" t="s">
        <v>115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80</v>
      </c>
      <c r="BK129" s="216">
        <f>ROUND(I129*H129,2)</f>
        <v>0</v>
      </c>
      <c r="BL129" s="16" t="s">
        <v>122</v>
      </c>
      <c r="BM129" s="215" t="s">
        <v>380</v>
      </c>
    </row>
    <row r="130" spans="1:65" s="2" customFormat="1" ht="29.25">
      <c r="A130" s="33"/>
      <c r="B130" s="34"/>
      <c r="C130" s="35"/>
      <c r="D130" s="217" t="s">
        <v>124</v>
      </c>
      <c r="E130" s="35"/>
      <c r="F130" s="218" t="s">
        <v>381</v>
      </c>
      <c r="G130" s="35"/>
      <c r="H130" s="35"/>
      <c r="I130" s="114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124</v>
      </c>
      <c r="AU130" s="16" t="s">
        <v>82</v>
      </c>
    </row>
    <row r="131" spans="1:65" s="2" customFormat="1" ht="16.5" customHeight="1">
      <c r="A131" s="33"/>
      <c r="B131" s="34"/>
      <c r="C131" s="203" t="s">
        <v>116</v>
      </c>
      <c r="D131" s="203" t="s">
        <v>118</v>
      </c>
      <c r="E131" s="204" t="s">
        <v>382</v>
      </c>
      <c r="F131" s="205" t="s">
        <v>383</v>
      </c>
      <c r="G131" s="206" t="s">
        <v>180</v>
      </c>
      <c r="H131" s="207">
        <v>404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37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122</v>
      </c>
      <c r="AT131" s="215" t="s">
        <v>118</v>
      </c>
      <c r="AU131" s="215" t="s">
        <v>82</v>
      </c>
      <c r="AY131" s="16" t="s">
        <v>115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80</v>
      </c>
      <c r="BK131" s="216">
        <f>ROUND(I131*H131,2)</f>
        <v>0</v>
      </c>
      <c r="BL131" s="16" t="s">
        <v>122</v>
      </c>
      <c r="BM131" s="215" t="s">
        <v>384</v>
      </c>
    </row>
    <row r="132" spans="1:65" s="2" customFormat="1" ht="39">
      <c r="A132" s="33"/>
      <c r="B132" s="34"/>
      <c r="C132" s="35"/>
      <c r="D132" s="217" t="s">
        <v>124</v>
      </c>
      <c r="E132" s="35"/>
      <c r="F132" s="218" t="s">
        <v>385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124</v>
      </c>
      <c r="AU132" s="16" t="s">
        <v>82</v>
      </c>
    </row>
    <row r="133" spans="1:65" s="2" customFormat="1" ht="16.5" customHeight="1">
      <c r="A133" s="33"/>
      <c r="B133" s="34"/>
      <c r="C133" s="243" t="s">
        <v>149</v>
      </c>
      <c r="D133" s="243" t="s">
        <v>150</v>
      </c>
      <c r="E133" s="244" t="s">
        <v>386</v>
      </c>
      <c r="F133" s="245" t="s">
        <v>387</v>
      </c>
      <c r="G133" s="246" t="s">
        <v>127</v>
      </c>
      <c r="H133" s="247">
        <v>10.06</v>
      </c>
      <c r="I133" s="248"/>
      <c r="J133" s="249">
        <f>ROUND(I133*H133,2)</f>
        <v>0</v>
      </c>
      <c r="K133" s="250"/>
      <c r="L133" s="251"/>
      <c r="M133" s="252" t="s">
        <v>1</v>
      </c>
      <c r="N133" s="253" t="s">
        <v>37</v>
      </c>
      <c r="O133" s="70"/>
      <c r="P133" s="213">
        <f>O133*H133</f>
        <v>0</v>
      </c>
      <c r="Q133" s="213">
        <v>2.4289999999999998</v>
      </c>
      <c r="R133" s="213">
        <f>Q133*H133</f>
        <v>24.435739999999999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154</v>
      </c>
      <c r="AT133" s="215" t="s">
        <v>150</v>
      </c>
      <c r="AU133" s="215" t="s">
        <v>82</v>
      </c>
      <c r="AY133" s="16" t="s">
        <v>115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80</v>
      </c>
      <c r="BK133" s="216">
        <f>ROUND(I133*H133,2)</f>
        <v>0</v>
      </c>
      <c r="BL133" s="16" t="s">
        <v>122</v>
      </c>
      <c r="BM133" s="215" t="s">
        <v>388</v>
      </c>
    </row>
    <row r="134" spans="1:65" s="2" customFormat="1">
      <c r="A134" s="33"/>
      <c r="B134" s="34"/>
      <c r="C134" s="35"/>
      <c r="D134" s="217" t="s">
        <v>124</v>
      </c>
      <c r="E134" s="35"/>
      <c r="F134" s="218" t="s">
        <v>389</v>
      </c>
      <c r="G134" s="35"/>
      <c r="H134" s="35"/>
      <c r="I134" s="114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124</v>
      </c>
      <c r="AU134" s="16" t="s">
        <v>82</v>
      </c>
    </row>
    <row r="135" spans="1:65" s="13" customFormat="1">
      <c r="B135" s="221"/>
      <c r="C135" s="222"/>
      <c r="D135" s="217" t="s">
        <v>130</v>
      </c>
      <c r="E135" s="223" t="s">
        <v>1</v>
      </c>
      <c r="F135" s="224" t="s">
        <v>390</v>
      </c>
      <c r="G135" s="222"/>
      <c r="H135" s="225">
        <v>6.06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130</v>
      </c>
      <c r="AU135" s="231" t="s">
        <v>82</v>
      </c>
      <c r="AV135" s="13" t="s">
        <v>82</v>
      </c>
      <c r="AW135" s="13" t="s">
        <v>29</v>
      </c>
      <c r="AX135" s="13" t="s">
        <v>72</v>
      </c>
      <c r="AY135" s="231" t="s">
        <v>115</v>
      </c>
    </row>
    <row r="136" spans="1:65" s="13" customFormat="1">
      <c r="B136" s="221"/>
      <c r="C136" s="222"/>
      <c r="D136" s="217" t="s">
        <v>130</v>
      </c>
      <c r="E136" s="223" t="s">
        <v>1</v>
      </c>
      <c r="F136" s="224" t="s">
        <v>391</v>
      </c>
      <c r="G136" s="222"/>
      <c r="H136" s="225">
        <v>4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130</v>
      </c>
      <c r="AU136" s="231" t="s">
        <v>82</v>
      </c>
      <c r="AV136" s="13" t="s">
        <v>82</v>
      </c>
      <c r="AW136" s="13" t="s">
        <v>29</v>
      </c>
      <c r="AX136" s="13" t="s">
        <v>72</v>
      </c>
      <c r="AY136" s="231" t="s">
        <v>115</v>
      </c>
    </row>
    <row r="137" spans="1:65" s="14" customFormat="1">
      <c r="B137" s="232"/>
      <c r="C137" s="233"/>
      <c r="D137" s="217" t="s">
        <v>130</v>
      </c>
      <c r="E137" s="234" t="s">
        <v>1</v>
      </c>
      <c r="F137" s="235" t="s">
        <v>148</v>
      </c>
      <c r="G137" s="233"/>
      <c r="H137" s="236">
        <v>10.06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130</v>
      </c>
      <c r="AU137" s="242" t="s">
        <v>82</v>
      </c>
      <c r="AV137" s="14" t="s">
        <v>122</v>
      </c>
      <c r="AW137" s="14" t="s">
        <v>29</v>
      </c>
      <c r="AX137" s="14" t="s">
        <v>80</v>
      </c>
      <c r="AY137" s="242" t="s">
        <v>115</v>
      </c>
    </row>
    <row r="138" spans="1:65" s="12" customFormat="1" ht="25.9" customHeight="1">
      <c r="B138" s="187"/>
      <c r="C138" s="188"/>
      <c r="D138" s="189" t="s">
        <v>71</v>
      </c>
      <c r="E138" s="190" t="s">
        <v>286</v>
      </c>
      <c r="F138" s="190" t="s">
        <v>287</v>
      </c>
      <c r="G138" s="188"/>
      <c r="H138" s="188"/>
      <c r="I138" s="191"/>
      <c r="J138" s="192">
        <f>BK138</f>
        <v>0</v>
      </c>
      <c r="K138" s="188"/>
      <c r="L138" s="193"/>
      <c r="M138" s="194"/>
      <c r="N138" s="195"/>
      <c r="O138" s="195"/>
      <c r="P138" s="196">
        <f>SUM(P139:P141)</f>
        <v>0</v>
      </c>
      <c r="Q138" s="195"/>
      <c r="R138" s="196">
        <f>SUM(R139:R141)</f>
        <v>0</v>
      </c>
      <c r="S138" s="195"/>
      <c r="T138" s="197">
        <f>SUM(T139:T141)</f>
        <v>0</v>
      </c>
      <c r="AR138" s="198" t="s">
        <v>122</v>
      </c>
      <c r="AT138" s="199" t="s">
        <v>71</v>
      </c>
      <c r="AU138" s="199" t="s">
        <v>72</v>
      </c>
      <c r="AY138" s="198" t="s">
        <v>115</v>
      </c>
      <c r="BK138" s="200">
        <f>SUM(BK139:BK141)</f>
        <v>0</v>
      </c>
    </row>
    <row r="139" spans="1:65" s="2" customFormat="1" ht="44.25" customHeight="1">
      <c r="A139" s="33"/>
      <c r="B139" s="34"/>
      <c r="C139" s="203" t="s">
        <v>157</v>
      </c>
      <c r="D139" s="203" t="s">
        <v>118</v>
      </c>
      <c r="E139" s="204" t="s">
        <v>392</v>
      </c>
      <c r="F139" s="205" t="s">
        <v>393</v>
      </c>
      <c r="G139" s="206" t="s">
        <v>153</v>
      </c>
      <c r="H139" s="207">
        <v>23.138000000000002</v>
      </c>
      <c r="I139" s="208"/>
      <c r="J139" s="209">
        <f>ROUND(I139*H139,2)</f>
        <v>0</v>
      </c>
      <c r="K139" s="210"/>
      <c r="L139" s="38"/>
      <c r="M139" s="211" t="s">
        <v>1</v>
      </c>
      <c r="N139" s="212" t="s">
        <v>37</v>
      </c>
      <c r="O139" s="70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5" t="s">
        <v>292</v>
      </c>
      <c r="AT139" s="215" t="s">
        <v>118</v>
      </c>
      <c r="AU139" s="215" t="s">
        <v>80</v>
      </c>
      <c r="AY139" s="16" t="s">
        <v>115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80</v>
      </c>
      <c r="BK139" s="216">
        <f>ROUND(I139*H139,2)</f>
        <v>0</v>
      </c>
      <c r="BL139" s="16" t="s">
        <v>292</v>
      </c>
      <c r="BM139" s="215" t="s">
        <v>394</v>
      </c>
    </row>
    <row r="140" spans="1:65" s="2" customFormat="1" ht="126.75">
      <c r="A140" s="33"/>
      <c r="B140" s="34"/>
      <c r="C140" s="35"/>
      <c r="D140" s="217" t="s">
        <v>124</v>
      </c>
      <c r="E140" s="35"/>
      <c r="F140" s="218" t="s">
        <v>395</v>
      </c>
      <c r="G140" s="35"/>
      <c r="H140" s="35"/>
      <c r="I140" s="114"/>
      <c r="J140" s="35"/>
      <c r="K140" s="35"/>
      <c r="L140" s="38"/>
      <c r="M140" s="219"/>
      <c r="N140" s="220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124</v>
      </c>
      <c r="AU140" s="16" t="s">
        <v>80</v>
      </c>
    </row>
    <row r="141" spans="1:65" s="13" customFormat="1">
      <c r="B141" s="221"/>
      <c r="C141" s="222"/>
      <c r="D141" s="217" t="s">
        <v>130</v>
      </c>
      <c r="E141" s="223" t="s">
        <v>1</v>
      </c>
      <c r="F141" s="224" t="s">
        <v>396</v>
      </c>
      <c r="G141" s="222"/>
      <c r="H141" s="225">
        <v>23.138000000000002</v>
      </c>
      <c r="I141" s="226"/>
      <c r="J141" s="222"/>
      <c r="K141" s="222"/>
      <c r="L141" s="227"/>
      <c r="M141" s="254"/>
      <c r="N141" s="255"/>
      <c r="O141" s="255"/>
      <c r="P141" s="255"/>
      <c r="Q141" s="255"/>
      <c r="R141" s="255"/>
      <c r="S141" s="255"/>
      <c r="T141" s="256"/>
      <c r="AT141" s="231" t="s">
        <v>130</v>
      </c>
      <c r="AU141" s="231" t="s">
        <v>80</v>
      </c>
      <c r="AV141" s="13" t="s">
        <v>82</v>
      </c>
      <c r="AW141" s="13" t="s">
        <v>29</v>
      </c>
      <c r="AX141" s="13" t="s">
        <v>80</v>
      </c>
      <c r="AY141" s="231" t="s">
        <v>115</v>
      </c>
    </row>
    <row r="142" spans="1:65" s="2" customFormat="1" ht="6.95" customHeight="1">
      <c r="A142" s="33"/>
      <c r="B142" s="53"/>
      <c r="C142" s="54"/>
      <c r="D142" s="54"/>
      <c r="E142" s="54"/>
      <c r="F142" s="54"/>
      <c r="G142" s="54"/>
      <c r="H142" s="54"/>
      <c r="I142" s="151"/>
      <c r="J142" s="54"/>
      <c r="K142" s="54"/>
      <c r="L142" s="38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sheetProtection algorithmName="SHA-512" hashValue="WyazuPSRzEKXcDTcDFQiXKVKRHvfkhPiqbro7Bc+7Elm0drcOXFP+flhJE7ngtnpi0lusL/NN6wx5VfiOxbXpw==" saltValue="vsvIXq4yZvO00BLYQo/dAxY/dX5vUvXORkOximbW+Q0zsjpOtPkQX9T/vu1fDDLl/bAkRXs54TiJp2vDdU6F3g==" spinCount="100000" sheet="1" objects="1" scenarios="1" formatColumns="0" formatRows="0" autoFilter="0"/>
  <autoFilter ref="C118:K14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topLeftCell="A128" workbookViewId="0">
      <selection activeCell="F136" sqref="F13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6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89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traťového úseku Žďár nad Sázavou - Sázava u Žďáru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90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397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43936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25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26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28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25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30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25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31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114"/>
      <c r="J30" s="125">
        <f>ROUND(J118, 2)</f>
        <v>100000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7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36</v>
      </c>
      <c r="E33" s="113" t="s">
        <v>37</v>
      </c>
      <c r="F33" s="129">
        <f>ROUND((SUM(BE118:BE138)),  2)</f>
        <v>100000</v>
      </c>
      <c r="G33" s="33"/>
      <c r="H33" s="33"/>
      <c r="I33" s="130">
        <v>0.21</v>
      </c>
      <c r="J33" s="129">
        <f>ROUND(((SUM(BE118:BE138))*I33),  2)</f>
        <v>21000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38</v>
      </c>
      <c r="F34" s="129">
        <f>ROUND((SUM(BF118:BF138)),  2)</f>
        <v>0</v>
      </c>
      <c r="G34" s="33"/>
      <c r="H34" s="33"/>
      <c r="I34" s="130">
        <v>0.15</v>
      </c>
      <c r="J34" s="129">
        <f>ROUND(((SUM(BF118:BF138))*I34),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39</v>
      </c>
      <c r="F35" s="129">
        <f>ROUND((SUM(BG118:BG138)),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40</v>
      </c>
      <c r="F36" s="129">
        <f>ROUND((SUM(BH118:BH138)),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41</v>
      </c>
      <c r="F37" s="129">
        <f>ROUND((SUM(BI118:BI138)),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6"/>
      <c r="J39" s="137">
        <f>SUM(J30:J37)</f>
        <v>121000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45</v>
      </c>
      <c r="E50" s="140"/>
      <c r="F50" s="140"/>
      <c r="G50" s="139" t="s">
        <v>46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47</v>
      </c>
      <c r="E61" s="143"/>
      <c r="F61" s="144" t="s">
        <v>48</v>
      </c>
      <c r="G61" s="142" t="s">
        <v>47</v>
      </c>
      <c r="H61" s="143"/>
      <c r="I61" s="145"/>
      <c r="J61" s="146" t="s">
        <v>48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49</v>
      </c>
      <c r="E65" s="147"/>
      <c r="F65" s="147"/>
      <c r="G65" s="139" t="s">
        <v>50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47</v>
      </c>
      <c r="E76" s="143"/>
      <c r="F76" s="144" t="s">
        <v>48</v>
      </c>
      <c r="G76" s="142" t="s">
        <v>47</v>
      </c>
      <c r="H76" s="143"/>
      <c r="I76" s="145"/>
      <c r="J76" s="146" t="s">
        <v>48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traťového úseku Žďár nad Sázavou - Sázava u Žďáru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7" t="str">
        <f>E9</f>
        <v>2020-4-3 - VRN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43936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116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116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93</v>
      </c>
      <c r="D94" s="156"/>
      <c r="E94" s="156"/>
      <c r="F94" s="156"/>
      <c r="G94" s="156"/>
      <c r="H94" s="156"/>
      <c r="I94" s="157"/>
      <c r="J94" s="158" t="s">
        <v>94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95</v>
      </c>
      <c r="D96" s="35"/>
      <c r="E96" s="35"/>
      <c r="F96" s="35"/>
      <c r="G96" s="35"/>
      <c r="H96" s="35"/>
      <c r="I96" s="114"/>
      <c r="J96" s="83">
        <f>J118</f>
        <v>100000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60"/>
      <c r="C97" s="161"/>
      <c r="D97" s="162" t="s">
        <v>99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9" customFormat="1" ht="24.95" customHeight="1">
      <c r="B98" s="160"/>
      <c r="C98" s="161"/>
      <c r="D98" s="162" t="s">
        <v>398</v>
      </c>
      <c r="E98" s="163"/>
      <c r="F98" s="163"/>
      <c r="G98" s="163"/>
      <c r="H98" s="163"/>
      <c r="I98" s="164"/>
      <c r="J98" s="165">
        <f>J122</f>
        <v>100000</v>
      </c>
      <c r="K98" s="161"/>
      <c r="L98" s="166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100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03" t="str">
        <f>E7</f>
        <v>Oprava traťového úseku Žďár nad Sázavou - Sázava u Žďáru</v>
      </c>
      <c r="F108" s="304"/>
      <c r="G108" s="304"/>
      <c r="H108" s="304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90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87" t="str">
        <f>E9</f>
        <v>2020-4-3 - VRN</v>
      </c>
      <c r="F110" s="302"/>
      <c r="G110" s="302"/>
      <c r="H110" s="302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116" t="s">
        <v>22</v>
      </c>
      <c r="J112" s="65">
        <f>IF(J12="","",J12)</f>
        <v>43936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23</v>
      </c>
      <c r="D114" s="35"/>
      <c r="E114" s="35"/>
      <c r="F114" s="26" t="str">
        <f>E15</f>
        <v xml:space="preserve"> </v>
      </c>
      <c r="G114" s="35"/>
      <c r="H114" s="35"/>
      <c r="I114" s="116" t="s">
        <v>28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5"/>
      <c r="E115" s="35"/>
      <c r="F115" s="26" t="str">
        <f>IF(E18="","",E18)</f>
        <v>Vyplň údaj</v>
      </c>
      <c r="G115" s="35"/>
      <c r="H115" s="35"/>
      <c r="I115" s="116" t="s">
        <v>30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74"/>
      <c r="B117" s="175"/>
      <c r="C117" s="176" t="s">
        <v>101</v>
      </c>
      <c r="D117" s="177" t="s">
        <v>57</v>
      </c>
      <c r="E117" s="177" t="s">
        <v>53</v>
      </c>
      <c r="F117" s="177" t="s">
        <v>54</v>
      </c>
      <c r="G117" s="177" t="s">
        <v>102</v>
      </c>
      <c r="H117" s="177" t="s">
        <v>103</v>
      </c>
      <c r="I117" s="178" t="s">
        <v>104</v>
      </c>
      <c r="J117" s="179" t="s">
        <v>94</v>
      </c>
      <c r="K117" s="180" t="s">
        <v>105</v>
      </c>
      <c r="L117" s="181"/>
      <c r="M117" s="74" t="s">
        <v>1</v>
      </c>
      <c r="N117" s="75" t="s">
        <v>36</v>
      </c>
      <c r="O117" s="75" t="s">
        <v>106</v>
      </c>
      <c r="P117" s="75" t="s">
        <v>107</v>
      </c>
      <c r="Q117" s="75" t="s">
        <v>108</v>
      </c>
      <c r="R117" s="75" t="s">
        <v>109</v>
      </c>
      <c r="S117" s="75" t="s">
        <v>110</v>
      </c>
      <c r="T117" s="76" t="s">
        <v>111</v>
      </c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</row>
    <row r="118" spans="1:65" s="2" customFormat="1" ht="22.9" customHeight="1">
      <c r="A118" s="33"/>
      <c r="B118" s="34"/>
      <c r="C118" s="81" t="s">
        <v>112</v>
      </c>
      <c r="D118" s="35"/>
      <c r="E118" s="35"/>
      <c r="F118" s="35"/>
      <c r="G118" s="35"/>
      <c r="H118" s="35"/>
      <c r="I118" s="114"/>
      <c r="J118" s="182">
        <f>BK118</f>
        <v>100000</v>
      </c>
      <c r="K118" s="35"/>
      <c r="L118" s="38"/>
      <c r="M118" s="77"/>
      <c r="N118" s="183"/>
      <c r="O118" s="78"/>
      <c r="P118" s="184">
        <f>P119+P122</f>
        <v>0</v>
      </c>
      <c r="Q118" s="78"/>
      <c r="R118" s="184">
        <f>R119+R122</f>
        <v>0</v>
      </c>
      <c r="S118" s="78"/>
      <c r="T118" s="185">
        <f>T119+T122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71</v>
      </c>
      <c r="AU118" s="16" t="s">
        <v>96</v>
      </c>
      <c r="BK118" s="186">
        <f>BK119+BK122</f>
        <v>100000</v>
      </c>
    </row>
    <row r="119" spans="1:65" s="12" customFormat="1" ht="25.9" customHeight="1">
      <c r="B119" s="187"/>
      <c r="C119" s="188"/>
      <c r="D119" s="189" t="s">
        <v>71</v>
      </c>
      <c r="E119" s="190" t="s">
        <v>286</v>
      </c>
      <c r="F119" s="190" t="s">
        <v>287</v>
      </c>
      <c r="G119" s="188"/>
      <c r="H119" s="188"/>
      <c r="I119" s="191"/>
      <c r="J119" s="192">
        <f>BK119</f>
        <v>0</v>
      </c>
      <c r="K119" s="188"/>
      <c r="L119" s="193"/>
      <c r="M119" s="194"/>
      <c r="N119" s="195"/>
      <c r="O119" s="195"/>
      <c r="P119" s="196">
        <f>SUM(P120:P121)</f>
        <v>0</v>
      </c>
      <c r="Q119" s="195"/>
      <c r="R119" s="196">
        <f>SUM(R120:R121)</f>
        <v>0</v>
      </c>
      <c r="S119" s="195"/>
      <c r="T119" s="197">
        <f>SUM(T120:T121)</f>
        <v>0</v>
      </c>
      <c r="AR119" s="198" t="s">
        <v>122</v>
      </c>
      <c r="AT119" s="199" t="s">
        <v>71</v>
      </c>
      <c r="AU119" s="199" t="s">
        <v>72</v>
      </c>
      <c r="AY119" s="198" t="s">
        <v>115</v>
      </c>
      <c r="BK119" s="200">
        <f>SUM(BK120:BK121)</f>
        <v>0</v>
      </c>
    </row>
    <row r="120" spans="1:65" s="2" customFormat="1" ht="21.75" customHeight="1">
      <c r="A120" s="33"/>
      <c r="B120" s="34"/>
      <c r="C120" s="203" t="s">
        <v>80</v>
      </c>
      <c r="D120" s="203" t="s">
        <v>118</v>
      </c>
      <c r="E120" s="204" t="s">
        <v>399</v>
      </c>
      <c r="F120" s="205" t="s">
        <v>400</v>
      </c>
      <c r="G120" s="206" t="s">
        <v>164</v>
      </c>
      <c r="H120" s="207">
        <v>24</v>
      </c>
      <c r="I120" s="208"/>
      <c r="J120" s="209">
        <f>ROUND(I120*H120,2)</f>
        <v>0</v>
      </c>
      <c r="K120" s="210"/>
      <c r="L120" s="38"/>
      <c r="M120" s="211" t="s">
        <v>1</v>
      </c>
      <c r="N120" s="212" t="s">
        <v>37</v>
      </c>
      <c r="O120" s="70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5" t="s">
        <v>292</v>
      </c>
      <c r="AT120" s="215" t="s">
        <v>118</v>
      </c>
      <c r="AU120" s="215" t="s">
        <v>80</v>
      </c>
      <c r="AY120" s="16" t="s">
        <v>115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80</v>
      </c>
      <c r="BK120" s="216">
        <f>ROUND(I120*H120,2)</f>
        <v>0</v>
      </c>
      <c r="BL120" s="16" t="s">
        <v>292</v>
      </c>
      <c r="BM120" s="215" t="s">
        <v>401</v>
      </c>
    </row>
    <row r="121" spans="1:65" s="2" customFormat="1" ht="29.25">
      <c r="A121" s="33"/>
      <c r="B121" s="34"/>
      <c r="C121" s="35"/>
      <c r="D121" s="217" t="s">
        <v>124</v>
      </c>
      <c r="E121" s="35"/>
      <c r="F121" s="218" t="s">
        <v>402</v>
      </c>
      <c r="G121" s="35"/>
      <c r="H121" s="35"/>
      <c r="I121" s="114"/>
      <c r="J121" s="35"/>
      <c r="K121" s="35"/>
      <c r="L121" s="38"/>
      <c r="M121" s="219"/>
      <c r="N121" s="220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124</v>
      </c>
      <c r="AU121" s="16" t="s">
        <v>80</v>
      </c>
    </row>
    <row r="122" spans="1:65" s="12" customFormat="1" ht="25.9" customHeight="1">
      <c r="B122" s="187"/>
      <c r="C122" s="188"/>
      <c r="D122" s="189" t="s">
        <v>71</v>
      </c>
      <c r="E122" s="190" t="s">
        <v>87</v>
      </c>
      <c r="F122" s="190" t="s">
        <v>403</v>
      </c>
      <c r="G122" s="188"/>
      <c r="H122" s="188"/>
      <c r="I122" s="191"/>
      <c r="J122" s="192">
        <f>BK122</f>
        <v>100000</v>
      </c>
      <c r="K122" s="188"/>
      <c r="L122" s="193"/>
      <c r="M122" s="194"/>
      <c r="N122" s="195"/>
      <c r="O122" s="195"/>
      <c r="P122" s="196">
        <f>SUM(P123:P138)</f>
        <v>0</v>
      </c>
      <c r="Q122" s="195"/>
      <c r="R122" s="196">
        <f>SUM(R123:R138)</f>
        <v>0</v>
      </c>
      <c r="S122" s="195"/>
      <c r="T122" s="197">
        <f>SUM(T123:T138)</f>
        <v>0</v>
      </c>
      <c r="AR122" s="198" t="s">
        <v>116</v>
      </c>
      <c r="AT122" s="199" t="s">
        <v>71</v>
      </c>
      <c r="AU122" s="199" t="s">
        <v>72</v>
      </c>
      <c r="AY122" s="198" t="s">
        <v>115</v>
      </c>
      <c r="BK122" s="200">
        <f>SUM(BK123:BK138)</f>
        <v>100000</v>
      </c>
    </row>
    <row r="123" spans="1:65" s="2" customFormat="1" ht="21.75" customHeight="1">
      <c r="A123" s="33"/>
      <c r="B123" s="34"/>
      <c r="C123" s="203" t="s">
        <v>82</v>
      </c>
      <c r="D123" s="203" t="s">
        <v>118</v>
      </c>
      <c r="E123" s="204" t="s">
        <v>404</v>
      </c>
      <c r="F123" s="205" t="s">
        <v>405</v>
      </c>
      <c r="G123" s="206" t="s">
        <v>121</v>
      </c>
      <c r="H123" s="207">
        <v>1</v>
      </c>
      <c r="I123" s="208"/>
      <c r="J123" s="209">
        <f>ROUND(I123*H123,2)</f>
        <v>0</v>
      </c>
      <c r="K123" s="210"/>
      <c r="L123" s="38"/>
      <c r="M123" s="211" t="s">
        <v>1</v>
      </c>
      <c r="N123" s="212" t="s">
        <v>37</v>
      </c>
      <c r="O123" s="70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5" t="s">
        <v>122</v>
      </c>
      <c r="AT123" s="215" t="s">
        <v>118</v>
      </c>
      <c r="AU123" s="215" t="s">
        <v>80</v>
      </c>
      <c r="AY123" s="16" t="s">
        <v>115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80</v>
      </c>
      <c r="BK123" s="216">
        <f>ROUND(I123*H123,2)</f>
        <v>0</v>
      </c>
      <c r="BL123" s="16" t="s">
        <v>122</v>
      </c>
      <c r="BM123" s="215" t="s">
        <v>406</v>
      </c>
    </row>
    <row r="124" spans="1:65" s="2" customFormat="1">
      <c r="A124" s="33"/>
      <c r="B124" s="34"/>
      <c r="C124" s="35"/>
      <c r="D124" s="217" t="s">
        <v>124</v>
      </c>
      <c r="E124" s="35"/>
      <c r="F124" s="218" t="s">
        <v>407</v>
      </c>
      <c r="G124" s="35"/>
      <c r="H124" s="35"/>
      <c r="I124" s="114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124</v>
      </c>
      <c r="AU124" s="16" t="s">
        <v>80</v>
      </c>
    </row>
    <row r="125" spans="1:65" s="2" customFormat="1" ht="21.75" customHeight="1">
      <c r="A125" s="33"/>
      <c r="B125" s="34"/>
      <c r="C125" s="203" t="s">
        <v>132</v>
      </c>
      <c r="D125" s="203" t="s">
        <v>118</v>
      </c>
      <c r="E125" s="204" t="s">
        <v>408</v>
      </c>
      <c r="F125" s="205" t="s">
        <v>409</v>
      </c>
      <c r="G125" s="206" t="s">
        <v>121</v>
      </c>
      <c r="H125" s="207">
        <v>1</v>
      </c>
      <c r="I125" s="208"/>
      <c r="J125" s="209">
        <f>ROUND(I125*H125,2)</f>
        <v>0</v>
      </c>
      <c r="K125" s="210"/>
      <c r="L125" s="38"/>
      <c r="M125" s="211" t="s">
        <v>1</v>
      </c>
      <c r="N125" s="212" t="s">
        <v>37</v>
      </c>
      <c r="O125" s="70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122</v>
      </c>
      <c r="AT125" s="215" t="s">
        <v>118</v>
      </c>
      <c r="AU125" s="215" t="s">
        <v>80</v>
      </c>
      <c r="AY125" s="16" t="s">
        <v>115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80</v>
      </c>
      <c r="BK125" s="216">
        <f>ROUND(I125*H125,2)</f>
        <v>0</v>
      </c>
      <c r="BL125" s="16" t="s">
        <v>122</v>
      </c>
      <c r="BM125" s="215" t="s">
        <v>410</v>
      </c>
    </row>
    <row r="126" spans="1:65" s="2" customFormat="1" ht="48.75">
      <c r="A126" s="33"/>
      <c r="B126" s="34"/>
      <c r="C126" s="35"/>
      <c r="D126" s="217" t="s">
        <v>124</v>
      </c>
      <c r="E126" s="35"/>
      <c r="F126" s="218" t="s">
        <v>411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124</v>
      </c>
      <c r="AU126" s="16" t="s">
        <v>80</v>
      </c>
    </row>
    <row r="127" spans="1:65" s="2" customFormat="1" ht="16.5" customHeight="1">
      <c r="A127" s="33"/>
      <c r="B127" s="34"/>
      <c r="C127" s="203" t="s">
        <v>122</v>
      </c>
      <c r="D127" s="203" t="s">
        <v>118</v>
      </c>
      <c r="E127" s="204" t="s">
        <v>412</v>
      </c>
      <c r="F127" s="205" t="s">
        <v>413</v>
      </c>
      <c r="G127" s="206" t="s">
        <v>121</v>
      </c>
      <c r="H127" s="207">
        <v>1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37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122</v>
      </c>
      <c r="AT127" s="215" t="s">
        <v>118</v>
      </c>
      <c r="AU127" s="215" t="s">
        <v>80</v>
      </c>
      <c r="AY127" s="16" t="s">
        <v>115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80</v>
      </c>
      <c r="BK127" s="216">
        <f>ROUND(I127*H127,2)</f>
        <v>0</v>
      </c>
      <c r="BL127" s="16" t="s">
        <v>122</v>
      </c>
      <c r="BM127" s="215" t="s">
        <v>414</v>
      </c>
    </row>
    <row r="128" spans="1:65" s="2" customFormat="1">
      <c r="A128" s="33"/>
      <c r="B128" s="34"/>
      <c r="C128" s="35"/>
      <c r="D128" s="217" t="s">
        <v>124</v>
      </c>
      <c r="E128" s="35"/>
      <c r="F128" s="218" t="s">
        <v>415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124</v>
      </c>
      <c r="AU128" s="16" t="s">
        <v>80</v>
      </c>
    </row>
    <row r="129" spans="1:65" s="2" customFormat="1" ht="21.75" customHeight="1">
      <c r="A129" s="33"/>
      <c r="B129" s="34"/>
      <c r="C129" s="203" t="s">
        <v>116</v>
      </c>
      <c r="D129" s="203" t="s">
        <v>118</v>
      </c>
      <c r="E129" s="204" t="s">
        <v>416</v>
      </c>
      <c r="F129" s="205" t="s">
        <v>417</v>
      </c>
      <c r="G129" s="206" t="s">
        <v>180</v>
      </c>
      <c r="H129" s="207">
        <v>6694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37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122</v>
      </c>
      <c r="AT129" s="215" t="s">
        <v>118</v>
      </c>
      <c r="AU129" s="215" t="s">
        <v>80</v>
      </c>
      <c r="AY129" s="16" t="s">
        <v>115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80</v>
      </c>
      <c r="BK129" s="216">
        <f>ROUND(I129*H129,2)</f>
        <v>0</v>
      </c>
      <c r="BL129" s="16" t="s">
        <v>122</v>
      </c>
      <c r="BM129" s="215" t="s">
        <v>418</v>
      </c>
    </row>
    <row r="130" spans="1:65" s="2" customFormat="1" ht="58.5">
      <c r="A130" s="33"/>
      <c r="B130" s="34"/>
      <c r="C130" s="35"/>
      <c r="D130" s="217" t="s">
        <v>124</v>
      </c>
      <c r="E130" s="35"/>
      <c r="F130" s="218" t="s">
        <v>419</v>
      </c>
      <c r="G130" s="35"/>
      <c r="H130" s="35"/>
      <c r="I130" s="114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124</v>
      </c>
      <c r="AU130" s="16" t="s">
        <v>80</v>
      </c>
    </row>
    <row r="131" spans="1:65" s="2" customFormat="1" ht="16.5" customHeight="1">
      <c r="A131" s="33"/>
      <c r="B131" s="34"/>
      <c r="C131" s="203" t="s">
        <v>149</v>
      </c>
      <c r="D131" s="203" t="s">
        <v>118</v>
      </c>
      <c r="E131" s="204" t="s">
        <v>420</v>
      </c>
      <c r="F131" s="205" t="s">
        <v>421</v>
      </c>
      <c r="G131" s="206" t="s">
        <v>121</v>
      </c>
      <c r="H131" s="207">
        <v>1</v>
      </c>
      <c r="I131" s="208">
        <v>20000</v>
      </c>
      <c r="J131" s="209">
        <f>ROUND(I131*H131,2)</f>
        <v>20000</v>
      </c>
      <c r="K131" s="210"/>
      <c r="L131" s="38"/>
      <c r="M131" s="211" t="s">
        <v>1</v>
      </c>
      <c r="N131" s="212" t="s">
        <v>37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122</v>
      </c>
      <c r="AT131" s="215" t="s">
        <v>118</v>
      </c>
      <c r="AU131" s="215" t="s">
        <v>80</v>
      </c>
      <c r="AY131" s="16" t="s">
        <v>115</v>
      </c>
      <c r="BE131" s="216">
        <f>IF(N131="základní",J131,0)</f>
        <v>20000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80</v>
      </c>
      <c r="BK131" s="216">
        <f>ROUND(I131*H131,2)</f>
        <v>20000</v>
      </c>
      <c r="BL131" s="16" t="s">
        <v>122</v>
      </c>
      <c r="BM131" s="215" t="s">
        <v>422</v>
      </c>
    </row>
    <row r="132" spans="1:65" s="2" customFormat="1">
      <c r="A132" s="33"/>
      <c r="B132" s="34"/>
      <c r="C132" s="35"/>
      <c r="D132" s="217" t="s">
        <v>124</v>
      </c>
      <c r="E132" s="35"/>
      <c r="F132" s="218" t="s">
        <v>421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124</v>
      </c>
      <c r="AU132" s="16" t="s">
        <v>80</v>
      </c>
    </row>
    <row r="133" spans="1:65" s="2" customFormat="1" ht="16.5" customHeight="1">
      <c r="A133" s="33"/>
      <c r="B133" s="34"/>
      <c r="C133" s="203" t="s">
        <v>157</v>
      </c>
      <c r="D133" s="203" t="s">
        <v>118</v>
      </c>
      <c r="E133" s="204" t="s">
        <v>423</v>
      </c>
      <c r="F133" s="205" t="s">
        <v>424</v>
      </c>
      <c r="G133" s="206" t="s">
        <v>121</v>
      </c>
      <c r="H133" s="207">
        <v>1</v>
      </c>
      <c r="I133" s="208">
        <v>80000</v>
      </c>
      <c r="J133" s="209">
        <f>ROUND(I133*H133,2)</f>
        <v>80000</v>
      </c>
      <c r="K133" s="210"/>
      <c r="L133" s="38"/>
      <c r="M133" s="211" t="s">
        <v>1</v>
      </c>
      <c r="N133" s="212" t="s">
        <v>37</v>
      </c>
      <c r="O133" s="70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122</v>
      </c>
      <c r="AT133" s="215" t="s">
        <v>118</v>
      </c>
      <c r="AU133" s="215" t="s">
        <v>80</v>
      </c>
      <c r="AY133" s="16" t="s">
        <v>115</v>
      </c>
      <c r="BE133" s="216">
        <f>IF(N133="základní",J133,0)</f>
        <v>80000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80</v>
      </c>
      <c r="BK133" s="216">
        <f>ROUND(I133*H133,2)</f>
        <v>80000</v>
      </c>
      <c r="BL133" s="16" t="s">
        <v>122</v>
      </c>
      <c r="BM133" s="215" t="s">
        <v>425</v>
      </c>
    </row>
    <row r="134" spans="1:65" s="2" customFormat="1">
      <c r="A134" s="33"/>
      <c r="B134" s="34"/>
      <c r="C134" s="35"/>
      <c r="D134" s="217" t="s">
        <v>124</v>
      </c>
      <c r="E134" s="35"/>
      <c r="F134" s="218" t="s">
        <v>424</v>
      </c>
      <c r="G134" s="35"/>
      <c r="H134" s="35"/>
      <c r="I134" s="114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124</v>
      </c>
      <c r="AU134" s="16" t="s">
        <v>80</v>
      </c>
    </row>
    <row r="135" spans="1:65" s="2" customFormat="1" ht="16.5" customHeight="1">
      <c r="A135" s="33"/>
      <c r="B135" s="34"/>
      <c r="C135" s="203" t="s">
        <v>154</v>
      </c>
      <c r="D135" s="203" t="s">
        <v>118</v>
      </c>
      <c r="E135" s="204" t="s">
        <v>426</v>
      </c>
      <c r="F135" s="205" t="s">
        <v>427</v>
      </c>
      <c r="G135" s="206" t="s">
        <v>121</v>
      </c>
      <c r="H135" s="207">
        <v>1</v>
      </c>
      <c r="I135" s="208"/>
      <c r="J135" s="209">
        <f>ROUND(I135*H135,2)</f>
        <v>0</v>
      </c>
      <c r="K135" s="210"/>
      <c r="L135" s="38"/>
      <c r="M135" s="211" t="s">
        <v>1</v>
      </c>
      <c r="N135" s="212" t="s">
        <v>37</v>
      </c>
      <c r="O135" s="70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5" t="s">
        <v>122</v>
      </c>
      <c r="AT135" s="215" t="s">
        <v>118</v>
      </c>
      <c r="AU135" s="215" t="s">
        <v>80</v>
      </c>
      <c r="AY135" s="16" t="s">
        <v>115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80</v>
      </c>
      <c r="BK135" s="216">
        <f>ROUND(I135*H135,2)</f>
        <v>0</v>
      </c>
      <c r="BL135" s="16" t="s">
        <v>122</v>
      </c>
      <c r="BM135" s="215" t="s">
        <v>428</v>
      </c>
    </row>
    <row r="136" spans="1:65" s="2" customFormat="1">
      <c r="A136" s="33"/>
      <c r="B136" s="34"/>
      <c r="C136" s="35"/>
      <c r="D136" s="217" t="s">
        <v>124</v>
      </c>
      <c r="E136" s="35"/>
      <c r="F136" s="218" t="s">
        <v>427</v>
      </c>
      <c r="G136" s="35"/>
      <c r="H136" s="35"/>
      <c r="I136" s="114"/>
      <c r="J136" s="35"/>
      <c r="K136" s="35"/>
      <c r="L136" s="38"/>
      <c r="M136" s="219"/>
      <c r="N136" s="220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124</v>
      </c>
      <c r="AU136" s="16" t="s">
        <v>80</v>
      </c>
    </row>
    <row r="137" spans="1:65" s="2" customFormat="1" ht="21.75" customHeight="1">
      <c r="A137" s="33"/>
      <c r="B137" s="34"/>
      <c r="C137" s="203" t="s">
        <v>167</v>
      </c>
      <c r="D137" s="203" t="s">
        <v>118</v>
      </c>
      <c r="E137" s="204" t="s">
        <v>429</v>
      </c>
      <c r="F137" s="205" t="s">
        <v>430</v>
      </c>
      <c r="G137" s="206" t="s">
        <v>121</v>
      </c>
      <c r="H137" s="207">
        <v>1</v>
      </c>
      <c r="I137" s="208"/>
      <c r="J137" s="209">
        <f>ROUND(I137*H137,2)</f>
        <v>0</v>
      </c>
      <c r="K137" s="210"/>
      <c r="L137" s="38"/>
      <c r="M137" s="211" t="s">
        <v>1</v>
      </c>
      <c r="N137" s="212" t="s">
        <v>37</v>
      </c>
      <c r="O137" s="70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5" t="s">
        <v>122</v>
      </c>
      <c r="AT137" s="215" t="s">
        <v>118</v>
      </c>
      <c r="AU137" s="215" t="s">
        <v>80</v>
      </c>
      <c r="AY137" s="16" t="s">
        <v>115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80</v>
      </c>
      <c r="BK137" s="216">
        <f>ROUND(I137*H137,2)</f>
        <v>0</v>
      </c>
      <c r="BL137" s="16" t="s">
        <v>122</v>
      </c>
      <c r="BM137" s="215" t="s">
        <v>431</v>
      </c>
    </row>
    <row r="138" spans="1:65" s="2" customFormat="1">
      <c r="A138" s="33"/>
      <c r="B138" s="34"/>
      <c r="C138" s="35"/>
      <c r="D138" s="217" t="s">
        <v>124</v>
      </c>
      <c r="E138" s="35"/>
      <c r="F138" s="218" t="s">
        <v>430</v>
      </c>
      <c r="G138" s="35"/>
      <c r="H138" s="35"/>
      <c r="I138" s="114"/>
      <c r="J138" s="35"/>
      <c r="K138" s="35"/>
      <c r="L138" s="38"/>
      <c r="M138" s="257"/>
      <c r="N138" s="258"/>
      <c r="O138" s="259"/>
      <c r="P138" s="259"/>
      <c r="Q138" s="259"/>
      <c r="R138" s="259"/>
      <c r="S138" s="259"/>
      <c r="T138" s="2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124</v>
      </c>
      <c r="AU138" s="16" t="s">
        <v>80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151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kTxr9+4Ncnu7+dxHxgyJYWuBQ9e/FAM/psA0dOcuH/xI5SwPZvA0mY0VYGxEjRfZLWz2MqJpma1wCNB3utEMrg==" saltValue="NRnzLBSSNCGPlSCdE8UM9tlmjV5c0oiUbkcXL0nvKrxnBzdbKeChOXT7rtwiZxGbGZQHW1qEKichYxX4HIxLLg==" spinCount="100000" sheet="1" objects="1" scenarios="1" formatColumns="0" formatRows="0" autoFilter="0"/>
  <autoFilter ref="C117:K13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2020-4-1 - Železniční svršek</vt:lpstr>
      <vt:lpstr>2020-4-2 - Železniční spodek</vt:lpstr>
      <vt:lpstr>2020-4-3 - VRN</vt:lpstr>
      <vt:lpstr>'2020-4-1 - Železniční svršek'!Názvy_tisku</vt:lpstr>
      <vt:lpstr>'2020-4-2 - Železniční spodek'!Názvy_tisku</vt:lpstr>
      <vt:lpstr>'2020-4-3 - VRN'!Názvy_tisku</vt:lpstr>
      <vt:lpstr>'Rekapitulace stavby'!Názvy_tisku</vt:lpstr>
      <vt:lpstr>'2020-4-1 - Železniční svršek'!Oblast_tisku</vt:lpstr>
      <vt:lpstr>'2020-4-2 - Železniční spodek'!Oblast_tisku</vt:lpstr>
      <vt:lpstr>'2020-4-3 -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2020-03-31T11:35:47Z</dcterms:created>
  <dcterms:modified xsi:type="dcterms:W3CDTF">2020-04-16T16:01:39Z</dcterms:modified>
</cp:coreProperties>
</file>