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0\65420xxx_Oprava trati v úseku Doňov - Popelín\"/>
    </mc:Choice>
  </mc:AlternateContent>
  <bookViews>
    <workbookView xWindow="0" yWindow="0" windowWidth="28800" windowHeight="12300"/>
  </bookViews>
  <sheets>
    <sheet name="Rekapitulace stavby" sheetId="1" r:id="rId1"/>
    <sheet name="SO 1.1 - Železniční svřšek" sheetId="2" r:id="rId2"/>
    <sheet name="SO 1.2 - Materiál a práce..." sheetId="3" r:id="rId3"/>
    <sheet name="SO 2.1 - Železniční svřšek" sheetId="4" r:id="rId4"/>
    <sheet name="SO 2.2 - Materiál a práce..." sheetId="5" r:id="rId5"/>
    <sheet name="SO 3.1 - Železniční svřšek" sheetId="6" r:id="rId6"/>
    <sheet name="SO 3.2 - Materiál a práce..." sheetId="7" r:id="rId7"/>
    <sheet name="SO 4.1 - Železniční svřšek" sheetId="8" r:id="rId8"/>
    <sheet name="SO 4.2 - Materiál a práce..." sheetId="9" r:id="rId9"/>
    <sheet name="VON - Vedlejší a ostatní ..." sheetId="10" r:id="rId10"/>
    <sheet name="Pokyny pro vyplnění" sheetId="11" r:id="rId11"/>
  </sheets>
  <definedNames>
    <definedName name="_xlnm._FilterDatabase" localSheetId="1" hidden="1">'SO 1.1 - Železniční svřšek'!$C$87:$K$241</definedName>
    <definedName name="_xlnm._FilterDatabase" localSheetId="2" hidden="1">'SO 1.2 - Materiál a práce...'!$C$85:$K$95</definedName>
    <definedName name="_xlnm._FilterDatabase" localSheetId="3" hidden="1">'SO 2.1 - Železniční svřšek'!$C$87:$K$285</definedName>
    <definedName name="_xlnm._FilterDatabase" localSheetId="4" hidden="1">'SO 2.2 - Materiál a práce...'!$C$85:$K$98</definedName>
    <definedName name="_xlnm._FilterDatabase" localSheetId="5" hidden="1">'SO 3.1 - Železniční svřšek'!$C$87:$K$241</definedName>
    <definedName name="_xlnm._FilterDatabase" localSheetId="6" hidden="1">'SO 3.2 - Materiál a práce...'!$C$85:$K$101</definedName>
    <definedName name="_xlnm._FilterDatabase" localSheetId="7" hidden="1">'SO 4.1 - Železniční svřšek'!$C$87:$K$190</definedName>
    <definedName name="_xlnm._FilterDatabase" localSheetId="8" hidden="1">'SO 4.2 - Materiál a práce...'!$C$84:$K$97</definedName>
    <definedName name="_xlnm._FilterDatabase" localSheetId="9" hidden="1">'VON - Vedlejší a ostatní ...'!$C$79:$K$88</definedName>
    <definedName name="_xlnm.Print_Titles" localSheetId="0">'Rekapitulace stavby'!$52:$52</definedName>
    <definedName name="_xlnm.Print_Titles" localSheetId="1">'SO 1.1 - Železniční svřšek'!$87:$87</definedName>
    <definedName name="_xlnm.Print_Titles" localSheetId="2">'SO 1.2 - Materiál a práce...'!$85:$85</definedName>
    <definedName name="_xlnm.Print_Titles" localSheetId="3">'SO 2.1 - Železniční svřšek'!$87:$87</definedName>
    <definedName name="_xlnm.Print_Titles" localSheetId="4">'SO 2.2 - Materiál a práce...'!$85:$85</definedName>
    <definedName name="_xlnm.Print_Titles" localSheetId="5">'SO 3.1 - Železniční svřšek'!$87:$87</definedName>
    <definedName name="_xlnm.Print_Titles" localSheetId="6">'SO 3.2 - Materiál a práce...'!$85:$85</definedName>
    <definedName name="_xlnm.Print_Titles" localSheetId="7">'SO 4.1 - Železniční svřšek'!$87:$87</definedName>
    <definedName name="_xlnm.Print_Titles" localSheetId="8">'SO 4.2 - Materiál a práce...'!$84:$84</definedName>
    <definedName name="_xlnm.Print_Titles" localSheetId="9">'VON - Vedlejší a ostatní ...'!$79:$79</definedName>
    <definedName name="_xlnm.Print_Area" localSheetId="10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stavby'!$C$42:$AQ$68</definedName>
    <definedName name="_xlnm.Print_Area" localSheetId="1">'SO 1.1 - Železniční svřšek'!$C$4:$J$41,'SO 1.1 - Železniční svřšek'!$C$47:$J$67,'SO 1.1 - Železniční svřšek'!$C$73:$K$241</definedName>
    <definedName name="_xlnm.Print_Area" localSheetId="2">'SO 1.2 - Materiál a práce...'!$C$4:$J$41,'SO 1.2 - Materiál a práce...'!$C$47:$J$65,'SO 1.2 - Materiál a práce...'!$C$71:$K$95</definedName>
    <definedName name="_xlnm.Print_Area" localSheetId="3">'SO 2.1 - Železniční svřšek'!$C$4:$J$41,'SO 2.1 - Železniční svřšek'!$C$47:$J$67,'SO 2.1 - Železniční svřšek'!$C$73:$K$285</definedName>
    <definedName name="_xlnm.Print_Area" localSheetId="4">'SO 2.2 - Materiál a práce...'!$C$4:$J$41,'SO 2.2 - Materiál a práce...'!$C$47:$J$65,'SO 2.2 - Materiál a práce...'!$C$71:$K$98</definedName>
    <definedName name="_xlnm.Print_Area" localSheetId="5">'SO 3.1 - Železniční svřšek'!$C$4:$J$41,'SO 3.1 - Železniční svřšek'!$C$47:$J$67,'SO 3.1 - Železniční svřšek'!$C$73:$K$241</definedName>
    <definedName name="_xlnm.Print_Area" localSheetId="6">'SO 3.2 - Materiál a práce...'!$C$4:$J$41,'SO 3.2 - Materiál a práce...'!$C$47:$J$65,'SO 3.2 - Materiál a práce...'!$C$71:$K$101</definedName>
    <definedName name="_xlnm.Print_Area" localSheetId="7">'SO 4.1 - Železniční svřšek'!$C$4:$J$41,'SO 4.1 - Železniční svřšek'!$C$47:$J$67,'SO 4.1 - Železniční svřšek'!$C$73:$K$190</definedName>
    <definedName name="_xlnm.Print_Area" localSheetId="8">'SO 4.2 - Materiál a práce...'!$C$4:$J$41,'SO 4.2 - Materiál a práce...'!$C$47:$J$64,'SO 4.2 - Materiál a práce...'!$C$70:$K$97</definedName>
    <definedName name="_xlnm.Print_Area" localSheetId="9">'VON - Vedlejší a ostatní ...'!$C$4:$J$39,'VON - Vedlejší a ostatní ...'!$C$45:$J$61,'VON - Vedlejší a ostatní ...'!$C$67:$K$88</definedName>
  </definedNames>
  <calcPr calcId="162913"/>
</workbook>
</file>

<file path=xl/calcChain.xml><?xml version="1.0" encoding="utf-8"?>
<calcChain xmlns="http://schemas.openxmlformats.org/spreadsheetml/2006/main">
  <c r="J37" i="10" l="1"/>
  <c r="J36" i="10"/>
  <c r="AY67" i="1" s="1"/>
  <c r="J35" i="10"/>
  <c r="AX67" i="1" s="1"/>
  <c r="BI88" i="10"/>
  <c r="BH88" i="10"/>
  <c r="BG88" i="10"/>
  <c r="BF88" i="10"/>
  <c r="T88" i="10"/>
  <c r="R88" i="10"/>
  <c r="P88" i="10"/>
  <c r="BI87" i="10"/>
  <c r="BH87" i="10"/>
  <c r="BG87" i="10"/>
  <c r="BF87" i="10"/>
  <c r="T87" i="10"/>
  <c r="R87" i="10"/>
  <c r="P87" i="10"/>
  <c r="BI86" i="10"/>
  <c r="BH86" i="10"/>
  <c r="BG86" i="10"/>
  <c r="BF86" i="10"/>
  <c r="T86" i="10"/>
  <c r="R86" i="10"/>
  <c r="P86" i="10"/>
  <c r="BI85" i="10"/>
  <c r="BH85" i="10"/>
  <c r="BG85" i="10"/>
  <c r="BF85" i="10"/>
  <c r="T85" i="10"/>
  <c r="R85" i="10"/>
  <c r="P85" i="10"/>
  <c r="BI82" i="10"/>
  <c r="BH82" i="10"/>
  <c r="BG82" i="10"/>
  <c r="BF82" i="10"/>
  <c r="T82" i="10"/>
  <c r="R82" i="10"/>
  <c r="P82" i="10"/>
  <c r="J77" i="10"/>
  <c r="F76" i="10"/>
  <c r="F74" i="10"/>
  <c r="E72" i="10"/>
  <c r="J55" i="10"/>
  <c r="F54" i="10"/>
  <c r="F52" i="10"/>
  <c r="E50" i="10"/>
  <c r="J21" i="10"/>
  <c r="E21" i="10"/>
  <c r="J76" i="10" s="1"/>
  <c r="J20" i="10"/>
  <c r="J18" i="10"/>
  <c r="E18" i="10"/>
  <c r="F55" i="10" s="1"/>
  <c r="J17" i="10"/>
  <c r="J12" i="10"/>
  <c r="J52" i="10"/>
  <c r="E7" i="10"/>
  <c r="E48" i="10"/>
  <c r="J39" i="9"/>
  <c r="J38" i="9"/>
  <c r="AY66" i="1" s="1"/>
  <c r="J37" i="9"/>
  <c r="AX66" i="1" s="1"/>
  <c r="BI95" i="9"/>
  <c r="BH95" i="9"/>
  <c r="BG95" i="9"/>
  <c r="BF95" i="9"/>
  <c r="T95" i="9"/>
  <c r="R95" i="9"/>
  <c r="P95" i="9"/>
  <c r="BI92" i="9"/>
  <c r="BH92" i="9"/>
  <c r="BG92" i="9"/>
  <c r="BF92" i="9"/>
  <c r="T92" i="9"/>
  <c r="R92" i="9"/>
  <c r="P92" i="9"/>
  <c r="BI89" i="9"/>
  <c r="BH89" i="9"/>
  <c r="BG89" i="9"/>
  <c r="BF89" i="9"/>
  <c r="T89" i="9"/>
  <c r="R89" i="9"/>
  <c r="P89" i="9"/>
  <c r="BI86" i="9"/>
  <c r="BH86" i="9"/>
  <c r="BG86" i="9"/>
  <c r="BF86" i="9"/>
  <c r="T86" i="9"/>
  <c r="R86" i="9"/>
  <c r="P86" i="9"/>
  <c r="J82" i="9"/>
  <c r="F81" i="9"/>
  <c r="F79" i="9"/>
  <c r="E77" i="9"/>
  <c r="J59" i="9"/>
  <c r="F58" i="9"/>
  <c r="F56" i="9"/>
  <c r="E54" i="9"/>
  <c r="J23" i="9"/>
  <c r="E23" i="9"/>
  <c r="J58" i="9"/>
  <c r="J22" i="9"/>
  <c r="J20" i="9"/>
  <c r="E20" i="9"/>
  <c r="F82" i="9"/>
  <c r="J19" i="9"/>
  <c r="J14" i="9"/>
  <c r="J56" i="9" s="1"/>
  <c r="E7" i="9"/>
  <c r="E73" i="9" s="1"/>
  <c r="J39" i="8"/>
  <c r="J38" i="8"/>
  <c r="AY65" i="1"/>
  <c r="J37" i="8"/>
  <c r="AX65" i="1"/>
  <c r="BI188" i="8"/>
  <c r="BH188" i="8"/>
  <c r="BG188" i="8"/>
  <c r="BF188" i="8"/>
  <c r="T188" i="8"/>
  <c r="R188" i="8"/>
  <c r="P188" i="8"/>
  <c r="BI185" i="8"/>
  <c r="BH185" i="8"/>
  <c r="BG185" i="8"/>
  <c r="BF185" i="8"/>
  <c r="T185" i="8"/>
  <c r="R185" i="8"/>
  <c r="P185" i="8"/>
  <c r="BI181" i="8"/>
  <c r="BH181" i="8"/>
  <c r="BG181" i="8"/>
  <c r="BF181" i="8"/>
  <c r="T181" i="8"/>
  <c r="R181" i="8"/>
  <c r="P181" i="8"/>
  <c r="BI177" i="8"/>
  <c r="BH177" i="8"/>
  <c r="BG177" i="8"/>
  <c r="BF177" i="8"/>
  <c r="T177" i="8"/>
  <c r="R177" i="8"/>
  <c r="P177" i="8"/>
  <c r="BI173" i="8"/>
  <c r="BH173" i="8"/>
  <c r="BG173" i="8"/>
  <c r="BF173" i="8"/>
  <c r="T173" i="8"/>
  <c r="R173" i="8"/>
  <c r="P173" i="8"/>
  <c r="BI166" i="8"/>
  <c r="BH166" i="8"/>
  <c r="BG166" i="8"/>
  <c r="BF166" i="8"/>
  <c r="T166" i="8"/>
  <c r="R166" i="8"/>
  <c r="P166" i="8"/>
  <c r="BI162" i="8"/>
  <c r="BH162" i="8"/>
  <c r="BG162" i="8"/>
  <c r="BF162" i="8"/>
  <c r="T162" i="8"/>
  <c r="R162" i="8"/>
  <c r="P162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3" i="8"/>
  <c r="BH143" i="8"/>
  <c r="BG143" i="8"/>
  <c r="BF143" i="8"/>
  <c r="T143" i="8"/>
  <c r="R143" i="8"/>
  <c r="P143" i="8"/>
  <c r="BI140" i="8"/>
  <c r="BH140" i="8"/>
  <c r="BG140" i="8"/>
  <c r="BF140" i="8"/>
  <c r="T140" i="8"/>
  <c r="R140" i="8"/>
  <c r="P140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7" i="8"/>
  <c r="BH127" i="8"/>
  <c r="BG127" i="8"/>
  <c r="BF127" i="8"/>
  <c r="T127" i="8"/>
  <c r="R127" i="8"/>
  <c r="P127" i="8"/>
  <c r="BI122" i="8"/>
  <c r="BH122" i="8"/>
  <c r="BG122" i="8"/>
  <c r="BF122" i="8"/>
  <c r="T122" i="8"/>
  <c r="R122" i="8"/>
  <c r="P122" i="8"/>
  <c r="BI119" i="8"/>
  <c r="BH119" i="8"/>
  <c r="BG119" i="8"/>
  <c r="BF119" i="8"/>
  <c r="T119" i="8"/>
  <c r="R119" i="8"/>
  <c r="P119" i="8"/>
  <c r="BI116" i="8"/>
  <c r="BH116" i="8"/>
  <c r="BG116" i="8"/>
  <c r="BF116" i="8"/>
  <c r="T116" i="8"/>
  <c r="R116" i="8"/>
  <c r="P116" i="8"/>
  <c r="BI113" i="8"/>
  <c r="BH113" i="8"/>
  <c r="BG113" i="8"/>
  <c r="BF113" i="8"/>
  <c r="T113" i="8"/>
  <c r="R113" i="8"/>
  <c r="P113" i="8"/>
  <c r="BI110" i="8"/>
  <c r="BH110" i="8"/>
  <c r="BG110" i="8"/>
  <c r="BF110" i="8"/>
  <c r="T110" i="8"/>
  <c r="R110" i="8"/>
  <c r="P110" i="8"/>
  <c r="BI107" i="8"/>
  <c r="BH107" i="8"/>
  <c r="BG107" i="8"/>
  <c r="BF107" i="8"/>
  <c r="T107" i="8"/>
  <c r="R107" i="8"/>
  <c r="P107" i="8"/>
  <c r="BI104" i="8"/>
  <c r="BH104" i="8"/>
  <c r="BG104" i="8"/>
  <c r="BF104" i="8"/>
  <c r="T104" i="8"/>
  <c r="R104" i="8"/>
  <c r="P104" i="8"/>
  <c r="BI101" i="8"/>
  <c r="BH101" i="8"/>
  <c r="BG101" i="8"/>
  <c r="BF101" i="8"/>
  <c r="T101" i="8"/>
  <c r="R101" i="8"/>
  <c r="P101" i="8"/>
  <c r="BI96" i="8"/>
  <c r="BH96" i="8"/>
  <c r="BG96" i="8"/>
  <c r="BF96" i="8"/>
  <c r="T96" i="8"/>
  <c r="R96" i="8"/>
  <c r="P96" i="8"/>
  <c r="BI93" i="8"/>
  <c r="BH93" i="8"/>
  <c r="BG93" i="8"/>
  <c r="BF93" i="8"/>
  <c r="T93" i="8"/>
  <c r="R93" i="8"/>
  <c r="P93" i="8"/>
  <c r="BI91" i="8"/>
  <c r="BH91" i="8"/>
  <c r="BG91" i="8"/>
  <c r="BF91" i="8"/>
  <c r="T91" i="8"/>
  <c r="R91" i="8"/>
  <c r="P91" i="8"/>
  <c r="BI89" i="8"/>
  <c r="BH89" i="8"/>
  <c r="BG89" i="8"/>
  <c r="BF89" i="8"/>
  <c r="T89" i="8"/>
  <c r="R89" i="8"/>
  <c r="P89" i="8"/>
  <c r="J85" i="8"/>
  <c r="F84" i="8"/>
  <c r="F82" i="8"/>
  <c r="E80" i="8"/>
  <c r="J59" i="8"/>
  <c r="F58" i="8"/>
  <c r="F56" i="8"/>
  <c r="E54" i="8"/>
  <c r="J23" i="8"/>
  <c r="E23" i="8"/>
  <c r="J58" i="8"/>
  <c r="J22" i="8"/>
  <c r="J20" i="8"/>
  <c r="E20" i="8"/>
  <c r="F59" i="8" s="1"/>
  <c r="J19" i="8"/>
  <c r="J14" i="8"/>
  <c r="J82" i="8"/>
  <c r="E7" i="8"/>
  <c r="E76" i="8"/>
  <c r="J39" i="7"/>
  <c r="J38" i="7"/>
  <c r="AY63" i="1"/>
  <c r="J37" i="7"/>
  <c r="AX63" i="1" s="1"/>
  <c r="BI100" i="7"/>
  <c r="BH100" i="7"/>
  <c r="BG100" i="7"/>
  <c r="BF100" i="7"/>
  <c r="T100" i="7"/>
  <c r="T99" i="7"/>
  <c r="R100" i="7"/>
  <c r="R99" i="7" s="1"/>
  <c r="R86" i="7" s="1"/>
  <c r="P100" i="7"/>
  <c r="P99" i="7"/>
  <c r="BI96" i="7"/>
  <c r="BH96" i="7"/>
  <c r="BG96" i="7"/>
  <c r="BF96" i="7"/>
  <c r="T96" i="7"/>
  <c r="R96" i="7"/>
  <c r="P96" i="7"/>
  <c r="BI93" i="7"/>
  <c r="BH93" i="7"/>
  <c r="BG93" i="7"/>
  <c r="BF93" i="7"/>
  <c r="T93" i="7"/>
  <c r="R93" i="7"/>
  <c r="P93" i="7"/>
  <c r="BI90" i="7"/>
  <c r="BH90" i="7"/>
  <c r="BG90" i="7"/>
  <c r="BF90" i="7"/>
  <c r="T90" i="7"/>
  <c r="R90" i="7"/>
  <c r="P90" i="7"/>
  <c r="P86" i="7" s="1"/>
  <c r="AU63" i="1" s="1"/>
  <c r="BI87" i="7"/>
  <c r="BH87" i="7"/>
  <c r="BG87" i="7"/>
  <c r="BF87" i="7"/>
  <c r="T87" i="7"/>
  <c r="T86" i="7" s="1"/>
  <c r="R87" i="7"/>
  <c r="P87" i="7"/>
  <c r="J83" i="7"/>
  <c r="F82" i="7"/>
  <c r="F80" i="7"/>
  <c r="E78" i="7"/>
  <c r="J59" i="7"/>
  <c r="F58" i="7"/>
  <c r="F56" i="7"/>
  <c r="E54" i="7"/>
  <c r="J23" i="7"/>
  <c r="E23" i="7"/>
  <c r="J82" i="7" s="1"/>
  <c r="J22" i="7"/>
  <c r="J20" i="7"/>
  <c r="E20" i="7"/>
  <c r="F59" i="7" s="1"/>
  <c r="J19" i="7"/>
  <c r="J14" i="7"/>
  <c r="J80" i="7" s="1"/>
  <c r="E7" i="7"/>
  <c r="E74" i="7"/>
  <c r="J39" i="6"/>
  <c r="J38" i="6"/>
  <c r="AY62" i="1"/>
  <c r="J37" i="6"/>
  <c r="AX62" i="1"/>
  <c r="BI239" i="6"/>
  <c r="BH239" i="6"/>
  <c r="BG239" i="6"/>
  <c r="BF239" i="6"/>
  <c r="T239" i="6"/>
  <c r="R239" i="6"/>
  <c r="P239" i="6"/>
  <c r="BI236" i="6"/>
  <c r="BH236" i="6"/>
  <c r="BG236" i="6"/>
  <c r="BF236" i="6"/>
  <c r="T236" i="6"/>
  <c r="R236" i="6"/>
  <c r="P236" i="6"/>
  <c r="BI232" i="6"/>
  <c r="BH232" i="6"/>
  <c r="BG232" i="6"/>
  <c r="BF232" i="6"/>
  <c r="T232" i="6"/>
  <c r="R232" i="6"/>
  <c r="P232" i="6"/>
  <c r="BI228" i="6"/>
  <c r="BH228" i="6"/>
  <c r="BG228" i="6"/>
  <c r="BF228" i="6"/>
  <c r="T228" i="6"/>
  <c r="R228" i="6"/>
  <c r="P228" i="6"/>
  <c r="BI224" i="6"/>
  <c r="BH224" i="6"/>
  <c r="BG224" i="6"/>
  <c r="BF224" i="6"/>
  <c r="T224" i="6"/>
  <c r="R224" i="6"/>
  <c r="P224" i="6"/>
  <c r="BI220" i="6"/>
  <c r="BH220" i="6"/>
  <c r="BG220" i="6"/>
  <c r="BF220" i="6"/>
  <c r="T220" i="6"/>
  <c r="R220" i="6"/>
  <c r="P220" i="6"/>
  <c r="BI213" i="6"/>
  <c r="BH213" i="6"/>
  <c r="BG213" i="6"/>
  <c r="BF213" i="6"/>
  <c r="T213" i="6"/>
  <c r="R213" i="6"/>
  <c r="P213" i="6"/>
  <c r="BI209" i="6"/>
  <c r="BH209" i="6"/>
  <c r="BG209" i="6"/>
  <c r="BF209" i="6"/>
  <c r="T209" i="6"/>
  <c r="R209" i="6"/>
  <c r="P209" i="6"/>
  <c r="BI205" i="6"/>
  <c r="BH205" i="6"/>
  <c r="BG205" i="6"/>
  <c r="BF205" i="6"/>
  <c r="T205" i="6"/>
  <c r="R205" i="6"/>
  <c r="P205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4" i="6"/>
  <c r="BH194" i="6"/>
  <c r="BG194" i="6"/>
  <c r="BF194" i="6"/>
  <c r="T194" i="6"/>
  <c r="R194" i="6"/>
  <c r="P194" i="6"/>
  <c r="BI191" i="6"/>
  <c r="BH191" i="6"/>
  <c r="BG191" i="6"/>
  <c r="BF191" i="6"/>
  <c r="T191" i="6"/>
  <c r="R191" i="6"/>
  <c r="P191" i="6"/>
  <c r="BI187" i="6"/>
  <c r="BH187" i="6"/>
  <c r="BG187" i="6"/>
  <c r="BF187" i="6"/>
  <c r="T187" i="6"/>
  <c r="R187" i="6"/>
  <c r="P187" i="6"/>
  <c r="BI183" i="6"/>
  <c r="BH183" i="6"/>
  <c r="BG183" i="6"/>
  <c r="BF183" i="6"/>
  <c r="T183" i="6"/>
  <c r="R183" i="6"/>
  <c r="P183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7" i="6"/>
  <c r="BH167" i="6"/>
  <c r="BG167" i="6"/>
  <c r="BF167" i="6"/>
  <c r="T167" i="6"/>
  <c r="R167" i="6"/>
  <c r="P167" i="6"/>
  <c r="BI163" i="6"/>
  <c r="BH163" i="6"/>
  <c r="BG163" i="6"/>
  <c r="BF163" i="6"/>
  <c r="T163" i="6"/>
  <c r="R163" i="6"/>
  <c r="P163" i="6"/>
  <c r="BI159" i="6"/>
  <c r="BH159" i="6"/>
  <c r="BG159" i="6"/>
  <c r="BF159" i="6"/>
  <c r="T159" i="6"/>
  <c r="R159" i="6"/>
  <c r="P159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7" i="6"/>
  <c r="BH147" i="6"/>
  <c r="BG147" i="6"/>
  <c r="BF147" i="6"/>
  <c r="T147" i="6"/>
  <c r="R147" i="6"/>
  <c r="P147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7" i="6"/>
  <c r="BH137" i="6"/>
  <c r="BG137" i="6"/>
  <c r="BF137" i="6"/>
  <c r="T137" i="6"/>
  <c r="R137" i="6"/>
  <c r="P137" i="6"/>
  <c r="BI134" i="6"/>
  <c r="BH134" i="6"/>
  <c r="BG134" i="6"/>
  <c r="BF134" i="6"/>
  <c r="T134" i="6"/>
  <c r="R134" i="6"/>
  <c r="P134" i="6"/>
  <c r="BI130" i="6"/>
  <c r="BH130" i="6"/>
  <c r="BG130" i="6"/>
  <c r="BF130" i="6"/>
  <c r="T130" i="6"/>
  <c r="R130" i="6"/>
  <c r="P130" i="6"/>
  <c r="BI126" i="6"/>
  <c r="BH126" i="6"/>
  <c r="BG126" i="6"/>
  <c r="BF126" i="6"/>
  <c r="T126" i="6"/>
  <c r="R126" i="6"/>
  <c r="P126" i="6"/>
  <c r="BI122" i="6"/>
  <c r="BH122" i="6"/>
  <c r="BG122" i="6"/>
  <c r="BF122" i="6"/>
  <c r="T122" i="6"/>
  <c r="R122" i="6"/>
  <c r="P122" i="6"/>
  <c r="BI119" i="6"/>
  <c r="BH119" i="6"/>
  <c r="BG119" i="6"/>
  <c r="BF119" i="6"/>
  <c r="T119" i="6"/>
  <c r="R119" i="6"/>
  <c r="P119" i="6"/>
  <c r="BI116" i="6"/>
  <c r="BH116" i="6"/>
  <c r="BG116" i="6"/>
  <c r="BF116" i="6"/>
  <c r="T116" i="6"/>
  <c r="R116" i="6"/>
  <c r="P116" i="6"/>
  <c r="BI113" i="6"/>
  <c r="BH113" i="6"/>
  <c r="BG113" i="6"/>
  <c r="BF113" i="6"/>
  <c r="T113" i="6"/>
  <c r="R113" i="6"/>
  <c r="P113" i="6"/>
  <c r="BI108" i="6"/>
  <c r="BH108" i="6"/>
  <c r="BG108" i="6"/>
  <c r="BF108" i="6"/>
  <c r="T108" i="6"/>
  <c r="R108" i="6"/>
  <c r="P108" i="6"/>
  <c r="BI105" i="6"/>
  <c r="BH105" i="6"/>
  <c r="BG105" i="6"/>
  <c r="BF105" i="6"/>
  <c r="T105" i="6"/>
  <c r="R105" i="6"/>
  <c r="P105" i="6"/>
  <c r="BI102" i="6"/>
  <c r="BH102" i="6"/>
  <c r="BG102" i="6"/>
  <c r="BF102" i="6"/>
  <c r="T102" i="6"/>
  <c r="R102" i="6"/>
  <c r="P102" i="6"/>
  <c r="BI99" i="6"/>
  <c r="BH99" i="6"/>
  <c r="BG99" i="6"/>
  <c r="BF99" i="6"/>
  <c r="T99" i="6"/>
  <c r="R99" i="6"/>
  <c r="P99" i="6"/>
  <c r="BI96" i="6"/>
  <c r="BH96" i="6"/>
  <c r="BG96" i="6"/>
  <c r="BF96" i="6"/>
  <c r="T96" i="6"/>
  <c r="R96" i="6"/>
  <c r="P96" i="6"/>
  <c r="BI94" i="6"/>
  <c r="BH94" i="6"/>
  <c r="BG94" i="6"/>
  <c r="BF94" i="6"/>
  <c r="T94" i="6"/>
  <c r="R94" i="6"/>
  <c r="P94" i="6"/>
  <c r="BI91" i="6"/>
  <c r="BH91" i="6"/>
  <c r="BG91" i="6"/>
  <c r="BF91" i="6"/>
  <c r="T91" i="6"/>
  <c r="R91" i="6"/>
  <c r="P91" i="6"/>
  <c r="BI89" i="6"/>
  <c r="BH89" i="6"/>
  <c r="BG89" i="6"/>
  <c r="BF89" i="6"/>
  <c r="T89" i="6"/>
  <c r="R89" i="6"/>
  <c r="P89" i="6"/>
  <c r="J85" i="6"/>
  <c r="F84" i="6"/>
  <c r="F82" i="6"/>
  <c r="E80" i="6"/>
  <c r="J59" i="6"/>
  <c r="F58" i="6"/>
  <c r="F56" i="6"/>
  <c r="E54" i="6"/>
  <c r="J23" i="6"/>
  <c r="E23" i="6"/>
  <c r="J84" i="6" s="1"/>
  <c r="J22" i="6"/>
  <c r="J20" i="6"/>
  <c r="E20" i="6"/>
  <c r="F59" i="6"/>
  <c r="J19" i="6"/>
  <c r="J14" i="6"/>
  <c r="J82" i="6" s="1"/>
  <c r="E7" i="6"/>
  <c r="E76" i="6"/>
  <c r="J39" i="5"/>
  <c r="J38" i="5"/>
  <c r="AY60" i="1"/>
  <c r="J37" i="5"/>
  <c r="AX60" i="1" s="1"/>
  <c r="BI97" i="5"/>
  <c r="BH97" i="5"/>
  <c r="BG97" i="5"/>
  <c r="BF97" i="5"/>
  <c r="T97" i="5"/>
  <c r="T96" i="5"/>
  <c r="R97" i="5"/>
  <c r="R96" i="5" s="1"/>
  <c r="P97" i="5"/>
  <c r="P96" i="5"/>
  <c r="BI93" i="5"/>
  <c r="BH93" i="5"/>
  <c r="BG93" i="5"/>
  <c r="BF93" i="5"/>
  <c r="T93" i="5"/>
  <c r="T86" i="5" s="1"/>
  <c r="R93" i="5"/>
  <c r="P93" i="5"/>
  <c r="BI90" i="5"/>
  <c r="BH90" i="5"/>
  <c r="BG90" i="5"/>
  <c r="BF90" i="5"/>
  <c r="T90" i="5"/>
  <c r="R90" i="5"/>
  <c r="P90" i="5"/>
  <c r="BI87" i="5"/>
  <c r="BH87" i="5"/>
  <c r="BG87" i="5"/>
  <c r="BF87" i="5"/>
  <c r="T87" i="5"/>
  <c r="R87" i="5"/>
  <c r="R86" i="5" s="1"/>
  <c r="P87" i="5"/>
  <c r="P86" i="5"/>
  <c r="AU60" i="1"/>
  <c r="J83" i="5"/>
  <c r="F82" i="5"/>
  <c r="F80" i="5"/>
  <c r="E78" i="5"/>
  <c r="J59" i="5"/>
  <c r="F58" i="5"/>
  <c r="F56" i="5"/>
  <c r="E54" i="5"/>
  <c r="J23" i="5"/>
  <c r="E23" i="5"/>
  <c r="J58" i="5"/>
  <c r="J22" i="5"/>
  <c r="J20" i="5"/>
  <c r="E20" i="5"/>
  <c r="F83" i="5"/>
  <c r="J19" i="5"/>
  <c r="J14" i="5"/>
  <c r="J56" i="5" s="1"/>
  <c r="E7" i="5"/>
  <c r="E50" i="5"/>
  <c r="J39" i="4"/>
  <c r="J38" i="4"/>
  <c r="AY59" i="1"/>
  <c r="J37" i="4"/>
  <c r="AX59" i="1" s="1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6" i="4"/>
  <c r="BH276" i="4"/>
  <c r="BG276" i="4"/>
  <c r="BF276" i="4"/>
  <c r="T276" i="4"/>
  <c r="R276" i="4"/>
  <c r="P276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4" i="4"/>
  <c r="BH264" i="4"/>
  <c r="BG264" i="4"/>
  <c r="BF264" i="4"/>
  <c r="T264" i="4"/>
  <c r="R264" i="4"/>
  <c r="P264" i="4"/>
  <c r="BI258" i="4"/>
  <c r="BH258" i="4"/>
  <c r="BG258" i="4"/>
  <c r="BF258" i="4"/>
  <c r="T258" i="4"/>
  <c r="R258" i="4"/>
  <c r="P258" i="4"/>
  <c r="BI254" i="4"/>
  <c r="BH254" i="4"/>
  <c r="BG254" i="4"/>
  <c r="BF254" i="4"/>
  <c r="T254" i="4"/>
  <c r="R254" i="4"/>
  <c r="P254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2" i="4"/>
  <c r="BH242" i="4"/>
  <c r="BG242" i="4"/>
  <c r="BF242" i="4"/>
  <c r="T242" i="4"/>
  <c r="R242" i="4"/>
  <c r="P242" i="4"/>
  <c r="BI240" i="4"/>
  <c r="BH240" i="4"/>
  <c r="BG240" i="4"/>
  <c r="BF240" i="4"/>
  <c r="T240" i="4"/>
  <c r="R240" i="4"/>
  <c r="P240" i="4"/>
  <c r="BI238" i="4"/>
  <c r="BH238" i="4"/>
  <c r="BG238" i="4"/>
  <c r="BF238" i="4"/>
  <c r="T238" i="4"/>
  <c r="R238" i="4"/>
  <c r="P238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3" i="4"/>
  <c r="BH223" i="4"/>
  <c r="BG223" i="4"/>
  <c r="BF223" i="4"/>
  <c r="T223" i="4"/>
  <c r="R223" i="4"/>
  <c r="P223" i="4"/>
  <c r="BI219" i="4"/>
  <c r="BH219" i="4"/>
  <c r="BG219" i="4"/>
  <c r="BF219" i="4"/>
  <c r="T219" i="4"/>
  <c r="R219" i="4"/>
  <c r="P219" i="4"/>
  <c r="BI215" i="4"/>
  <c r="BH215" i="4"/>
  <c r="BG215" i="4"/>
  <c r="BF215" i="4"/>
  <c r="T215" i="4"/>
  <c r="R215" i="4"/>
  <c r="P215" i="4"/>
  <c r="BI211" i="4"/>
  <c r="BH211" i="4"/>
  <c r="BG211" i="4"/>
  <c r="BF211" i="4"/>
  <c r="T211" i="4"/>
  <c r="R211" i="4"/>
  <c r="P211" i="4"/>
  <c r="BI207" i="4"/>
  <c r="BH207" i="4"/>
  <c r="BG207" i="4"/>
  <c r="BF207" i="4"/>
  <c r="T207" i="4"/>
  <c r="R207" i="4"/>
  <c r="P207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7" i="4"/>
  <c r="BH197" i="4"/>
  <c r="BG197" i="4"/>
  <c r="BF197" i="4"/>
  <c r="T197" i="4"/>
  <c r="R197" i="4"/>
  <c r="P197" i="4"/>
  <c r="BI193" i="4"/>
  <c r="BH193" i="4"/>
  <c r="BG193" i="4"/>
  <c r="BF193" i="4"/>
  <c r="T193" i="4"/>
  <c r="R193" i="4"/>
  <c r="P193" i="4"/>
  <c r="BI189" i="4"/>
  <c r="BH189" i="4"/>
  <c r="BG189" i="4"/>
  <c r="BF189" i="4"/>
  <c r="T189" i="4"/>
  <c r="R189" i="4"/>
  <c r="P189" i="4"/>
  <c r="BI185" i="4"/>
  <c r="BH185" i="4"/>
  <c r="BG185" i="4"/>
  <c r="BF185" i="4"/>
  <c r="T185" i="4"/>
  <c r="R185" i="4"/>
  <c r="P185" i="4"/>
  <c r="BI181" i="4"/>
  <c r="BH181" i="4"/>
  <c r="BG181" i="4"/>
  <c r="BF181" i="4"/>
  <c r="T181" i="4"/>
  <c r="R181" i="4"/>
  <c r="P181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19" i="4"/>
  <c r="BH119" i="4"/>
  <c r="BG119" i="4"/>
  <c r="BF119" i="4"/>
  <c r="T119" i="4"/>
  <c r="R119" i="4"/>
  <c r="P119" i="4"/>
  <c r="BI116" i="4"/>
  <c r="BH116" i="4"/>
  <c r="BG116" i="4"/>
  <c r="BF116" i="4"/>
  <c r="T116" i="4"/>
  <c r="R116" i="4"/>
  <c r="P116" i="4"/>
  <c r="BI113" i="4"/>
  <c r="BH113" i="4"/>
  <c r="BG113" i="4"/>
  <c r="BF113" i="4"/>
  <c r="T113" i="4"/>
  <c r="R113" i="4"/>
  <c r="P113" i="4"/>
  <c r="BI110" i="4"/>
  <c r="BH110" i="4"/>
  <c r="BG110" i="4"/>
  <c r="BF110" i="4"/>
  <c r="T110" i="4"/>
  <c r="R110" i="4"/>
  <c r="P110" i="4"/>
  <c r="BI107" i="4"/>
  <c r="BH107" i="4"/>
  <c r="BG107" i="4"/>
  <c r="BF107" i="4"/>
  <c r="T107" i="4"/>
  <c r="R107" i="4"/>
  <c r="P107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J85" i="4"/>
  <c r="F84" i="4"/>
  <c r="F82" i="4"/>
  <c r="E80" i="4"/>
  <c r="J59" i="4"/>
  <c r="F58" i="4"/>
  <c r="F56" i="4"/>
  <c r="E54" i="4"/>
  <c r="J23" i="4"/>
  <c r="E23" i="4"/>
  <c r="J58" i="4" s="1"/>
  <c r="J22" i="4"/>
  <c r="J20" i="4"/>
  <c r="E20" i="4"/>
  <c r="F59" i="4" s="1"/>
  <c r="J19" i="4"/>
  <c r="J14" i="4"/>
  <c r="J82" i="4"/>
  <c r="E7" i="4"/>
  <c r="E50" i="4" s="1"/>
  <c r="J39" i="3"/>
  <c r="J38" i="3"/>
  <c r="AY57" i="1" s="1"/>
  <c r="J37" i="3"/>
  <c r="AX57" i="1"/>
  <c r="BI94" i="3"/>
  <c r="BH94" i="3"/>
  <c r="BG94" i="3"/>
  <c r="BF94" i="3"/>
  <c r="T94" i="3"/>
  <c r="T93" i="3" s="1"/>
  <c r="R94" i="3"/>
  <c r="R93" i="3" s="1"/>
  <c r="R86" i="3" s="1"/>
  <c r="P94" i="3"/>
  <c r="P93" i="3" s="1"/>
  <c r="BI90" i="3"/>
  <c r="BH90" i="3"/>
  <c r="BG90" i="3"/>
  <c r="BF90" i="3"/>
  <c r="T90" i="3"/>
  <c r="R90" i="3"/>
  <c r="P90" i="3"/>
  <c r="BI87" i="3"/>
  <c r="BH87" i="3"/>
  <c r="BG87" i="3"/>
  <c r="BF87" i="3"/>
  <c r="T87" i="3"/>
  <c r="T86" i="3" s="1"/>
  <c r="R87" i="3"/>
  <c r="P87" i="3"/>
  <c r="J83" i="3"/>
  <c r="F82" i="3"/>
  <c r="F80" i="3"/>
  <c r="E78" i="3"/>
  <c r="J59" i="3"/>
  <c r="F58" i="3"/>
  <c r="F56" i="3"/>
  <c r="E54" i="3"/>
  <c r="J23" i="3"/>
  <c r="E23" i="3"/>
  <c r="J82" i="3" s="1"/>
  <c r="J22" i="3"/>
  <c r="J20" i="3"/>
  <c r="E20" i="3"/>
  <c r="F83" i="3" s="1"/>
  <c r="J19" i="3"/>
  <c r="J14" i="3"/>
  <c r="J80" i="3" s="1"/>
  <c r="E7" i="3"/>
  <c r="E74" i="3"/>
  <c r="J39" i="2"/>
  <c r="J38" i="2"/>
  <c r="AY56" i="1"/>
  <c r="J37" i="2"/>
  <c r="AX56" i="1"/>
  <c r="BI239" i="2"/>
  <c r="BH239" i="2"/>
  <c r="BG239" i="2"/>
  <c r="BF239" i="2"/>
  <c r="T239" i="2"/>
  <c r="R239" i="2"/>
  <c r="P239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17" i="2"/>
  <c r="BH217" i="2"/>
  <c r="BG217" i="2"/>
  <c r="BF217" i="2"/>
  <c r="T217" i="2"/>
  <c r="R217" i="2"/>
  <c r="P217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3" i="2"/>
  <c r="BH113" i="2"/>
  <c r="BG113" i="2"/>
  <c r="BF113" i="2"/>
  <c r="T113" i="2"/>
  <c r="R113" i="2"/>
  <c r="P113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99" i="2"/>
  <c r="BH99" i="2"/>
  <c r="BG99" i="2"/>
  <c r="BF99" i="2"/>
  <c r="T99" i="2"/>
  <c r="R99" i="2"/>
  <c r="P99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BI91" i="2"/>
  <c r="BH91" i="2"/>
  <c r="BG91" i="2"/>
  <c r="BF91" i="2"/>
  <c r="T91" i="2"/>
  <c r="R91" i="2"/>
  <c r="P91" i="2"/>
  <c r="BI89" i="2"/>
  <c r="BH89" i="2"/>
  <c r="BG89" i="2"/>
  <c r="BF89" i="2"/>
  <c r="T89" i="2"/>
  <c r="R89" i="2"/>
  <c r="P89" i="2"/>
  <c r="J85" i="2"/>
  <c r="F84" i="2"/>
  <c r="F82" i="2"/>
  <c r="E80" i="2"/>
  <c r="J59" i="2"/>
  <c r="F58" i="2"/>
  <c r="F56" i="2"/>
  <c r="E54" i="2"/>
  <c r="J23" i="2"/>
  <c r="E23" i="2"/>
  <c r="J58" i="2" s="1"/>
  <c r="J22" i="2"/>
  <c r="J20" i="2"/>
  <c r="E20" i="2"/>
  <c r="F59" i="2" s="1"/>
  <c r="J19" i="2"/>
  <c r="J14" i="2"/>
  <c r="J82" i="2"/>
  <c r="E7" i="2"/>
  <c r="E76" i="2" s="1"/>
  <c r="L50" i="1"/>
  <c r="AM50" i="1"/>
  <c r="AM49" i="1"/>
  <c r="L49" i="1"/>
  <c r="AM47" i="1"/>
  <c r="L47" i="1"/>
  <c r="L45" i="1"/>
  <c r="L44" i="1"/>
  <c r="BK95" i="9"/>
  <c r="J89" i="9"/>
  <c r="BK162" i="8"/>
  <c r="BK146" i="8"/>
  <c r="J130" i="8"/>
  <c r="J113" i="8"/>
  <c r="J93" i="8"/>
  <c r="J90" i="7"/>
  <c r="BK232" i="6"/>
  <c r="J199" i="6"/>
  <c r="BK187" i="6"/>
  <c r="BK163" i="6"/>
  <c r="BK134" i="6"/>
  <c r="BK93" i="5"/>
  <c r="J268" i="4"/>
  <c r="J232" i="4"/>
  <c r="J207" i="4"/>
  <c r="J189" i="4"/>
  <c r="J161" i="4"/>
  <c r="BK126" i="4"/>
  <c r="J99" i="4"/>
  <c r="J90" i="3"/>
  <c r="BK223" i="2"/>
  <c r="BK187" i="2"/>
  <c r="J155" i="2"/>
  <c r="J139" i="2"/>
  <c r="J113" i="2"/>
  <c r="J96" i="2"/>
  <c r="J86" i="10"/>
  <c r="J177" i="8"/>
  <c r="BK143" i="8"/>
  <c r="J107" i="8"/>
  <c r="BK93" i="7"/>
  <c r="BK220" i="6"/>
  <c r="J179" i="6"/>
  <c r="J147" i="6"/>
  <c r="J122" i="6"/>
  <c r="J99" i="6"/>
  <c r="J258" i="4"/>
  <c r="J242" i="4"/>
  <c r="BK223" i="4"/>
  <c r="BK193" i="4"/>
  <c r="BK168" i="4"/>
  <c r="BK135" i="4"/>
  <c r="BK104" i="4"/>
  <c r="BK91" i="4"/>
  <c r="BK207" i="2"/>
  <c r="BK181" i="2"/>
  <c r="BK167" i="2"/>
  <c r="BK147" i="2"/>
  <c r="BK129" i="2"/>
  <c r="J116" i="2"/>
  <c r="BK102" i="2"/>
  <c r="AS61" i="1"/>
  <c r="J95" i="9"/>
  <c r="J166" i="8"/>
  <c r="J143" i="8"/>
  <c r="J104" i="8"/>
  <c r="BK228" i="6"/>
  <c r="BK191" i="6"/>
  <c r="J175" i="6"/>
  <c r="BK141" i="6"/>
  <c r="J105" i="6"/>
  <c r="BK94" i="6"/>
  <c r="J90" i="5"/>
  <c r="J280" i="4"/>
  <c r="J250" i="4"/>
  <c r="BK215" i="4"/>
  <c r="BK174" i="4"/>
  <c r="J145" i="4"/>
  <c r="BK129" i="4"/>
  <c r="J113" i="4"/>
  <c r="J97" i="4"/>
  <c r="BK94" i="3"/>
  <c r="J217" i="2"/>
  <c r="J185" i="8"/>
  <c r="J162" i="8"/>
  <c r="BK133" i="8"/>
  <c r="BK107" i="8"/>
  <c r="J96" i="7"/>
  <c r="J213" i="6"/>
  <c r="J167" i="6"/>
  <c r="BK144" i="6"/>
  <c r="J116" i="6"/>
  <c r="BK102" i="6"/>
  <c r="BK246" i="4"/>
  <c r="J219" i="4"/>
  <c r="J174" i="4"/>
  <c r="BK165" i="4"/>
  <c r="BK145" i="4"/>
  <c r="BK110" i="4"/>
  <c r="BK95" i="4"/>
  <c r="BK217" i="2"/>
  <c r="J191" i="2"/>
  <c r="BK171" i="2"/>
  <c r="BK151" i="2"/>
  <c r="J122" i="2"/>
  <c r="BK105" i="2"/>
  <c r="BK91" i="2"/>
  <c r="J85" i="10"/>
  <c r="BK188" i="8"/>
  <c r="J158" i="8"/>
  <c r="J136" i="8"/>
  <c r="BK119" i="8"/>
  <c r="J101" i="8"/>
  <c r="J89" i="8"/>
  <c r="J239" i="6"/>
  <c r="J201" i="6"/>
  <c r="J191" i="6"/>
  <c r="J156" i="6"/>
  <c r="BK108" i="6"/>
  <c r="BK87" i="5"/>
  <c r="J228" i="4"/>
  <c r="J201" i="4"/>
  <c r="J171" i="4"/>
  <c r="BK154" i="4"/>
  <c r="BK123" i="4"/>
  <c r="J93" i="4"/>
  <c r="BK87" i="3"/>
  <c r="BK191" i="2"/>
  <c r="J163" i="2"/>
  <c r="BK143" i="2"/>
  <c r="BK116" i="2"/>
  <c r="BK94" i="2"/>
  <c r="J82" i="10"/>
  <c r="BK181" i="8"/>
  <c r="J119" i="8"/>
  <c r="J96" i="8"/>
  <c r="BK87" i="7"/>
  <c r="J209" i="6"/>
  <c r="J171" i="6"/>
  <c r="J141" i="6"/>
  <c r="BK116" i="6"/>
  <c r="J96" i="6"/>
  <c r="J276" i="4"/>
  <c r="J246" i="4"/>
  <c r="J238" i="4"/>
  <c r="BK201" i="4"/>
  <c r="BK177" i="4"/>
  <c r="BK151" i="4"/>
  <c r="BK119" i="4"/>
  <c r="J95" i="4"/>
  <c r="J239" i="2"/>
  <c r="J184" i="2"/>
  <c r="J171" i="2"/>
  <c r="BK159" i="2"/>
  <c r="J143" i="2"/>
  <c r="BK125" i="2"/>
  <c r="BK108" i="2"/>
  <c r="BK89" i="2"/>
  <c r="AS55" i="1"/>
  <c r="J86" i="9"/>
  <c r="BK158" i="8"/>
  <c r="J133" i="8"/>
  <c r="BK236" i="6"/>
  <c r="J197" i="6"/>
  <c r="J187" i="6"/>
  <c r="BK156" i="6"/>
  <c r="BK137" i="6"/>
  <c r="BK126" i="6"/>
  <c r="BK99" i="6"/>
  <c r="J93" i="5"/>
  <c r="J283" i="4"/>
  <c r="BK268" i="4"/>
  <c r="BK242" i="4"/>
  <c r="J223" i="4"/>
  <c r="BK189" i="4"/>
  <c r="J151" i="4"/>
  <c r="BK139" i="4"/>
  <c r="J126" i="4"/>
  <c r="J107" i="4"/>
  <c r="BK90" i="3"/>
  <c r="BK211" i="2"/>
  <c r="BK173" i="8"/>
  <c r="BK154" i="8"/>
  <c r="BK127" i="8"/>
  <c r="BK101" i="8"/>
  <c r="BK90" i="7"/>
  <c r="J220" i="6"/>
  <c r="J183" i="6"/>
  <c r="J163" i="6"/>
  <c r="J130" i="6"/>
  <c r="J108" i="6"/>
  <c r="BK90" i="5"/>
  <c r="BK240" i="4"/>
  <c r="BK207" i="4"/>
  <c r="J193" i="4"/>
  <c r="BK161" i="4"/>
  <c r="J142" i="4"/>
  <c r="J102" i="4"/>
  <c r="J87" i="3"/>
  <c r="J223" i="2"/>
  <c r="J199" i="2"/>
  <c r="BK175" i="2"/>
  <c r="J159" i="2"/>
  <c r="J129" i="2"/>
  <c r="J108" i="2"/>
  <c r="BK96" i="2"/>
  <c r="AS58" i="1"/>
  <c r="BK88" i="10"/>
  <c r="BK86" i="9"/>
  <c r="J173" i="8"/>
  <c r="J149" i="8"/>
  <c r="J110" i="8"/>
  <c r="J91" i="8"/>
  <c r="J93" i="7"/>
  <c r="BK239" i="6"/>
  <c r="BK209" i="6"/>
  <c r="J194" i="6"/>
  <c r="BK179" i="6"/>
  <c r="BK147" i="6"/>
  <c r="BK96" i="6"/>
  <c r="BK97" i="5"/>
  <c r="BK276" i="4"/>
  <c r="J254" i="4"/>
  <c r="BK211" i="4"/>
  <c r="J185" i="4"/>
  <c r="J168" i="4"/>
  <c r="BK132" i="4"/>
  <c r="BK107" i="4"/>
  <c r="J89" i="4"/>
  <c r="BK227" i="2"/>
  <c r="J207" i="2"/>
  <c r="BK184" i="2"/>
  <c r="J151" i="2"/>
  <c r="J136" i="2"/>
  <c r="J102" i="2"/>
  <c r="J88" i="10"/>
  <c r="BK89" i="9"/>
  <c r="BK156" i="8"/>
  <c r="J127" i="8"/>
  <c r="BK113" i="8"/>
  <c r="BK96" i="7"/>
  <c r="J228" i="6"/>
  <c r="BK201" i="6"/>
  <c r="BK150" i="6"/>
  <c r="BK119" i="6"/>
  <c r="BK91" i="6"/>
  <c r="BK264" i="4"/>
  <c r="BK235" i="4"/>
  <c r="J211" i="4"/>
  <c r="J181" i="4"/>
  <c r="J165" i="4"/>
  <c r="J132" i="4"/>
  <c r="BK102" i="4"/>
  <c r="BK239" i="2"/>
  <c r="BK199" i="2"/>
  <c r="J175" i="2"/>
  <c r="BK155" i="2"/>
  <c r="BK139" i="2"/>
  <c r="J119" i="2"/>
  <c r="J91" i="2"/>
  <c r="BK86" i="10"/>
  <c r="BK85" i="10"/>
  <c r="BK82" i="10"/>
  <c r="J181" i="8"/>
  <c r="J146" i="8"/>
  <c r="BK110" i="8"/>
  <c r="J224" i="6"/>
  <c r="BK183" i="6"/>
  <c r="BK153" i="6"/>
  <c r="BK130" i="6"/>
  <c r="BK122" i="6"/>
  <c r="BK89" i="6"/>
  <c r="BK283" i="4"/>
  <c r="BK280" i="4"/>
  <c r="BK254" i="4"/>
  <c r="BK228" i="4"/>
  <c r="BK197" i="4"/>
  <c r="J158" i="4"/>
  <c r="J135" i="4"/>
  <c r="J123" i="4"/>
  <c r="J110" i="4"/>
  <c r="J91" i="4"/>
  <c r="BK231" i="2"/>
  <c r="J203" i="2"/>
  <c r="BK177" i="8"/>
  <c r="BK136" i="8"/>
  <c r="J122" i="8"/>
  <c r="BK91" i="8"/>
  <c r="J232" i="6"/>
  <c r="BK205" i="6"/>
  <c r="BK175" i="6"/>
  <c r="J153" i="6"/>
  <c r="J126" i="6"/>
  <c r="BK113" i="6"/>
  <c r="J94" i="6"/>
  <c r="J264" i="4"/>
  <c r="BK232" i="4"/>
  <c r="J197" i="4"/>
  <c r="J154" i="4"/>
  <c r="J129" i="4"/>
  <c r="BK99" i="4"/>
  <c r="BK235" i="2"/>
  <c r="BK203" i="2"/>
  <c r="J187" i="2"/>
  <c r="J167" i="2"/>
  <c r="J133" i="2"/>
  <c r="BK113" i="2"/>
  <c r="J94" i="2"/>
  <c r="BK87" i="10"/>
  <c r="J188" i="8"/>
  <c r="J156" i="8"/>
  <c r="BK140" i="8"/>
  <c r="BK116" i="8"/>
  <c r="BK96" i="8"/>
  <c r="J100" i="7"/>
  <c r="J87" i="7"/>
  <c r="BK213" i="6"/>
  <c r="BK197" i="6"/>
  <c r="BK171" i="6"/>
  <c r="J144" i="6"/>
  <c r="J91" i="6"/>
  <c r="BK258" i="4"/>
  <c r="BK219" i="4"/>
  <c r="J177" i="4"/>
  <c r="J148" i="4"/>
  <c r="J116" i="4"/>
  <c r="J94" i="3"/>
  <c r="J235" i="2"/>
  <c r="J211" i="2"/>
  <c r="J181" i="2"/>
  <c r="J147" i="2"/>
  <c r="J125" i="2"/>
  <c r="J99" i="2"/>
  <c r="J87" i="10"/>
  <c r="BK185" i="8"/>
  <c r="J154" i="8"/>
  <c r="J116" i="8"/>
  <c r="BK89" i="8"/>
  <c r="J236" i="6"/>
  <c r="J205" i="6"/>
  <c r="J159" i="6"/>
  <c r="J134" i="6"/>
  <c r="J113" i="6"/>
  <c r="J89" i="6"/>
  <c r="BK250" i="4"/>
  <c r="BK238" i="4"/>
  <c r="J215" i="4"/>
  <c r="BK185" i="4"/>
  <c r="BK158" i="4"/>
  <c r="BK113" i="4"/>
  <c r="BK93" i="4"/>
  <c r="J231" i="2"/>
  <c r="BK195" i="2"/>
  <c r="BK178" i="2"/>
  <c r="BK163" i="2"/>
  <c r="BK133" i="2"/>
  <c r="BK122" i="2"/>
  <c r="J105" i="2"/>
  <c r="AS64" i="1"/>
  <c r="BK92" i="9"/>
  <c r="BK149" i="8"/>
  <c r="BK122" i="8"/>
  <c r="BK93" i="8"/>
  <c r="BK194" i="6"/>
  <c r="BK167" i="6"/>
  <c r="J150" i="6"/>
  <c r="J102" i="6"/>
  <c r="J97" i="5"/>
  <c r="J87" i="5"/>
  <c r="BK272" i="4"/>
  <c r="J240" i="4"/>
  <c r="J204" i="4"/>
  <c r="BK181" i="4"/>
  <c r="BK148" i="4"/>
  <c r="BK142" i="4"/>
  <c r="BK116" i="4"/>
  <c r="J104" i="4"/>
  <c r="BK89" i="4"/>
  <c r="J92" i="9"/>
  <c r="BK166" i="8"/>
  <c r="J140" i="8"/>
  <c r="BK130" i="8"/>
  <c r="BK104" i="8"/>
  <c r="BK100" i="7"/>
  <c r="BK224" i="6"/>
  <c r="BK199" i="6"/>
  <c r="BK159" i="6"/>
  <c r="J137" i="6"/>
  <c r="J119" i="6"/>
  <c r="BK105" i="6"/>
  <c r="J272" i="4"/>
  <c r="J235" i="4"/>
  <c r="BK204" i="4"/>
  <c r="BK171" i="4"/>
  <c r="J139" i="4"/>
  <c r="J119" i="4"/>
  <c r="BK97" i="4"/>
  <c r="J227" i="2"/>
  <c r="J195" i="2"/>
  <c r="J178" i="2"/>
  <c r="BK136" i="2"/>
  <c r="BK119" i="2"/>
  <c r="BK99" i="2"/>
  <c r="J89" i="2"/>
  <c r="P86" i="3" l="1"/>
  <c r="AU57" i="1" s="1"/>
  <c r="T112" i="2"/>
  <c r="T111" i="2"/>
  <c r="T174" i="2"/>
  <c r="R122" i="4"/>
  <c r="R121" i="4" s="1"/>
  <c r="P227" i="4"/>
  <c r="P112" i="6"/>
  <c r="P111" i="6" s="1"/>
  <c r="T190" i="6"/>
  <c r="BK100" i="8"/>
  <c r="BK99" i="8"/>
  <c r="J99" i="8" s="1"/>
  <c r="J64" i="8" s="1"/>
  <c r="BK153" i="8"/>
  <c r="J153" i="8"/>
  <c r="J66" i="8" s="1"/>
  <c r="BK81" i="10"/>
  <c r="BK80" i="10"/>
  <c r="J80" i="10"/>
  <c r="J30" i="10" s="1"/>
  <c r="AG67" i="1" s="1"/>
  <c r="P112" i="2"/>
  <c r="P111" i="2" s="1"/>
  <c r="P174" i="2"/>
  <c r="T122" i="4"/>
  <c r="T121" i="4" s="1"/>
  <c r="R227" i="4"/>
  <c r="T112" i="6"/>
  <c r="T111" i="6"/>
  <c r="T88" i="6" s="1"/>
  <c r="BK190" i="6"/>
  <c r="J190" i="6"/>
  <c r="J66" i="6"/>
  <c r="T100" i="8"/>
  <c r="T99" i="8" s="1"/>
  <c r="R153" i="8"/>
  <c r="T85" i="9"/>
  <c r="P81" i="10"/>
  <c r="P80" i="10" s="1"/>
  <c r="AU67" i="1" s="1"/>
  <c r="BK112" i="2"/>
  <c r="BK111" i="2" s="1"/>
  <c r="R174" i="2"/>
  <c r="BK122" i="4"/>
  <c r="J122" i="4" s="1"/>
  <c r="J65" i="4" s="1"/>
  <c r="T227" i="4"/>
  <c r="R112" i="6"/>
  <c r="R111" i="6" s="1"/>
  <c r="R190" i="6"/>
  <c r="P100" i="8"/>
  <c r="P99" i="8" s="1"/>
  <c r="T153" i="8"/>
  <c r="P85" i="9"/>
  <c r="AU66" i="1" s="1"/>
  <c r="R81" i="10"/>
  <c r="R80" i="10"/>
  <c r="R112" i="2"/>
  <c r="R111" i="2" s="1"/>
  <c r="BK174" i="2"/>
  <c r="J174" i="2"/>
  <c r="J66" i="2" s="1"/>
  <c r="P122" i="4"/>
  <c r="P121" i="4"/>
  <c r="P88" i="4"/>
  <c r="AU59" i="1" s="1"/>
  <c r="AU58" i="1" s="1"/>
  <c r="BK227" i="4"/>
  <c r="J227" i="4"/>
  <c r="J66" i="4"/>
  <c r="BK112" i="6"/>
  <c r="J112" i="6" s="1"/>
  <c r="J65" i="6" s="1"/>
  <c r="P190" i="6"/>
  <c r="R100" i="8"/>
  <c r="R99" i="8" s="1"/>
  <c r="R88" i="8" s="1"/>
  <c r="P153" i="8"/>
  <c r="BK85" i="9"/>
  <c r="J85" i="9" s="1"/>
  <c r="J63" i="9" s="1"/>
  <c r="R85" i="9"/>
  <c r="T81" i="10"/>
  <c r="T80" i="10" s="1"/>
  <c r="J56" i="2"/>
  <c r="J84" i="2"/>
  <c r="BE102" i="2"/>
  <c r="BE116" i="2"/>
  <c r="BE119" i="2"/>
  <c r="BE125" i="2"/>
  <c r="BE133" i="2"/>
  <c r="BE147" i="2"/>
  <c r="BE167" i="2"/>
  <c r="BE181" i="2"/>
  <c r="BE184" i="2"/>
  <c r="BE211" i="2"/>
  <c r="BE227" i="2"/>
  <c r="J58" i="3"/>
  <c r="BE94" i="3"/>
  <c r="E76" i="4"/>
  <c r="J84" i="4"/>
  <c r="BE89" i="4"/>
  <c r="BE91" i="4"/>
  <c r="BE99" i="4"/>
  <c r="BE119" i="4"/>
  <c r="BE129" i="4"/>
  <c r="BE151" i="4"/>
  <c r="BE154" i="4"/>
  <c r="BE165" i="4"/>
  <c r="BE185" i="4"/>
  <c r="BE207" i="4"/>
  <c r="BE215" i="4"/>
  <c r="BE223" i="4"/>
  <c r="BE258" i="4"/>
  <c r="E74" i="5"/>
  <c r="J82" i="5"/>
  <c r="BE97" i="5"/>
  <c r="BK96" i="5"/>
  <c r="J96" i="5" s="1"/>
  <c r="J64" i="5" s="1"/>
  <c r="BE89" i="6"/>
  <c r="BE91" i="6"/>
  <c r="BE94" i="6"/>
  <c r="BE105" i="6"/>
  <c r="BE108" i="6"/>
  <c r="BE126" i="6"/>
  <c r="BE130" i="6"/>
  <c r="BE141" i="6"/>
  <c r="BE147" i="6"/>
  <c r="BE150" i="6"/>
  <c r="BE153" i="6"/>
  <c r="BE179" i="6"/>
  <c r="BE191" i="6"/>
  <c r="BE194" i="6"/>
  <c r="BE209" i="6"/>
  <c r="J56" i="7"/>
  <c r="J58" i="7"/>
  <c r="F83" i="7"/>
  <c r="BE93" i="7"/>
  <c r="E50" i="8"/>
  <c r="J56" i="8"/>
  <c r="J84" i="8"/>
  <c r="BE119" i="8"/>
  <c r="BE127" i="8"/>
  <c r="BE140" i="8"/>
  <c r="BE156" i="8"/>
  <c r="BE181" i="8"/>
  <c r="E50" i="9"/>
  <c r="J79" i="9"/>
  <c r="J81" i="9"/>
  <c r="E50" i="2"/>
  <c r="F85" i="2"/>
  <c r="BE94" i="2"/>
  <c r="BE199" i="2"/>
  <c r="BE217" i="2"/>
  <c r="BE223" i="2"/>
  <c r="BE235" i="2"/>
  <c r="E50" i="3"/>
  <c r="F59" i="3"/>
  <c r="F85" i="4"/>
  <c r="BE97" i="4"/>
  <c r="BE102" i="4"/>
  <c r="BE139" i="4"/>
  <c r="BE168" i="4"/>
  <c r="BE204" i="4"/>
  <c r="BE211" i="4"/>
  <c r="BE264" i="4"/>
  <c r="BE272" i="4"/>
  <c r="BE280" i="4"/>
  <c r="BE283" i="4"/>
  <c r="F59" i="5"/>
  <c r="J80" i="5"/>
  <c r="E50" i="6"/>
  <c r="J58" i="6"/>
  <c r="F85" i="6"/>
  <c r="BE96" i="6"/>
  <c r="BE113" i="6"/>
  <c r="BE116" i="6"/>
  <c r="BE144" i="6"/>
  <c r="BE159" i="6"/>
  <c r="BE201" i="6"/>
  <c r="BE205" i="6"/>
  <c r="E50" i="7"/>
  <c r="BE90" i="7"/>
  <c r="BE96" i="7"/>
  <c r="BE100" i="7"/>
  <c r="F85" i="8"/>
  <c r="BE89" i="8"/>
  <c r="BE96" i="8"/>
  <c r="BE101" i="8"/>
  <c r="BE104" i="8"/>
  <c r="BE113" i="8"/>
  <c r="BE116" i="8"/>
  <c r="BE122" i="8"/>
  <c r="BE136" i="8"/>
  <c r="BE149" i="8"/>
  <c r="BE154" i="8"/>
  <c r="BE158" i="8"/>
  <c r="BE162" i="8"/>
  <c r="BE166" i="8"/>
  <c r="BE173" i="8"/>
  <c r="BE86" i="9"/>
  <c r="J54" i="10"/>
  <c r="E70" i="10"/>
  <c r="J74" i="10"/>
  <c r="F77" i="10"/>
  <c r="BE87" i="10"/>
  <c r="BE88" i="10"/>
  <c r="BE91" i="2"/>
  <c r="BE96" i="2"/>
  <c r="BE99" i="2"/>
  <c r="BE105" i="2"/>
  <c r="BE113" i="2"/>
  <c r="BE122" i="2"/>
  <c r="BE129" i="2"/>
  <c r="BE143" i="2"/>
  <c r="BE155" i="2"/>
  <c r="BE159" i="2"/>
  <c r="BE163" i="2"/>
  <c r="BE175" i="2"/>
  <c r="BE178" i="2"/>
  <c r="BE187" i="2"/>
  <c r="BE203" i="2"/>
  <c r="BE239" i="2"/>
  <c r="J56" i="3"/>
  <c r="BE87" i="3"/>
  <c r="J56" i="4"/>
  <c r="BE95" i="4"/>
  <c r="BE104" i="4"/>
  <c r="BE107" i="4"/>
  <c r="BE110" i="4"/>
  <c r="BE126" i="4"/>
  <c r="BE145" i="4"/>
  <c r="BE189" i="4"/>
  <c r="BE201" i="4"/>
  <c r="BE228" i="4"/>
  <c r="BE232" i="4"/>
  <c r="BE235" i="4"/>
  <c r="BE238" i="4"/>
  <c r="BE240" i="4"/>
  <c r="BE268" i="4"/>
  <c r="BE276" i="4"/>
  <c r="BE90" i="5"/>
  <c r="BE93" i="5"/>
  <c r="J56" i="6"/>
  <c r="BE99" i="6"/>
  <c r="BE134" i="6"/>
  <c r="BE137" i="6"/>
  <c r="BE156" i="6"/>
  <c r="BE163" i="6"/>
  <c r="BE171" i="6"/>
  <c r="BE175" i="6"/>
  <c r="BE197" i="6"/>
  <c r="BE213" i="6"/>
  <c r="BE228" i="6"/>
  <c r="BE232" i="6"/>
  <c r="BE87" i="7"/>
  <c r="BE93" i="8"/>
  <c r="BE107" i="8"/>
  <c r="BE110" i="8"/>
  <c r="BE143" i="8"/>
  <c r="BE146" i="8"/>
  <c r="BE185" i="8"/>
  <c r="F59" i="9"/>
  <c r="BE89" i="9"/>
  <c r="BE92" i="9"/>
  <c r="BE95" i="9"/>
  <c r="BE85" i="10"/>
  <c r="BE89" i="2"/>
  <c r="BE108" i="2"/>
  <c r="BE136" i="2"/>
  <c r="BE139" i="2"/>
  <c r="BE151" i="2"/>
  <c r="BE171" i="2"/>
  <c r="BE191" i="2"/>
  <c r="BE195" i="2"/>
  <c r="BE207" i="2"/>
  <c r="BE231" i="2"/>
  <c r="BE90" i="3"/>
  <c r="BK93" i="3"/>
  <c r="J93" i="3"/>
  <c r="J64" i="3" s="1"/>
  <c r="BE93" i="4"/>
  <c r="BE113" i="4"/>
  <c r="BE116" i="4"/>
  <c r="BE123" i="4"/>
  <c r="BE132" i="4"/>
  <c r="BE135" i="4"/>
  <c r="BE142" i="4"/>
  <c r="BE148" i="4"/>
  <c r="BE158" i="4"/>
  <c r="BE161" i="4"/>
  <c r="BE171" i="4"/>
  <c r="BE174" i="4"/>
  <c r="BE177" i="4"/>
  <c r="BE181" i="4"/>
  <c r="BE193" i="4"/>
  <c r="BE197" i="4"/>
  <c r="BE219" i="4"/>
  <c r="BE242" i="4"/>
  <c r="BE246" i="4"/>
  <c r="BE250" i="4"/>
  <c r="BE254" i="4"/>
  <c r="BE87" i="5"/>
  <c r="BE102" i="6"/>
  <c r="BE119" i="6"/>
  <c r="BE122" i="6"/>
  <c r="BE167" i="6"/>
  <c r="BE183" i="6"/>
  <c r="BE187" i="6"/>
  <c r="BE199" i="6"/>
  <c r="BE220" i="6"/>
  <c r="BE224" i="6"/>
  <c r="BE236" i="6"/>
  <c r="BE239" i="6"/>
  <c r="BK99" i="7"/>
  <c r="J99" i="7"/>
  <c r="J64" i="7" s="1"/>
  <c r="BE91" i="8"/>
  <c r="BE130" i="8"/>
  <c r="BE133" i="8"/>
  <c r="BE177" i="8"/>
  <c r="BE188" i="8"/>
  <c r="BE82" i="10"/>
  <c r="BE86" i="10"/>
  <c r="F38" i="3"/>
  <c r="BC57" i="1" s="1"/>
  <c r="F38" i="7"/>
  <c r="BC63" i="1" s="1"/>
  <c r="F36" i="5"/>
  <c r="BA60" i="1" s="1"/>
  <c r="J36" i="6"/>
  <c r="AW62" i="1"/>
  <c r="F39" i="7"/>
  <c r="BD63" i="1" s="1"/>
  <c r="F37" i="5"/>
  <c r="BB60" i="1" s="1"/>
  <c r="J36" i="8"/>
  <c r="AW65" i="1" s="1"/>
  <c r="F36" i="3"/>
  <c r="BA57" i="1"/>
  <c r="F39" i="9"/>
  <c r="BD66" i="1" s="1"/>
  <c r="F36" i="10"/>
  <c r="BC67" i="1"/>
  <c r="F38" i="8"/>
  <c r="BC65" i="1" s="1"/>
  <c r="F39" i="3"/>
  <c r="BD57" i="1" s="1"/>
  <c r="J36" i="5"/>
  <c r="AW60" i="1" s="1"/>
  <c r="F39" i="6"/>
  <c r="BD62" i="1"/>
  <c r="F37" i="7"/>
  <c r="BB63" i="1" s="1"/>
  <c r="F38" i="2"/>
  <c r="BC56" i="1" s="1"/>
  <c r="J36" i="9"/>
  <c r="AW66" i="1" s="1"/>
  <c r="F36" i="7"/>
  <c r="BA63" i="1" s="1"/>
  <c r="F39" i="2"/>
  <c r="BD56" i="1"/>
  <c r="F39" i="4"/>
  <c r="BD59" i="1" s="1"/>
  <c r="F36" i="8"/>
  <c r="BA65" i="1"/>
  <c r="J34" i="10"/>
  <c r="AW67" i="1" s="1"/>
  <c r="F37" i="4"/>
  <c r="BB59" i="1"/>
  <c r="F38" i="4"/>
  <c r="BC59" i="1" s="1"/>
  <c r="F34" i="10"/>
  <c r="BA67" i="1"/>
  <c r="F38" i="9"/>
  <c r="BC66" i="1" s="1"/>
  <c r="F37" i="3"/>
  <c r="BB57" i="1" s="1"/>
  <c r="F36" i="4"/>
  <c r="BA59" i="1" s="1"/>
  <c r="J36" i="7"/>
  <c r="AW63" i="1" s="1"/>
  <c r="F37" i="8"/>
  <c r="BB65" i="1" s="1"/>
  <c r="F36" i="6"/>
  <c r="BA62" i="1"/>
  <c r="F37" i="10"/>
  <c r="BD67" i="1" s="1"/>
  <c r="F38" i="5"/>
  <c r="BC60" i="1"/>
  <c r="J36" i="3"/>
  <c r="AW57" i="1" s="1"/>
  <c r="J36" i="2"/>
  <c r="AW56" i="1" s="1"/>
  <c r="F37" i="9"/>
  <c r="BB66" i="1" s="1"/>
  <c r="F35" i="10"/>
  <c r="BB67" i="1" s="1"/>
  <c r="F37" i="6"/>
  <c r="BB62" i="1" s="1"/>
  <c r="J36" i="4"/>
  <c r="AW59" i="1" s="1"/>
  <c r="AS54" i="1"/>
  <c r="F38" i="6"/>
  <c r="BC62" i="1"/>
  <c r="F36" i="2"/>
  <c r="BA56" i="1"/>
  <c r="F39" i="5"/>
  <c r="BD60" i="1" s="1"/>
  <c r="F39" i="8"/>
  <c r="BD65" i="1"/>
  <c r="F37" i="2"/>
  <c r="BB56" i="1"/>
  <c r="F36" i="9"/>
  <c r="BA66" i="1" s="1"/>
  <c r="J111" i="2" l="1"/>
  <c r="J64" i="2" s="1"/>
  <c r="BK88" i="2"/>
  <c r="J88" i="2" s="1"/>
  <c r="J63" i="2" s="1"/>
  <c r="R88" i="6"/>
  <c r="R88" i="2"/>
  <c r="BK88" i="8"/>
  <c r="J88" i="8" s="1"/>
  <c r="J63" i="8" s="1"/>
  <c r="BK86" i="5"/>
  <c r="J86" i="5" s="1"/>
  <c r="J63" i="5" s="1"/>
  <c r="P88" i="2"/>
  <c r="AU56" i="1"/>
  <c r="P88" i="8"/>
  <c r="AU65" i="1"/>
  <c r="T88" i="8"/>
  <c r="T88" i="4"/>
  <c r="R88" i="4"/>
  <c r="P88" i="6"/>
  <c r="AU62" i="1"/>
  <c r="AU61" i="1" s="1"/>
  <c r="T88" i="2"/>
  <c r="BK86" i="3"/>
  <c r="J86" i="3"/>
  <c r="J63" i="3" s="1"/>
  <c r="BK86" i="7"/>
  <c r="J86" i="7" s="1"/>
  <c r="J63" i="7" s="1"/>
  <c r="J100" i="8"/>
  <c r="J65" i="8"/>
  <c r="J81" i="10"/>
  <c r="J60" i="10"/>
  <c r="J59" i="10"/>
  <c r="J112" i="2"/>
  <c r="J65" i="2" s="1"/>
  <c r="BK121" i="4"/>
  <c r="J121" i="4"/>
  <c r="J64" i="4"/>
  <c r="BK111" i="6"/>
  <c r="J111" i="6"/>
  <c r="J64" i="6"/>
  <c r="AU55" i="1"/>
  <c r="BA61" i="1"/>
  <c r="AW61" i="1" s="1"/>
  <c r="J35" i="3"/>
  <c r="AV57" i="1" s="1"/>
  <c r="AT57" i="1" s="1"/>
  <c r="BC55" i="1"/>
  <c r="AY55" i="1" s="1"/>
  <c r="F35" i="3"/>
  <c r="AZ57" i="1"/>
  <c r="BC58" i="1"/>
  <c r="AY58" i="1"/>
  <c r="J32" i="9"/>
  <c r="AG66" i="1" s="1"/>
  <c r="J32" i="2"/>
  <c r="AG56" i="1"/>
  <c r="J32" i="8"/>
  <c r="AG65" i="1"/>
  <c r="BD58" i="1"/>
  <c r="F35" i="2"/>
  <c r="AZ56" i="1"/>
  <c r="J35" i="7"/>
  <c r="AV63" i="1" s="1"/>
  <c r="AT63" i="1" s="1"/>
  <c r="BC64" i="1"/>
  <c r="AY64" i="1" s="1"/>
  <c r="J33" i="10"/>
  <c r="AV67" i="1"/>
  <c r="AT67" i="1"/>
  <c r="BC61" i="1"/>
  <c r="AY61" i="1" s="1"/>
  <c r="J35" i="4"/>
  <c r="AV59" i="1"/>
  <c r="AT59" i="1"/>
  <c r="BB55" i="1"/>
  <c r="AU64" i="1"/>
  <c r="BD55" i="1"/>
  <c r="BA64" i="1"/>
  <c r="AW64" i="1" s="1"/>
  <c r="F35" i="5"/>
  <c r="AZ60" i="1" s="1"/>
  <c r="BA58" i="1"/>
  <c r="AW58" i="1" s="1"/>
  <c r="F35" i="9"/>
  <c r="AZ66" i="1"/>
  <c r="J35" i="5"/>
  <c r="AV60" i="1" s="1"/>
  <c r="AT60" i="1" s="1"/>
  <c r="BA55" i="1"/>
  <c r="BB64" i="1"/>
  <c r="AX64" i="1" s="1"/>
  <c r="J35" i="9"/>
  <c r="AV66" i="1" s="1"/>
  <c r="AT66" i="1" s="1"/>
  <c r="J35" i="8"/>
  <c r="AV65" i="1"/>
  <c r="AT65" i="1"/>
  <c r="BB58" i="1"/>
  <c r="AX58" i="1" s="1"/>
  <c r="J35" i="2"/>
  <c r="AV56" i="1"/>
  <c r="AT56" i="1"/>
  <c r="F33" i="10"/>
  <c r="AZ67" i="1"/>
  <c r="F35" i="6"/>
  <c r="AZ62" i="1"/>
  <c r="BD61" i="1"/>
  <c r="BB61" i="1"/>
  <c r="AX61" i="1" s="1"/>
  <c r="F35" i="4"/>
  <c r="AZ59" i="1" s="1"/>
  <c r="F35" i="7"/>
  <c r="AZ63" i="1" s="1"/>
  <c r="F35" i="8"/>
  <c r="AZ65" i="1" s="1"/>
  <c r="BD64" i="1"/>
  <c r="J35" i="6"/>
  <c r="AV62" i="1"/>
  <c r="AT62" i="1" s="1"/>
  <c r="J32" i="5" l="1"/>
  <c r="AG60" i="1" s="1"/>
  <c r="J41" i="2"/>
  <c r="J41" i="8"/>
  <c r="J41" i="9"/>
  <c r="J41" i="5"/>
  <c r="BK88" i="6"/>
  <c r="J88" i="6"/>
  <c r="J63" i="6"/>
  <c r="J39" i="10"/>
  <c r="BK88" i="4"/>
  <c r="J88" i="4"/>
  <c r="AN67" i="1"/>
  <c r="AN60" i="1"/>
  <c r="AN56" i="1"/>
  <c r="AN66" i="1"/>
  <c r="AN65" i="1"/>
  <c r="AU54" i="1"/>
  <c r="BD54" i="1"/>
  <c r="W33" i="1" s="1"/>
  <c r="AZ64" i="1"/>
  <c r="AV64" i="1"/>
  <c r="AT64" i="1" s="1"/>
  <c r="AN64" i="1" s="1"/>
  <c r="AG64" i="1"/>
  <c r="AX55" i="1"/>
  <c r="J32" i="3"/>
  <c r="AG57" i="1" s="1"/>
  <c r="AN57" i="1" s="1"/>
  <c r="BB54" i="1"/>
  <c r="W31" i="1" s="1"/>
  <c r="AZ61" i="1"/>
  <c r="AV61" i="1"/>
  <c r="AT61" i="1" s="1"/>
  <c r="BC54" i="1"/>
  <c r="W32" i="1" s="1"/>
  <c r="J32" i="4"/>
  <c r="AG59" i="1"/>
  <c r="AN59" i="1" s="1"/>
  <c r="BA54" i="1"/>
  <c r="W30" i="1" s="1"/>
  <c r="AZ58" i="1"/>
  <c r="AV58" i="1" s="1"/>
  <c r="AT58" i="1" s="1"/>
  <c r="AZ55" i="1"/>
  <c r="AV55" i="1" s="1"/>
  <c r="J32" i="7"/>
  <c r="AG63" i="1" s="1"/>
  <c r="AN63" i="1" s="1"/>
  <c r="AW55" i="1"/>
  <c r="J41" i="4" l="1"/>
  <c r="J41" i="3"/>
  <c r="J63" i="4"/>
  <c r="J41" i="7"/>
  <c r="AG55" i="1"/>
  <c r="AY54" i="1"/>
  <c r="AX54" i="1"/>
  <c r="AW54" i="1"/>
  <c r="AK30" i="1" s="1"/>
  <c r="AZ54" i="1"/>
  <c r="W29" i="1" s="1"/>
  <c r="J32" i="6"/>
  <c r="AG62" i="1" s="1"/>
  <c r="AN62" i="1" s="1"/>
  <c r="AT55" i="1"/>
  <c r="AG58" i="1"/>
  <c r="AN58" i="1" s="1"/>
  <c r="J41" i="6" l="1"/>
  <c r="AN55" i="1"/>
  <c r="AV54" i="1"/>
  <c r="AK29" i="1"/>
  <c r="AG61" i="1"/>
  <c r="AN61" i="1" s="1"/>
  <c r="AG54" i="1" l="1"/>
  <c r="AK26" i="1" s="1"/>
  <c r="AK35" i="1" s="1"/>
  <c r="AT54" i="1"/>
  <c r="AN54" i="1" l="1"/>
</calcChain>
</file>

<file path=xl/comments1.xml><?xml version="1.0" encoding="utf-8"?>
<comments xmlns="http://schemas.openxmlformats.org/spreadsheetml/2006/main">
  <authors>
    <author>Brabenec Libor</author>
  </authors>
  <commentList>
    <comment ref="I8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4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Brabenec Libor</author>
  </authors>
  <commentList>
    <comment ref="I8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3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Brabenec Libor</author>
  </authors>
  <commentList>
    <comment ref="I8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3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0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Brabenec Libor</author>
  </authors>
  <commentList>
    <comment ref="I8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89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2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5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<sst xmlns="http://schemas.openxmlformats.org/spreadsheetml/2006/main" count="7465" uniqueCount="992">
  <si>
    <t>Export Komplet</t>
  </si>
  <si>
    <t>VZ</t>
  </si>
  <si>
    <t>2.0</t>
  </si>
  <si>
    <t>ZAMOK</t>
  </si>
  <si>
    <t>False</t>
  </si>
  <si>
    <t>{667becc3-75e4-4cd2-8cdf-a9d664f8e2bf}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</si>
  <si>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</si>
  <si>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</si>
  <si>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</si>
  <si>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</si>
  <si>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</si>
  <si>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</si>
  <si>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</si>
  <si>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</si>
  <si>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65420142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</si>
  <si>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</si>
  <si>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</si>
  <si>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trati v úseku Doňov - Popelín</t>
  </si>
  <si>
    <t>KSO:</t>
  </si>
  <si>
    <t>824</t>
  </si>
  <si>
    <t>CC-CZ:</t>
  </si>
  <si>
    <t>212</t>
  </si>
  <si>
    <t>Místo:</t>
  </si>
  <si>
    <t xml:space="preserve">trať 225 dle JŘ, TÚ Doňov - Popelín </t>
  </si>
  <si>
    <t>Datum:</t>
  </si>
  <si>
    <t>15. 4. 2020</t>
  </si>
  <si>
    <t>Zadavatel:</t>
  </si>
  <si>
    <t>IČ:</t>
  </si>
  <si>
    <t>70994234</t>
  </si>
  <si>
    <t xml:space="preserve">Správa železnic, státní organizace,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</si>
  <si>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</si>
  <si>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</si>
  <si>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</si>
  <si>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</si>
  <si>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</si>
  <si>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</si>
  <si>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</si>
  <si>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</si>
  <si>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</si>
  <si>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</si>
  <si>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</si>
  <si>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"Soupis prací je sestaven s využitím Cenové soustavy ""Sborník pro údržbu a opravy železniční infrastruktury"".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"																																			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</si>
  <si>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</si>
  <si>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</si>
  <si>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</si>
  <si>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</si>
  <si>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</si>
  <si>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</si>
  <si>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</si>
  <si>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</si>
  <si>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</si>
  <si>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</si>
  <si>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</si>
  <si>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</si>
  <si>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</si>
  <si>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</si>
  <si>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</si>
  <si>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</si>
  <si>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</si>
  <si>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</si>
  <si>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</si>
  <si>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</si>
  <si>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</si>
  <si>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</si>
  <si>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</si>
  <si>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</si>
  <si>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</si>
  <si>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</si>
  <si>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</si>
  <si>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</si>
  <si>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</si>
  <si>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</si>
  <si>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</si>
  <si>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</si>
  <si>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</si>
  <si>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</si>
  <si>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</si>
  <si>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</si>
  <si>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</si>
  <si>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</si>
  <si>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</si>
  <si>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 xml:space="preserve">SVP km 9,750 - 10,080 TÚ Doňov - K. Řečice, TSO P6145 km 9,876 </t>
  </si>
  <si>
    <t>STA</t>
  </si>
  <si>
    <t>1</t>
  </si>
  <si>
    <t>{1297119a-5834-4b94-a152-4f535ca41415}</t>
  </si>
  <si>
    <t>2</t>
  </si>
  <si>
    <t>/</t>
  </si>
  <si>
    <t>SO 1.1</t>
  </si>
  <si>
    <t>Železniční svřšek</t>
  </si>
  <si>
    <t>Soupis</t>
  </si>
  <si>
    <t>{2b1cf356-07d0-4fb7-abac-200f654d1b0f}</t>
  </si>
  <si>
    <t>SO 1.2</t>
  </si>
  <si>
    <t>Materiál a práce dodávané zadavatelem -  NEOCEŇOVAT!</t>
  </si>
  <si>
    <t>{2f299ac6-2858-47f5-9490-ec939dd06a33}</t>
  </si>
  <si>
    <t>SO 2</t>
  </si>
  <si>
    <t>SVP, SVK km 27,810 - 28,260, splítka 3. kolej JH, TSO P6164 km 28,109</t>
  </si>
  <si>
    <t>{5eb850c5-05cd-48ca-9ab4-e68fe621d528}</t>
  </si>
  <si>
    <t>SO 2.1</t>
  </si>
  <si>
    <t>{8776e21b-90c6-4956-9f30-df17a1fe930f}</t>
  </si>
  <si>
    <t>SO 2.2</t>
  </si>
  <si>
    <t>{1f918726-ede8-4209-a31e-4f776520c184}</t>
  </si>
  <si>
    <t>SO 3</t>
  </si>
  <si>
    <t>TSO P6163 v km 26,304  žst. J. Hradec - Jatka</t>
  </si>
  <si>
    <t>{47fdb673-e65c-43f0-9be9-46c3a6da609e}</t>
  </si>
  <si>
    <t>SO 3.1</t>
  </si>
  <si>
    <t>{8e94a52b-d606-4a0d-a276-23321083334c}</t>
  </si>
  <si>
    <t>SO 3.2</t>
  </si>
  <si>
    <t>{8887de46-f550-4de6-9861-3cf265cfde7b}</t>
  </si>
  <si>
    <t>SO 4</t>
  </si>
  <si>
    <t xml:space="preserve">SVP km 27,130 – 27,162 v žst. Jindřichův Hradec </t>
  </si>
  <si>
    <t>{cf749335-e1d8-4bc6-91bf-0c3b0920f38f}</t>
  </si>
  <si>
    <t>SO 4.1</t>
  </si>
  <si>
    <t>{dfe4620a-d82d-408e-8945-3e1c8c006338}</t>
  </si>
  <si>
    <t>SO 4.2</t>
  </si>
  <si>
    <t>{1163d69f-7611-47de-a6fe-9a6aea2e9899}</t>
  </si>
  <si>
    <t>VON</t>
  </si>
  <si>
    <t>Vedlejší a ostatní náklady</t>
  </si>
  <si>
    <t>{cf400fc5-c9a6-49b4-8f9c-e2e8fde12d58}</t>
  </si>
  <si>
    <t>KRYCÍ LIST SOUPISU PRACÍ</t>
  </si>
  <si>
    <t>Objekt:</t>
  </si>
  <si>
    <t xml:space="preserve">SO 1 - SVP km 9,750 - 10,080 TÚ Doňov - K. Řečice, TSO P6145 km 9,876 </t>
  </si>
  <si>
    <t>Soupis:</t>
  </si>
  <si>
    <t>SO 1.1 - Železniční svřšek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</si>
  <si>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</si>
  <si>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</si>
  <si>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</si>
  <si>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</si>
  <si>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</si>
  <si>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</si>
  <si>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</si>
  <si>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</si>
  <si>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</si>
  <si>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</si>
  <si>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</si>
  <si>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</si>
  <si>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</si>
  <si>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</si>
  <si>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</si>
  <si>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</si>
  <si>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</si>
  <si>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</si>
  <si>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</si>
  <si>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</si>
  <si>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</si>
  <si>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5958158005</t>
  </si>
  <si>
    <t>Podložka pryžová pod patu kolejnice S49  183/126/6</t>
  </si>
  <si>
    <t>kus</t>
  </si>
  <si>
    <t>Sborník UOŽI 01 2020</t>
  </si>
  <si>
    <t>8</t>
  </si>
  <si>
    <t>ROZPOCET</t>
  </si>
  <si>
    <t>4</t>
  </si>
  <si>
    <t>1571877227</t>
  </si>
  <si>
    <t>VV</t>
  </si>
  <si>
    <t>1086*1</t>
  </si>
  <si>
    <t>5958125010</t>
  </si>
  <si>
    <t>Komplety s antikorozní úpravou ŽS 4 (svěrka ŽS4, šroub RS 1, matice M24, podložka Fe6)</t>
  </si>
  <si>
    <t>-254581024</t>
  </si>
  <si>
    <t>P</t>
  </si>
  <si>
    <t>Poznámka k položce:_x000D_
P 6145 km 9,867</t>
  </si>
  <si>
    <t>60*1</t>
  </si>
  <si>
    <t>3</t>
  </si>
  <si>
    <t>5958128010</t>
  </si>
  <si>
    <t>Komplety ŽS 4 (šroub RS 1, matice M 24, podložka Fe6, svěrka ŽS4)</t>
  </si>
  <si>
    <t>409051116</t>
  </si>
  <si>
    <t>2112*1</t>
  </si>
  <si>
    <t>5955101000</t>
  </si>
  <si>
    <t>Kamenivo drcené štěrk frakce 31,5/63 třídy BI</t>
  </si>
  <si>
    <t>t</t>
  </si>
  <si>
    <t>-521308664</t>
  </si>
  <si>
    <t>Poznámka k položce:_x000D_
3 vozy</t>
  </si>
  <si>
    <t>3*36*1,5</t>
  </si>
  <si>
    <t>5</t>
  </si>
  <si>
    <t>5963146025</t>
  </si>
  <si>
    <t>Asfaltový beton ACP 22S 50/70 hrubozrnný podkladní vrstva</t>
  </si>
  <si>
    <t>665854344</t>
  </si>
  <si>
    <t xml:space="preserve">Poznámka k položce:_x000D_
P 6145 km 9,867_x000D_
_x000D_
6,5 x 2 + 6,5 x 3 </t>
  </si>
  <si>
    <t>((6,5*2)+(6,5*3))*0,06*2,2</t>
  </si>
  <si>
    <t>6</t>
  </si>
  <si>
    <t>5963146000</t>
  </si>
  <si>
    <t>Asfaltový beton ACO 11S 50/70 střednězrnný-obrusná vrstva</t>
  </si>
  <si>
    <t>-418941496</t>
  </si>
  <si>
    <t>((6,5*2)+(6,5*3))*0,05*2,2</t>
  </si>
  <si>
    <t>7</t>
  </si>
  <si>
    <t>5963152000</t>
  </si>
  <si>
    <t>Asfaltová zálivka pro trhliny a spáry</t>
  </si>
  <si>
    <t>kg</t>
  </si>
  <si>
    <t>-1537482014</t>
  </si>
  <si>
    <t xml:space="preserve">Poznámka k položce:_x000D_
P 6145 km 9,867_x000D_
</t>
  </si>
  <si>
    <t>5*1</t>
  </si>
  <si>
    <t>5964161020</t>
  </si>
  <si>
    <t>Beton lehce zhutnitelný C 25/30;X0 F5 2 395 2 898</t>
  </si>
  <si>
    <t>m3</t>
  </si>
  <si>
    <t>-1815826455</t>
  </si>
  <si>
    <t>Poznámka k položce:_x000D_
15 cm na štěrk pod bet. kvádry (pod zídkami)</t>
  </si>
  <si>
    <t>2*1</t>
  </si>
  <si>
    <t>HSV</t>
  </si>
  <si>
    <t>Práce a dodávky HSV</t>
  </si>
  <si>
    <t>Komunikace pozemní</t>
  </si>
  <si>
    <t>9</t>
  </si>
  <si>
    <t>K</t>
  </si>
  <si>
    <t>5905035120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</si>
  <si>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</si>
  <si>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155120946</t>
  </si>
  <si>
    <t>PSC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</si>
  <si>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pražce._x000D_
2. V cenách nejsou obsaženy náklady na podbití pražce, dodávku a doplnění kameniva.</t>
  </si>
  <si>
    <t>3*36</t>
  </si>
  <si>
    <t>10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</si>
  <si>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</si>
  <si>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</si>
  <si>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-1662632469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</si>
  <si>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</si>
  <si>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11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</si>
  <si>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</si>
  <si>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</si>
  <si>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km</t>
  </si>
  <si>
    <t>491972030</t>
  </si>
  <si>
    <t>Poznámka k souboru cen:_x000D_
1. V cenách jsou započteny náklady na snížení KL pod patou kolejnice ručně vidlemi._x000D_
2. V cenách nejsou obsaženy náklady na doplnění a dodávku kameniva.</t>
  </si>
  <si>
    <t>1*1</t>
  </si>
  <si>
    <t>12</t>
  </si>
  <si>
    <t>5906035120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</si>
  <si>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</si>
  <si>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-650057154</t>
  </si>
  <si>
    <t>Poznámka k souboru cen:_x000D_
1. V cenách jsou započteny náklady na demontáž upevňovadel, výměnu pražců, montáž upevňovadel. U nevystrojených a výhybkových pražců dřevěných vrtání otvorů pro vrtule._x000D_
2. V cenách nejsou obsaženy náklady na odstranění KL, rozrušení lavičky, podbití pražce, úpravu KL do profilu, snížení KL pod patou kolejnice, doplnění kameniva, dodávku materiálu, dopravu výzisku na skládku a skládkovné.</t>
  </si>
  <si>
    <t>510*1</t>
  </si>
  <si>
    <t>13</t>
  </si>
  <si>
    <t>5908050010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</si>
  <si>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</si>
  <si>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úl.pl.</t>
  </si>
  <si>
    <t>1469584005</t>
  </si>
  <si>
    <t>Poznámka k souboru cen:_x000D_
1. V cenách jsou započteny náklady na demontáž, výměnu a montáž, ošetření součástí mazivem a naložení výzisku na dopravní prostředek._x000D_
2. V cenách nejsou obsaženy náklady na vrtání pražce a dodávku materiálu.</t>
  </si>
  <si>
    <t>Poznámka k položce:_x000D_
V přejezdu P6145 km 9,867_x000D_
15 ks SB8 výměna ŽS4 ANTIKORO + pryž. podložek_x000D_
Pro přej. konstrukci Rosehill nutno dodržet rozdělení pražců 600 mm (viz kladečské listy)!</t>
  </si>
  <si>
    <t>15*2</t>
  </si>
  <si>
    <t>14</t>
  </si>
  <si>
    <t>997665015</t>
  </si>
  <si>
    <t>Poznámka k položce:_x000D_
18 ks SB8 výměna ŽS4 + pryž. podložek (přilehlé části přejezdu P6145)</t>
  </si>
  <si>
    <t>18*2</t>
  </si>
  <si>
    <t>5906105020</t>
  </si>
  <si>
    <t>Demontáž pražce betonový. Poznámka: 1. V cenách jsou započteny náklady na manipulaci, demontáž, odstrojení do součástí a uložení pražců.</t>
  </si>
  <si>
    <t>-1768934390</t>
  </si>
  <si>
    <t>Poznámka k souboru cen:_x000D_
1. V cenách jsou započteny náklady na manipulaci, demontáž, odstrojení do součástí a uložení pražců.</t>
  </si>
  <si>
    <t>16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</si>
  <si>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</si>
  <si>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</si>
  <si>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-989039534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</si>
  <si>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</si>
  <si>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17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</si>
  <si>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</si>
  <si>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</si>
  <si>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593390938</t>
  </si>
  <si>
    <t>Poznámka k souboru cen:_x000D_
1. V cenách jsou započteny náklady na odstranění kameniva, demontáž, dohození a úpravu kameniva a naložení výzisku na dopravní prostředek.</t>
  </si>
  <si>
    <t>Poznámka k položce:_x000D_
Nově bez pražcových kotev  R=320</t>
  </si>
  <si>
    <t>42*1</t>
  </si>
  <si>
    <t>18</t>
  </si>
  <si>
    <t>5913040230</t>
  </si>
  <si>
    <t>Montáž celopryžové přejezdové konstrukce silně zatížené v koleji část vnější a vnitřní včetně závěrných zídek. Poznámka: 1. V cenách jsou započteny náklady na montáž konstrukce. 2. V cenách nejsou obsaženy náklady na dodávku materiálu.</t>
  </si>
  <si>
    <t>m</t>
  </si>
  <si>
    <t>1069277731</t>
  </si>
  <si>
    <t>Poznámka k souboru cen:_x000D_
1. V cenách jsou započteny náklady na montáž konstrukce._x000D_
2. V cenách nejsou obsaženy náklady na dodávku materiálu.</t>
  </si>
  <si>
    <t>Poznámka k položce:_x000D_
P6145 km 9,867_x000D_
Rosehill</t>
  </si>
  <si>
    <t>7,2*1</t>
  </si>
  <si>
    <t>19</t>
  </si>
  <si>
    <t>5913060020</t>
  </si>
  <si>
    <t>Demontáž dílů betonové přejezdové konstrukce vnitřního panelu. Poznámka: 1. V cenách jsou započteny náklady na demontáž konstrukce a naložení na dopravní prostředek.</t>
  </si>
  <si>
    <t>1957755741</t>
  </si>
  <si>
    <t>Poznámka k souboru cen:_x000D_
1. V cenách jsou započteny náklady na demontáž konstrukce a naložení na dopravní prostředek.</t>
  </si>
  <si>
    <t>Poznámka k položce:_x000D_
P6145 km 9,867</t>
  </si>
  <si>
    <t>20</t>
  </si>
  <si>
    <t>5913060030</t>
  </si>
  <si>
    <t>Demontáž dílů betonové přejezdové konstrukce náběhového klínu. Poznámka: 1. V cenách jsou započteny náklady na demontáž konstrukce a naložení na dopravní prostředek.</t>
  </si>
  <si>
    <t>963503732</t>
  </si>
  <si>
    <t>5913235020</t>
  </si>
  <si>
    <t>Dělení AB komunikace řezáním hloubky do 20 cm. Poznámka: 1. V cenách jsou započteny náklady na provedení úkolu.</t>
  </si>
  <si>
    <t>-862470150</t>
  </si>
  <si>
    <t>Poznámka k souboru cen:_x000D_
1. V cenách jsou započteny náklady na provedení úkolu.</t>
  </si>
  <si>
    <t>6,5*2</t>
  </si>
  <si>
    <t>22</t>
  </si>
  <si>
    <t>5913240020</t>
  </si>
  <si>
    <t>Odstranění AB komunikace odtěžením nebo frézováním hloubky do 20 cm. Poznámka: 1. V cenách jsou započteny náklady na odtěžení nebo frézování a naložení výzisku na dopravní prostředek.</t>
  </si>
  <si>
    <t>m2</t>
  </si>
  <si>
    <t>1891642889</t>
  </si>
  <si>
    <t>Poznámka k souboru cen:_x000D_
1. V cenách jsou započteny náklady na odtěžení nebo frézování a naložení výzisku na dopravní prostředek.</t>
  </si>
  <si>
    <t>Poznámka k položce:_x000D_
P6145 km 9,867_x000D_
(6,5 x 3) + (6,5 x 4)</t>
  </si>
  <si>
    <t>(6,5*3)+(6,5*4)</t>
  </si>
  <si>
    <t>23</t>
  </si>
  <si>
    <t>5913250010</t>
  </si>
  <si>
    <t>Zřízení konstrukce vozovky asfaltobetonové dle vzorového listu Ž lehké - ložní a obrusná vrstva tloušťky do 12 cm. Poznámka: 1. V cenách jsou započteny náklady na zřízení netuhé vozovky podle VL s živičným podkladem ze stmelených vrstev podle vzorového listu Ž. 2. V cenách nejsou obsaženy náklady na dodávku materiálu.</t>
  </si>
  <si>
    <t>-1465602426</t>
  </si>
  <si>
    <t>Poznámka k souboru cen:_x000D_
1. V cenách jsou započteny náklady na zřízení netuhé vozovky podle VL s živičným podkladem ze stmelených vrstev podle vzorového listu Ž._x000D_
2. V cenách nejsou obsaženy náklady na dodávku materiálu.</t>
  </si>
  <si>
    <t>Poznámka k položce:_x000D_
P6145 km 9,867_x000D_
(6,5 x 2) + (6,5 x 3)</t>
  </si>
  <si>
    <t>(6,5*2)+(6,5*3)</t>
  </si>
  <si>
    <t>24</t>
  </si>
  <si>
    <t>5915010030</t>
  </si>
  <si>
    <t>Těžení zeminy nebo horniny železničního spodku III. třídy. Poznámka: 1. V cenách jsou započteny náklady na těžení a uložení výzisku na terén nebo naložení na dopravní prostředek a uložení na úložišti.</t>
  </si>
  <si>
    <t>2146443433</t>
  </si>
  <si>
    <t>Poznámka k souboru cen:_x000D_
1. V cenách jsou započteny náklady na těžení a uložení výzisku na terén nebo naložení na dopravní prostředek a uložení na úložišti.</t>
  </si>
  <si>
    <t>Poznámka k položce:_x000D_
P6145 km 9,867 - Pro závěrné zídky</t>
  </si>
  <si>
    <t>(8*1*1)*2</t>
  </si>
  <si>
    <t>25</t>
  </si>
  <si>
    <t>5999005010</t>
  </si>
  <si>
    <t>Třídění spojovacích a upevňovacích součástí. Poznámka: 1. V cenách jsou započteny náklady na manipulaci, vytřídění a uložení materiálu na úložiště nebo do skladu.</t>
  </si>
  <si>
    <t>-1583342922</t>
  </si>
  <si>
    <t>Poznámka k souboru cen:_x000D_
1. V cenách jsou započteny náklady na manipulaci, vytřídění a uložení materiálu na úložiště nebo do skladu.</t>
  </si>
  <si>
    <t>(510*0,027)</t>
  </si>
  <si>
    <t>OST</t>
  </si>
  <si>
    <t>Ostatní</t>
  </si>
  <si>
    <t>26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</si>
  <si>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</si>
  <si>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</si>
  <si>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512</t>
  </si>
  <si>
    <t>-1141374173</t>
  </si>
  <si>
    <t xml:space="preserve">Poznámka k položce:_x000D_
sloupy EU č.17, 18, 19, 20, 21, 22, 23, 24, 25 _x000D_
</t>
  </si>
  <si>
    <t>9*1</t>
  </si>
  <si>
    <t>27</t>
  </si>
  <si>
    <t>7497351575</t>
  </si>
  <si>
    <t>Montáž přímého ukolejnění svorka se šroubem pro ukolejnění</t>
  </si>
  <si>
    <t>1911115241</t>
  </si>
  <si>
    <t xml:space="preserve">Poznámka k položce:_x000D_
sloupy EU č.17, 18, 19, 20, 21, 22, 23, 24, 25 </t>
  </si>
  <si>
    <t>28</t>
  </si>
  <si>
    <t>7592007050</t>
  </si>
  <si>
    <t>Demontáž počítacího bodu (senzoru) RSR 180</t>
  </si>
  <si>
    <t>1813341459</t>
  </si>
  <si>
    <t xml:space="preserve">Poznámka k položce:_x000D_
km 9,880 - Lpás  + km 9,910 - Lpás _x000D_
</t>
  </si>
  <si>
    <t>29</t>
  </si>
  <si>
    <t>7592005050</t>
  </si>
  <si>
    <t>Montáž počítacího bodu (senzoru) RSR 180 - uložení a připevnění na určené místo, seřízení polohy, přezkoušení</t>
  </si>
  <si>
    <t>-2101158389</t>
  </si>
  <si>
    <t xml:space="preserve">Poznámka k položce:_x000D_
km 9,880 - Lpás + km 9,910 - Lpás _x000D_
</t>
  </si>
  <si>
    <t>30</t>
  </si>
  <si>
    <t>9903200200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</si>
  <si>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</si>
  <si>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-1527130919</t>
  </si>
  <si>
    <t>Poznámka k souboru cen:_x000D_
1. Ceny jsou určeny pro dopravu mechanizmů na místo prováděných prací po silnici i po kolejích._x000D_
2. V ceně jsou započteny i náklady na zpáteční cestu dopravního prostředku. Měrnou jednotkou je kus přepravovaného stroje.</t>
  </si>
  <si>
    <t>Poznámka k položce:_x000D_
ASP + SSP + loko (pro CELOU stavbu)_x000D_
SO1 - uzavírka přejezdu 29. 5. - 31. 5._x000D_
SO2 - uzavírka přejezdu 21. 5. - 28. 5._x000D_
SO3 - uzavírka přejezdu 31. 5. - 4. 6.</t>
  </si>
  <si>
    <t>3+3+3</t>
  </si>
  <si>
    <t>31</t>
  </si>
  <si>
    <t>9903200100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</si>
  <si>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</si>
  <si>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-1112486273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</si>
  <si>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</si>
  <si>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Poznámka k položce:_x000D_
MHS pro CELOU stavbu</t>
  </si>
  <si>
    <t>32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</si>
  <si>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</si>
  <si>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</si>
  <si>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-1340762634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</si>
  <si>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</si>
  <si>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 xml:space="preserve">Poznámka k položce:_x000D_
Nakládka užitých SB8 ve výh. Nemanice II při převozu do žkm stavby_x000D__x000D_
_x000D_
</t>
  </si>
  <si>
    <t>510*(0,260+0,022)</t>
  </si>
  <si>
    <t>33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</si>
  <si>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</si>
  <si>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</si>
  <si>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-1113604988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</si>
  <si>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</si>
  <si>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Užité SB8 z výh. Nemanice II při převozu do žkm stavby</t>
  </si>
  <si>
    <t>34</t>
  </si>
  <si>
    <t>9902100500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</si>
  <si>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</si>
  <si>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1320416312</t>
  </si>
  <si>
    <t>Poznámka k položce:_x000D_
NOVÝ štěrk do žkm stavby</t>
  </si>
  <si>
    <t>36*3*1,5</t>
  </si>
  <si>
    <t>35</t>
  </si>
  <si>
    <t>9902100200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</si>
  <si>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</si>
  <si>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-540868521</t>
  </si>
  <si>
    <t>Poznámka k položce:_x000D_
ASfalt + beton do žkm stavby</t>
  </si>
  <si>
    <t>(7,865*1)+4,858</t>
  </si>
  <si>
    <t>36</t>
  </si>
  <si>
    <t>-962387326</t>
  </si>
  <si>
    <t xml:space="preserve">Poznámka k položce:_x000D_
Nakládka:_x000D_
UŽITÉ pražce + bet. panely při dopravě ze žkm stavby na VPS J. Hradec_x000D__x000D_
_x000D_
</t>
  </si>
  <si>
    <t>510*(0,265+0,027)</t>
  </si>
  <si>
    <t>2*1,5</t>
  </si>
  <si>
    <t>Součet</t>
  </si>
  <si>
    <t>37</t>
  </si>
  <si>
    <t>9902200200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</si>
  <si>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</si>
  <si>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-1366484335</t>
  </si>
  <si>
    <t>Poznámka k položce:_x000D_
odvoz UŽITÉHO materiálu ze žkm stavby na VPS J. Hradec</t>
  </si>
  <si>
    <t>38</t>
  </si>
  <si>
    <t>9902100700</t>
  </si>
  <si>
    <t>Doprava obousměrná (např. dodávek z vlastních zásob zhotovitele nebo objednatele nebo výzisku)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</si>
  <si>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2063946443</t>
  </si>
  <si>
    <t>Poznámka k položce:_x000D_
DM do žkm stavby</t>
  </si>
  <si>
    <t>2,867*1</t>
  </si>
  <si>
    <t>39</t>
  </si>
  <si>
    <t>1331135931</t>
  </si>
  <si>
    <t>Poznámka k položce:_x000D_
Štěrk z KL + asfalt + plasty k likvidaci</t>
  </si>
  <si>
    <t>235,6+10,010+0,27</t>
  </si>
  <si>
    <t>40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</si>
  <si>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</si>
  <si>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</si>
  <si>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-1898163926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</si>
  <si>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</si>
  <si>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Poznámka k položce:_x000D_
Štěrk z KL k likvidaci</t>
  </si>
  <si>
    <t>(108+16)*1,9</t>
  </si>
  <si>
    <t>41</t>
  </si>
  <si>
    <t>9909000200</t>
  </si>
  <si>
    <t>Poplatek za uložení nebezpečného odpadu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</si>
  <si>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834922041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</si>
  <si>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</si>
  <si>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 xml:space="preserve">Poznámka k položce:_x000D_
P6145 km 9,867 ... Asfalt_x000D_
_x000D_
(6,5 x 3) + (6,5 x 4)_x000D_
</t>
  </si>
  <si>
    <t>((6,5*3*0,10)+(6,5*4*0,10))*2,2</t>
  </si>
  <si>
    <t>42</t>
  </si>
  <si>
    <t>9909000400</t>
  </si>
  <si>
    <t>Poplatek za likvidaci plastových součástí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</si>
  <si>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-136335872</t>
  </si>
  <si>
    <t>((510*0,182)/1000)+((543*0,326)/1000)" polyethylén + gumy</t>
  </si>
  <si>
    <t>SO 1.2 - Materiál a práce dodávané zadavatelem -  NEOCEŇOVAT!</t>
  </si>
  <si>
    <t>VRN - Vedlejší rozpočtové náklady</t>
  </si>
  <si>
    <t>5956213065</t>
  </si>
  <si>
    <t>Pražec betonový příčný vystrojený  užitý tv. SB 8 P</t>
  </si>
  <si>
    <t>760469835</t>
  </si>
  <si>
    <t>Poznámka k položce:_x000D_
Převoz z výh. Nemanice II zajistí zhotovitel._x000D_
_x000D_
Dodá zadavatel SŽ, s. o., OŘ Plzeň!  N E O C E Ň O V A T !</t>
  </si>
  <si>
    <t>5963101003R</t>
  </si>
  <si>
    <t>Přejezd celopryžový pro zatížené komunikace ROSEHILL se závěrnou PRYŽOVOU zídkou tv. T</t>
  </si>
  <si>
    <t>-394354858</t>
  </si>
  <si>
    <t>Poznámka k položce:_x000D_
P 6145 km 9,867_x000D_
ROSEHILL včetně dopravy, pryžových závěrných zídek Rosehill a betonových podkladních bloků_x000D_
_x000D_
Dodá zadavatel SŽ, s. o., OŘ Plzeň!  N E O C E Ň O V A T !</t>
  </si>
  <si>
    <t>VRN</t>
  </si>
  <si>
    <t>Vedlejší rozpočtové náklady</t>
  </si>
  <si>
    <t>033111001</t>
  </si>
  <si>
    <t>Provozní vlivy Výluka silničního provozu se zajištěním objížďky</t>
  </si>
  <si>
    <t>%</t>
  </si>
  <si>
    <t>1856557199</t>
  </si>
  <si>
    <t>Poznámka k položce:_x000D_
P6145 v km 9,867 _x000D_
_x000D_
Dodá zadavatel SŽ, s. o., OŘ Plzeň!  N E O C E Ň O V A T !</t>
  </si>
  <si>
    <t>SO 2 - SVP, SVK km 27,810 - 28,260, splítka 3. kolej JH, TSO P6164 km 28,109</t>
  </si>
  <si>
    <t>SO 2.1 - Železniční svřšek</t>
  </si>
  <si>
    <t>trať 225 dle JŘ, žst.  Jindřichův Hradec</t>
  </si>
  <si>
    <t>2430*1</t>
  </si>
  <si>
    <t>5958158070</t>
  </si>
  <si>
    <t>Podložka polyetylenová pod podkladnici 380/160/2 (S4, R4)</t>
  </si>
  <si>
    <t>354288528</t>
  </si>
  <si>
    <t>5958134040</t>
  </si>
  <si>
    <t>Součásti upevňovací kroužek pružný dvojitý Fe 6</t>
  </si>
  <si>
    <t>-2068066770</t>
  </si>
  <si>
    <t>9864*1</t>
  </si>
  <si>
    <t>5958107005</t>
  </si>
  <si>
    <t>Šroub spojkový M24 x 140 mm</t>
  </si>
  <si>
    <t>-2036503786</t>
  </si>
  <si>
    <t>36*4</t>
  </si>
  <si>
    <t>5958116000</t>
  </si>
  <si>
    <t>Matice M24</t>
  </si>
  <si>
    <t>722091977</t>
  </si>
  <si>
    <t>Poznámka k položce:_x000D_
P6164 km 28,109</t>
  </si>
  <si>
    <t>96*1</t>
  </si>
  <si>
    <t>4764*1</t>
  </si>
  <si>
    <t>Poznámka k položce:_x000D_
7 vozů</t>
  </si>
  <si>
    <t>7*36*1,5</t>
  </si>
  <si>
    <t>5963122001R</t>
  </si>
  <si>
    <t>Přejezd z polymerového betonu kompletní sestava</t>
  </si>
  <si>
    <t>342460553</t>
  </si>
  <si>
    <t>Poznámka k položce:_x000D_
P6164 km 28,109_x000D_
Bodan, vč. závěrných zídek, včetně dopravy do žkm stavby_x000D_
_x000D_
Poloměr oblouku 301 m, sklon = 1,65 ‰_x000D_
Převýšení x_x000D_
Rozchod 1435 + 760 mm_x000D_
Rozšíření x_x000D_
Pražce Dřevěné pražce_x000D_
Kolejnice 49 E1_x000D_
Úklon kolejnice 1:20_x000D_
Upevnění ŽS4_x000D_
Stavební délka přejezdové konstrukce 7,2 m_x000D_
Úhel křížení 81 °_x000D_
Rozdělení pražců 600 mm_x000D_
Délka vnějších desek AP 1650/600 mm_x000D_
Třída zatížení G I</t>
  </si>
  <si>
    <t xml:space="preserve">Poznámka k položce:_x000D_
P6164 km 28,109_x000D_
</t>
  </si>
  <si>
    <t>4*7*0,06*2,2</t>
  </si>
  <si>
    <t>4*7*0,05*2,2</t>
  </si>
  <si>
    <t>7*36</t>
  </si>
  <si>
    <t>1,5*1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</si>
  <si>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</si>
  <si>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</si>
  <si>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86947374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</si>
  <si>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vrtule._x000D_
2. V cenách nejsou obsaženy náklady na podbití pražců, snížení KL pod patou kolejnice, dodávku materiálu, dopravu výzisku na skládku a skládkovné.</t>
  </si>
  <si>
    <t>810*1</t>
  </si>
  <si>
    <t>5907020422</t>
  </si>
  <si>
    <t>Souvislá výměna kolejnic současně s výměnou kompletů a pryžové podložky tv. S49 rozdělení "e".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</si>
  <si>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521739525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</si>
  <si>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mazivem._x000D_
2. V cenách nejsou započteny náklady na dělení kolejnic, zřízení svaru, demontáž nebo montáž styků.</t>
  </si>
  <si>
    <t xml:space="preserve">Poznámka k položce:_x000D_
horní pás Levý – 18 x 25m = 450m;  spodní pás Pravý – 2 x  24,90m, 8 x 24,95m, 8 x 25m = 450m; úzkorozchodná – 3 x 25m = 75m  </t>
  </si>
  <si>
    <t>970*1</t>
  </si>
  <si>
    <t>5907050020</t>
  </si>
  <si>
    <t>Dělení kolejnic řezáním nebo rozbroušením tv. S49. Poznámka: 1. V cenách jsou započteny náklady na manipulaci, podložení, označení a provedení řezu kolejnice.</t>
  </si>
  <si>
    <t>1568034994</t>
  </si>
  <si>
    <t>Poznámka k souboru cen:_x000D_
1. V cenách jsou započteny náklady na manipulaci, podložení, označení a provedení řezu kolejnice.</t>
  </si>
  <si>
    <t>10*1</t>
  </si>
  <si>
    <t>5907050120</t>
  </si>
  <si>
    <t>Dělení kolejnic kyslíkem tv. S49. Poznámka: 1. V cenách jsou započteny náklady na manipulaci, podložení, označení a provedení řezu kolejnice.</t>
  </si>
  <si>
    <t>-1296422204</t>
  </si>
  <si>
    <t>Poznámka k souboru cen:_x000D_
1. V cenách jsou započteny náklady na manipulaci podložení, označení a provedení řezu kolejnice.</t>
  </si>
  <si>
    <t>19*1</t>
  </si>
  <si>
    <t>5907055030</t>
  </si>
  <si>
    <t>Vrtání kolejnic otvor o průměru přes 23 mm. Poznámka: 1. V cenách jsou započteny náklady na manipulaci, podložení, označení a provedení vrtu ve stojině kolejnice.</t>
  </si>
  <si>
    <t>145131728</t>
  </si>
  <si>
    <t>Poznámka k souboru cen:_x000D_
1. V cenách jsou započteny náklady na manipulaci, podložení, označení a provedení vrtu ve stojině kolejnice.</t>
  </si>
  <si>
    <t>5908005130</t>
  </si>
  <si>
    <t>Oprava kolejnicového styku demontáž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</si>
  <si>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2045052301</t>
  </si>
  <si>
    <t>Poznámka k souboru cen:_x000D_
1. V cenách jsou započteny náklady na výměnu, demontáž nebo montáž vnitřní spojky a/nebo celého styku a ošetření součástí mazivem. U přechodových spojek se použije položka s větším tvarem._x000D_
2. V cenách nejsou obsaženy náklady na dodávku materiálu.</t>
  </si>
  <si>
    <t>24*1</t>
  </si>
  <si>
    <t>5908005230</t>
  </si>
  <si>
    <t>Oprava kolejnicového styku montáž spojky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</si>
  <si>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1140608961</t>
  </si>
  <si>
    <t>5908045025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</si>
  <si>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</si>
  <si>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-779093718</t>
  </si>
  <si>
    <t>Poznámka k souboru cen:_x000D_
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</si>
  <si>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 xml:space="preserve">Poznámka k položce:_x000D_
třetí kolej splítka 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</si>
  <si>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</si>
  <si>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</si>
  <si>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-1019211328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</si>
  <si>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objednateli._x000D_
2. V cenách nejsou obsaženy náklady doplnění a dodávku kameniva a snížení KL pod patou kolejnice.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</si>
  <si>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</si>
  <si>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</si>
  <si>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svar</t>
  </si>
  <si>
    <t>372936166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</si>
  <si>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svaru._x000D_
2. V cenách nejsou obsaženy náklady na kontrolu svaru ultrazvukem, podbití pražců a demontáž styku.</t>
  </si>
  <si>
    <t>Poznámka k položce:_x000D_
16+2 závěrné</t>
  </si>
  <si>
    <t>16+2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</si>
  <si>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</si>
  <si>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</si>
  <si>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345900038</t>
  </si>
  <si>
    <t>Poznámka k souboru cen:_x000D_
1. V cenách jsou započteny náklady na montáž a demontáž napínacího zařízení nebo ohřevu kolejnic a udržování potřebného prodloužení kolejnicového pásu._x000D_
2. V cenách nejsou obsaženy náklady na demontáž upevňovadel a kolejnicových spojek.</t>
  </si>
  <si>
    <t>5910040340</t>
  </si>
  <si>
    <t>Umožnění volné dilatace kolejnice demontáž upevňovadel s osazením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</si>
  <si>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-217076117</t>
  </si>
  <si>
    <t>Poznámka k souboru cen:_x000D_
1. V cenách jsou započteny náklady na uvolnění, demontáž a rovnoměrné prodloužení nebo zkrácení kolejnice, vyznačení značek a vedení dokumentace._x000D_
2. V cenách nejsou obsaženy náklady na demontáž kolejnicových spojek.</t>
  </si>
  <si>
    <t>175*1</t>
  </si>
  <si>
    <t>5910040440</t>
  </si>
  <si>
    <t>Umožnění volné dilatace kolejnice montáž upevňovadel s odstraněním kluzných podložek rozdělení pražců "e".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</si>
  <si>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-614188048</t>
  </si>
  <si>
    <t>924728977</t>
  </si>
  <si>
    <t>5913070030</t>
  </si>
  <si>
    <t>Demontáž betonové přejezdové konstrukce část vnější a vnitřní včetně závěrných zídek. Poznámka: 1. V cenách jsou započteny náklady na demontáž konstrukce a naložení na dopravní prostředek.</t>
  </si>
  <si>
    <t>1865780942</t>
  </si>
  <si>
    <t>5913170030</t>
  </si>
  <si>
    <t>Montáž polymerové přejezdové konstrukce část vnější a vnitřní včetně závěrných zídek. Poznámka: 1. V cenách jsou započteny náklady na montáž a manipulaci. 2. V cenách nejsou obsaženy náklady na dodávku materiálu.</t>
  </si>
  <si>
    <t>1792854973</t>
  </si>
  <si>
    <t>Poznámka k souboru cen:_x000D_
1. V cenách jsou započteny náklady na montáž a manipulaci._x000D_
2. V cenách nejsou obsaženy náklady na dodávku materiálu.</t>
  </si>
  <si>
    <t>Poznámka k položce:_x000D_
P6164 km 28,109_x000D_
Bodan</t>
  </si>
  <si>
    <t>2*7</t>
  </si>
  <si>
    <t>Poznámka k položce:_x000D_
P6164 km 28,109_x000D_
(4 x 7) + (0,2 x 7)</t>
  </si>
  <si>
    <t>(4*7)+(0,2*7)</t>
  </si>
  <si>
    <t>Poznámka k položce:_x000D_
P6164 km 28,109_x000D_
4*7</t>
  </si>
  <si>
    <t>4*7</t>
  </si>
  <si>
    <t>Poznámka k položce:_x000D_
P6164 km 28,109 - Pro závěrné zídky</t>
  </si>
  <si>
    <t>1062567261</t>
  </si>
  <si>
    <t>(810*0,027)+(24*0,04)</t>
  </si>
  <si>
    <t>5914020020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</si>
  <si>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</si>
  <si>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1166659356</t>
  </si>
  <si>
    <t>Poznámka k souboru cen:_x000D_
1. V cenách jsou započteny náklady na odtěžení nánosu a nečistot, rozprostření výzisku na terén nebo naložení na dopravní prostředek._x000D_
2. V cenách nejsou obsaženy náklady na dopravu a skládkovné.</t>
  </si>
  <si>
    <t>3*1</t>
  </si>
  <si>
    <t>5914015130</t>
  </si>
  <si>
    <t>Čištění odvodňovacích zařízení ručně prahová vpusť s mříží. Poznámka: 1. V cenách jsou započteny náklady na vyčištění od nánosu a nečistot a rozprostření výzisku na terén nebo naložení na dopravní prostředek. 2. V cenách nejsou obsaženy náklady na dopravu a skládkovné.</t>
  </si>
  <si>
    <t>1053672086</t>
  </si>
  <si>
    <t>Poznámka k souboru cen:_x000D_
1. V cenách jsou započteny náklady na vyčištění od nánosu a nečistot a rozprostření výzisku na terén nebo naložení na dopravní prostředek._x000D_
2. V cenách nejsou obsaženy náklady na dopravu a skládkovné.</t>
  </si>
  <si>
    <t>7*1</t>
  </si>
  <si>
    <t>5913165010</t>
  </si>
  <si>
    <t>Demontáž polymerové přejezdové konstrukce část vnější a vnitřní bez závěrných zídek. Poznámka: 1. V cenách jsou započteny náklady na demontáž a naložení na dopravní prostředek.</t>
  </si>
  <si>
    <t>1575965219</t>
  </si>
  <si>
    <t>Poznámka k souboru cen:_x000D_
1. V cenách jsou započteny náklady na demontáž a naložení na dopravní prostředek.</t>
  </si>
  <si>
    <t>Poznámka k položce:_x000D_
pro NÁSLEDNÉ podbíjení   P6164 km 28,109</t>
  </si>
  <si>
    <t>5913170010</t>
  </si>
  <si>
    <t>Montáž polymerové přejezdové konstrukce část vnější a vnitřní bez závěrných zídek. Poznámka: 1. V cenách jsou započteny náklady na montáž a manipulaci. 2. V cenách nejsou obsaženy náklady na dodávku materiálu.</t>
  </si>
  <si>
    <t>-1454547226</t>
  </si>
  <si>
    <t>5909030010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</si>
  <si>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</si>
  <si>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-1173589999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</si>
  <si>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</si>
  <si>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 xml:space="preserve">Poznámka k položce:_x000D_
pro NÁSLEDNÉ podbíjení </t>
  </si>
  <si>
    <t>43</t>
  </si>
  <si>
    <t>-1054651842</t>
  </si>
  <si>
    <t>44</t>
  </si>
  <si>
    <t>1369149763</t>
  </si>
  <si>
    <t>Poznámka k položce:_x000D_
pro NÁSLEDNÉ podbíjení_x000D_
ASP + SSP</t>
  </si>
  <si>
    <t>45</t>
  </si>
  <si>
    <t xml:space="preserve">Poznámka k položce:_x000D_
sloupy EU č.13, PřSC1, PřL0, 14,15,16,17,18,19,20,výstražník – 1x, N1 – 2x, N2 – 2x, 21,22,23 – 2x, 24 _x000D_
_x000D_
</t>
  </si>
  <si>
    <t>20*1</t>
  </si>
  <si>
    <t>46</t>
  </si>
  <si>
    <t xml:space="preserve">Poznámka k položce:_x000D_
sloupy EU č.13, PřSC1, PřL0, 14,15,16,17,18,19,20,výstražník – 1x, N1 – 2x, N2 – 2x, 21,22,23 – 2x, 24 </t>
  </si>
  <si>
    <t>47</t>
  </si>
  <si>
    <t>7592007076</t>
  </si>
  <si>
    <t>Demontáž počítacího bodu počítače náprav ALCATEL SK30</t>
  </si>
  <si>
    <t>-2027446939</t>
  </si>
  <si>
    <t>48</t>
  </si>
  <si>
    <t>7592005076</t>
  </si>
  <si>
    <t>Montáž počítacího bodu počítače náprav ALCATEL SK30 - uložení a připevnění na určené místo, seřízení polohy, přezkoušení</t>
  </si>
  <si>
    <t>1378633697</t>
  </si>
  <si>
    <t>49</t>
  </si>
  <si>
    <t xml:space="preserve">Poznámka k položce:_x000D_
Manipulace s NOVÝMI pražci a kolejnicemi (vykládka) v žst. J. Hradec_x000D_
Přeprava do žkm stavby ( do 1000 m - technologická manipulace) je zahrnuta v položkách prací!_x000D__x000D_
_x000D_
</t>
  </si>
  <si>
    <t>83,43+48,155</t>
  </si>
  <si>
    <t>50</t>
  </si>
  <si>
    <t>-630430103</t>
  </si>
  <si>
    <t>36*7*1,5</t>
  </si>
  <si>
    <t>51</t>
  </si>
  <si>
    <t>9902100100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</si>
  <si>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</si>
  <si>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-1905008240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</si>
  <si>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</si>
  <si>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11,634*1</t>
  </si>
  <si>
    <t>52</t>
  </si>
  <si>
    <t>7,625*1</t>
  </si>
  <si>
    <t>53</t>
  </si>
  <si>
    <t xml:space="preserve">Poznámka k položce:_x000D_
Nakládka:_x000D_
UŽITÉ pražce + kolejnice při dopravě ze žkm stavby na VPS J. Hradec_x000D_
Přeprava ze žkm stavby (do 1000 m - technologická manipulace) je zahrnuta v položkách prací!_x000D__x000D_
_x000D_
</t>
  </si>
  <si>
    <t>810*(0,085+0,027)</t>
  </si>
  <si>
    <t>(975*0,04943)*0,95</t>
  </si>
  <si>
    <t>54</t>
  </si>
  <si>
    <t>-1250670342</t>
  </si>
  <si>
    <t xml:space="preserve">Poznámka k položce:_x000D_
Nakládka:_x000D_
UŽITÉ pražce + plasty na VPS J. Hradec při dopravě k likvidaci_x000D__x000D_
_x000D_
</t>
  </si>
  <si>
    <t>68,850+0,623</t>
  </si>
  <si>
    <t>55</t>
  </si>
  <si>
    <t>-7276263</t>
  </si>
  <si>
    <t>Poznámka k položce:_x000D_
Pražce dřev. + asfalt + plasty k likvidaci</t>
  </si>
  <si>
    <t>68,850+6,468+0,623</t>
  </si>
  <si>
    <t>56</t>
  </si>
  <si>
    <t>(252+16+3)*1,9</t>
  </si>
  <si>
    <t>57</t>
  </si>
  <si>
    <t xml:space="preserve">Poznámka k položce:_x000D_
P6164 km 28,109 ... Asfalt_x000D_
_x000D_
(4 x 7 m) + (0,20 x 7 m)_x000D_
</t>
  </si>
  <si>
    <t>((4*7*0,10)+(0,20*7*0,10))*2,2</t>
  </si>
  <si>
    <t>58</t>
  </si>
  <si>
    <t>9909000300</t>
  </si>
  <si>
    <t>Poplatek za likvidaci dřevěných kolejnicových podpor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</si>
  <si>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-1652094056</t>
  </si>
  <si>
    <t>810*0,085</t>
  </si>
  <si>
    <t>59</t>
  </si>
  <si>
    <t>0,656*0,95</t>
  </si>
  <si>
    <t>SO 2.2 - Materiál a práce dodávané zadavatelem -  NEOCEŇOVAT!</t>
  </si>
  <si>
    <t>trať 225 dle JŘ, žst. Jindřichův Hradec</t>
  </si>
  <si>
    <t>5956101000</t>
  </si>
  <si>
    <t>Pražec dřevěný příčný nevystrojený dub 2600x260x160 mm</t>
  </si>
  <si>
    <t>-501531614</t>
  </si>
  <si>
    <t>Poznámka k položce:_x000D_
Dodá zadavatel SŽ, s. o., OŘ Plzeň!  N E O C E Ň O V A T !</t>
  </si>
  <si>
    <t>5958246005</t>
  </si>
  <si>
    <t>Vrtule užitá R2 (160)</t>
  </si>
  <si>
    <t>-899557715</t>
  </si>
  <si>
    <t>9720*1</t>
  </si>
  <si>
    <t>5957101050</t>
  </si>
  <si>
    <t>Kolejnice třídy R260 tv. 49 E1 délky 25,000 m</t>
  </si>
  <si>
    <t>959490746</t>
  </si>
  <si>
    <t>39*1</t>
  </si>
  <si>
    <t>SO 3 - TSO P6163 v km 26,304  žst. J. Hradec - Jatka</t>
  </si>
  <si>
    <t>SO 3.1 - Železniční svřšek</t>
  </si>
  <si>
    <t>120*1</t>
  </si>
  <si>
    <t>Poznámka k položce:_x000D_
P6163 km 26,304</t>
  </si>
  <si>
    <t>84*1</t>
  </si>
  <si>
    <t>48*1</t>
  </si>
  <si>
    <t>Poznámka k položce:_x000D_
1 vůz</t>
  </si>
  <si>
    <t>1*36*1,5</t>
  </si>
  <si>
    <t>Poznámka k položce:_x000D_
P6163 km 26,304_x000D_
_x000D_
4 x 2 x 8 m</t>
  </si>
  <si>
    <t>((8*4)+(8*4))*0,06*2,2</t>
  </si>
  <si>
    <t>-1354390445</t>
  </si>
  <si>
    <t>((8*4)+(8*4))*0,05*2,2</t>
  </si>
  <si>
    <t xml:space="preserve">Poznámka k položce:_x000D_
P6163 km 26,304_x000D_
</t>
  </si>
  <si>
    <t>1*36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</si>
  <si>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</si>
  <si>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</si>
  <si>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1036472596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</si>
  <si>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vrtule._x000D_
2. V cenách nejsou obsaženy náklady na odstranění KL, rozrušení lavičky, úpravu KL do profilu, snížení KL pod patou kolejnice, doplnění kameniva, dodávku materiálu, dopravu výzisku na skládku a skládkovné.</t>
  </si>
  <si>
    <t>Poznámka k položce:_x000D_
Rozdělení "u" v P6163 km 26,304</t>
  </si>
  <si>
    <t>21*1</t>
  </si>
  <si>
    <t>1743157794</t>
  </si>
  <si>
    <t xml:space="preserve">Poznámka k položce:_x000D_
Za P6163 km 26,304 stáv. dřevěné za užité SB8 </t>
  </si>
  <si>
    <t>12*1</t>
  </si>
  <si>
    <t>5907015495</t>
  </si>
  <si>
    <t>Ojedinělá výměna kolejnic současně s výměnou pryžové podložky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</si>
  <si>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709667011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</si>
  <si>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mazivem._x000D_
2. V cenách nejsou započteny náklady na dělení kolejnic, zřízení svaru, demontáž nebo montáž styků.</t>
  </si>
  <si>
    <t>Poznámka k položce:_x000D_
( 2x25m – L,P + 1x10m – L, spodní pás )</t>
  </si>
  <si>
    <t>1581592871</t>
  </si>
  <si>
    <t>Poznámka k položce:_x000D_
výzisk</t>
  </si>
  <si>
    <t>5906105010</t>
  </si>
  <si>
    <t>Demontáž pražce dřevěný. Poznámka: 1. V cenách jsou započteny náklady na manipulaci, demontáž, odstrojení do součástí a uložení pražců.</t>
  </si>
  <si>
    <t>2070255170</t>
  </si>
  <si>
    <t>5910020130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</si>
  <si>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</si>
  <si>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385480592</t>
  </si>
  <si>
    <t>-1539447392</t>
  </si>
  <si>
    <t>Poznámka k souboru cen:_x000D_
1. V cenách jsou započteny náklady na montáž a demontáž napínacího zařízení nebo ohřevu kolejnic a udržování potřebného prodloužení kolejnicového pásu._x000D_
2. V cenách nejsou obsaženy náklady na demontáž upevňovadel a kolejnicových spojek.</t>
  </si>
  <si>
    <t>5910040330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</si>
  <si>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</si>
  <si>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-1963974596</t>
  </si>
  <si>
    <t>200*1</t>
  </si>
  <si>
    <t>5910040430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</si>
  <si>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</si>
  <si>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408990779</t>
  </si>
  <si>
    <t>5913035230</t>
  </si>
  <si>
    <t>Demontáž celopryžové přejezdové konstrukce silně zatížené v koleji část vnější a vnitřní včetně závěrných zídek. Poznámka: 1. V cenách jsou započteny náklady na demontáž konstrukce, naložení na dopravní prostředek.</t>
  </si>
  <si>
    <t>-780243641</t>
  </si>
  <si>
    <t>Poznámka k souboru cen:_x000D_
1. V cenách jsou započteny náklady na demontáž konstrukce, naložení na dopravní prostředek.</t>
  </si>
  <si>
    <t>10,8*1</t>
  </si>
  <si>
    <t>5913025030</t>
  </si>
  <si>
    <t>Demontáž dílů přejezdu celopryžového v koleji náběhový klín. Poznámka: 1. V cenách jsou započteny náklady na demontáž a naložení dílů na dopravní prostředek.</t>
  </si>
  <si>
    <t>615921827</t>
  </si>
  <si>
    <t>Poznámka k souboru cen:_x000D_
1. V cenách jsou započteny náklady na demontáž a naložení dílů na dopravní prostředek.</t>
  </si>
  <si>
    <t>Poznámka k položce:_x000D_
P6163 km 26,304_x000D_
Rosehill</t>
  </si>
  <si>
    <t>8*2</t>
  </si>
  <si>
    <t>Poznámka k položce:_x000D_
P6163 km 26,304_x000D_
2 x 4 x 8 m</t>
  </si>
  <si>
    <t>2*4*8</t>
  </si>
  <si>
    <t>Poznámka k položce:_x000D_
P6163 km 26,304_x000D_
2 x 4,0 x 8,0 m</t>
  </si>
  <si>
    <t>2*(4*8)</t>
  </si>
  <si>
    <t>Poznámka k položce:_x000D_
P6163 km 26,304 - Pro závěrné zídky</t>
  </si>
  <si>
    <t>(11*1*1)*2</t>
  </si>
  <si>
    <t>(33*0,027)</t>
  </si>
  <si>
    <t xml:space="preserve">Poznámka k položce:_x000D_
pouze u přejezdu, pro celou ASP ne – EÚ sloup – č.5, výstražník přejezdu – 2x, stožár osvětlení – č.2_x000D_
včetně -	Demontáž malé tlumivky u kolejnice – 1 ks  ( před přejezdem – Lpás )_x000D_
</t>
  </si>
  <si>
    <t>4+1</t>
  </si>
  <si>
    <t>Poznámka k položce:_x000D_
pouze u přejezdu, pro celou ASP ne – EÚ sloup – č.5, výstražník přejezdu – 2x, stožár osvětlení – č.2_x000D_
Montáž malé tlumivky u kolejnice – 1 ks  ( před přejezdem – Lpás )</t>
  </si>
  <si>
    <t>-1881987429</t>
  </si>
  <si>
    <t>1+1+1</t>
  </si>
  <si>
    <t>-292839654</t>
  </si>
  <si>
    <t>536104732</t>
  </si>
  <si>
    <t>36*1*1,5</t>
  </si>
  <si>
    <t>470956068</t>
  </si>
  <si>
    <t>8,448+7,040+(7,29)</t>
  </si>
  <si>
    <t>0,184*1</t>
  </si>
  <si>
    <t>21*(0,265+0,027)</t>
  </si>
  <si>
    <t>12*(0,085+0,027)</t>
  </si>
  <si>
    <t>60*(0,049430)*0,95</t>
  </si>
  <si>
    <t>-62177285</t>
  </si>
  <si>
    <t xml:space="preserve">Poznámka k položce:_x000D_
Nakládka:_x000D_
UŽITÉ dřevěné pražce + plasty na VPS J. Hradec při dopravě k likvidaci_x000D__x000D_
_x000D_
</t>
  </si>
  <si>
    <t>1,02+0,032</t>
  </si>
  <si>
    <t>-614027063</t>
  </si>
  <si>
    <t>Poznámka k položce:_x000D_
Štěrk z KL + pražce dřev. + asfalt + plasty k likvidaci</t>
  </si>
  <si>
    <t>68,400+1,02+14,08+0,032</t>
  </si>
  <si>
    <t>(36)*1,9</t>
  </si>
  <si>
    <t xml:space="preserve">Poznámka k položce:_x000D_
P6163 km 26,304 ... Asfalt_x000D_
_x000D_
(8 x 4) + (8 x 4)_x000D_
</t>
  </si>
  <si>
    <t>((8*4*0,10)+(8*4*0,10))*2,2</t>
  </si>
  <si>
    <t>-1493710919</t>
  </si>
  <si>
    <t>12*0,085</t>
  </si>
  <si>
    <t>((66*0,182)/1000)+((120*0,163)/1000)" polyethylén + gumy</t>
  </si>
  <si>
    <t>SO 3.2 - Materiál a práce dodávané zadavatelem -  NEOCEŇOVAT!</t>
  </si>
  <si>
    <t>-1261927728</t>
  </si>
  <si>
    <t>5957201010</t>
  </si>
  <si>
    <t>Kolejnice užité tv. S49</t>
  </si>
  <si>
    <t>-1071896473</t>
  </si>
  <si>
    <t>348561647</t>
  </si>
  <si>
    <t>Poznámka k položce:_x000D_
Vč. dopravy_x000D_
_x000D_
Dodá zadavatel SŽ, s. o., OŘ Plzeň!  N E O C E Ň O V A T !</t>
  </si>
  <si>
    <t>33*1</t>
  </si>
  <si>
    <t>Poznámka k položce:_x000D_
P6163 km 26,304_x000D_
ROSEHILL včetně dopravy, pryžových závěrných zídek Rosehill a betonových podkladních bloků_x000D_
_x000D_
Dodá zadavatel SŽ, s. o., OŘ Plzeň!  N E O C E Ň O V A T !</t>
  </si>
  <si>
    <t xml:space="preserve">SO 4 - SVP km 27,130 – 27,162 v žst. Jindřichův Hradec </t>
  </si>
  <si>
    <t>SO 4.1 - Železniční svřšek</t>
  </si>
  <si>
    <t xml:space="preserve">trať 225 dle JŘ, žst. Jindřichův Hradec  </t>
  </si>
  <si>
    <t>100*1</t>
  </si>
  <si>
    <t>5956122010</t>
  </si>
  <si>
    <t>Pražec dřevěný výhybkový dub skupina 4 2400x260x150</t>
  </si>
  <si>
    <t>-1862542430</t>
  </si>
  <si>
    <t xml:space="preserve">Poznámka k položce:_x000D_
za výh. č. 18 </t>
  </si>
  <si>
    <t>4*1</t>
  </si>
  <si>
    <t>0,800*1</t>
  </si>
  <si>
    <t>5906030010</t>
  </si>
  <si>
    <t>Ojedinělá výměna pražce současně s výměnou nebo čištěním KL pražec dřevěný příčný nevystrojený.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</si>
  <si>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-1852812750</t>
  </si>
  <si>
    <t>46*1</t>
  </si>
  <si>
    <t>-1702085115</t>
  </si>
  <si>
    <t>5907010080</t>
  </si>
  <si>
    <t>Výměna LISŮ tv. S49 rozdělení "d".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</si>
  <si>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1836270817</t>
  </si>
  <si>
    <t>Poznámka k souboru cen:_x000D_
1. V cenách jsou započteny náklady na demontáž upevňovadel, výměnu LISU, montáž upevňovadel, případnou úpravu dilatačních spár, zřízení nebo demontáž prozatímních styků a ošetření součástí mazivem._x000D_
2. V cenách nejsou započteny náklady na dělení kolejnic, zřízení svaru, demontáž nebo montáž styků.</t>
  </si>
  <si>
    <t>2*3,5</t>
  </si>
  <si>
    <t>5907015115</t>
  </si>
  <si>
    <t>Ojedinělá výměna kolejnic současně s výměnou pražců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</si>
  <si>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-72801881</t>
  </si>
  <si>
    <t>2*25</t>
  </si>
  <si>
    <t>16,5*1</t>
  </si>
  <si>
    <t>776780975</t>
  </si>
  <si>
    <t>0,8*1</t>
  </si>
  <si>
    <t>-561197124</t>
  </si>
  <si>
    <t>Poznámka k položce:_x000D_
6+2 závěrné</t>
  </si>
  <si>
    <t>6+2</t>
  </si>
  <si>
    <t>2068537471</t>
  </si>
  <si>
    <t>5910040320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</si>
  <si>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</si>
  <si>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1813403944</t>
  </si>
  <si>
    <t>32+25</t>
  </si>
  <si>
    <t>5910040420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</si>
  <si>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</si>
  <si>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-2011334652</t>
  </si>
  <si>
    <t>5911117030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</si>
  <si>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</si>
  <si>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-303831066</t>
  </si>
  <si>
    <t>Poznámka k souboru cen:_x000D_
1. V cenách jsou započteny náklady na výměnu přídržnice, vymezení šíře žlábku a ošetření součástí mazivem._x000D_
2. V cenách nejsou obsaženy náklady na dodávku dílu.</t>
  </si>
  <si>
    <t>Poznámka k položce:_x000D_
Demontáž + montáž přídržnice délky 4,50 m  ( pravá přímá )</t>
  </si>
  <si>
    <t>4,5*1</t>
  </si>
  <si>
    <t>1151494129</t>
  </si>
  <si>
    <t>-855246679</t>
  </si>
  <si>
    <t>683270073</t>
  </si>
  <si>
    <t>-1372217521</t>
  </si>
  <si>
    <t>0,622*1</t>
  </si>
  <si>
    <t>-1998644688</t>
  </si>
  <si>
    <t>4*(0,08+0,027)</t>
  </si>
  <si>
    <t>46*(0,250+0,027)"bet. pražce budou vyzískány</t>
  </si>
  <si>
    <t>73,5*(0,049430)*0,95</t>
  </si>
  <si>
    <t>-204423349</t>
  </si>
  <si>
    <t>Poznámka k položce:_x000D_
Štěrk z KL + pražce dřev. + plasty k likvidaci</t>
  </si>
  <si>
    <t>68,400+0,32+0,035</t>
  </si>
  <si>
    <t>-853125956</t>
  </si>
  <si>
    <t>0,320+0,035</t>
  </si>
  <si>
    <t>36*1,9</t>
  </si>
  <si>
    <t>1362277175</t>
  </si>
  <si>
    <t>4*0,08</t>
  </si>
  <si>
    <t>((100*0,182)/1000)+((100*0,163)/1000)" polyethylén + gumy</t>
  </si>
  <si>
    <t>SO 4.2 - Materiál a práce dodávané zadavatelem -  NEOCEŇOVAT!</t>
  </si>
  <si>
    <t>-171617161</t>
  </si>
  <si>
    <t>13192855</t>
  </si>
  <si>
    <t>5957131080</t>
  </si>
  <si>
    <t>Lepený izolovaný styk tv. S49 délky 5,00 m</t>
  </si>
  <si>
    <t>1172566045</t>
  </si>
  <si>
    <t>Poznámka k položce:_x000D_
pro 2x 3,5 m_x000D_
_x000D_
Dodá zadavatel SŽ, s. o., OŘ Plzeň!  N E O C E Ň O V A T !</t>
  </si>
  <si>
    <t>VON - Vedlejší a ostatní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</si>
  <si>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</si>
  <si>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</si>
  <si>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-930790719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</si>
  <si>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</si>
  <si>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 a. s.</t>
  </si>
  <si>
    <t>022101001</t>
  </si>
  <si>
    <t>Geodetické práce Geodetické práce před opravou</t>
  </si>
  <si>
    <t>1024</t>
  </si>
  <si>
    <t>1363458294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</si>
  <si>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</si>
  <si>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</si>
  <si>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1459495970</t>
  </si>
  <si>
    <t>022101021</t>
  </si>
  <si>
    <t>Geodetické práce Geodetické práce po ukončení opravy</t>
  </si>
  <si>
    <t>-1656831044</t>
  </si>
  <si>
    <t>029101001</t>
  </si>
  <si>
    <t>Ostatní náklady Náklady na informační cedule, desky, publikační náklady, aj.</t>
  </si>
  <si>
    <t>340483110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</si>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</sst>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b/>
      <i/>
      <sz val="11"/>
      <color rgb="FFFF0000"/>
      <name val="Trebuchet MS"/>
      <family val="2"/>
      <charset val="238"/>
    </font>
    <font>
      <b/>
      <sz val="14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4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 wrapText="1"/>
    </xf>
    <xf numFmtId="0" fontId="20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4" fontId="46" fillId="5" borderId="32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9"/>
  <sheetViews>
    <sheetView showGridLines="0" tabSelected="1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 x14ac:dyDescent="0.2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 x14ac:dyDescent="0.2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2" t="s">
        <v>14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2"/>
      <c r="AQ5" s="22"/>
      <c r="AR5" s="20"/>
      <c r="BE5" s="339" t="s">
        <v>15</v>
      </c>
      <c r="BS5" s="17" t="s">
        <v>6</v>
      </c>
    </row>
    <row r="6" spans="1:74" s="1" customFormat="1" ht="36.950000000000003" customHeight="1" x14ac:dyDescent="0.2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44" t="s">
        <v>17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2"/>
      <c r="AQ6" s="22"/>
      <c r="AR6" s="20"/>
      <c r="BE6" s="340"/>
      <c r="BS6" s="17" t="s">
        <v>6</v>
      </c>
    </row>
    <row r="7" spans="1:74" s="1" customFormat="1" ht="12" customHeight="1" x14ac:dyDescent="0.2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40"/>
      <c r="BS7" s="17" t="s">
        <v>6</v>
      </c>
    </row>
    <row r="8" spans="1:74" s="1" customFormat="1" ht="12" customHeight="1" x14ac:dyDescent="0.2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40"/>
      <c r="BS8" s="17" t="s">
        <v>6</v>
      </c>
    </row>
    <row r="9" spans="1:74" s="1" customFormat="1" ht="14.45" customHeight="1" x14ac:dyDescent="0.2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40"/>
      <c r="BS9" s="17" t="s">
        <v>6</v>
      </c>
    </row>
    <row r="10" spans="1:74" s="1" customFormat="1" ht="12" customHeight="1" x14ac:dyDescent="0.2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40"/>
      <c r="BS10" s="17" t="s">
        <v>6</v>
      </c>
    </row>
    <row r="11" spans="1:74" s="1" customFormat="1" ht="18.399999999999999" customHeight="1" x14ac:dyDescent="0.2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40"/>
      <c r="BS11" s="17" t="s">
        <v>6</v>
      </c>
    </row>
    <row r="12" spans="1:74" s="1" customFormat="1" ht="6.95" customHeight="1" x14ac:dyDescent="0.2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40"/>
      <c r="BS12" s="17" t="s">
        <v>6</v>
      </c>
    </row>
    <row r="13" spans="1:74" s="1" customFormat="1" ht="12" customHeight="1" x14ac:dyDescent="0.2">
      <c r="B13" s="21"/>
      <c r="C13" s="22"/>
      <c r="D13" s="29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33</v>
      </c>
      <c r="AO13" s="22"/>
      <c r="AP13" s="22"/>
      <c r="AQ13" s="22"/>
      <c r="AR13" s="20"/>
      <c r="BE13" s="340"/>
      <c r="BS13" s="17" t="s">
        <v>6</v>
      </c>
    </row>
    <row r="14" spans="1:74" ht="12.75" x14ac:dyDescent="0.2">
      <c r="B14" s="21"/>
      <c r="C14" s="22"/>
      <c r="D14" s="22"/>
      <c r="E14" s="345" t="s">
        <v>33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29" t="s">
        <v>30</v>
      </c>
      <c r="AL14" s="22"/>
      <c r="AM14" s="22"/>
      <c r="AN14" s="31" t="s">
        <v>33</v>
      </c>
      <c r="AO14" s="22"/>
      <c r="AP14" s="22"/>
      <c r="AQ14" s="22"/>
      <c r="AR14" s="20"/>
      <c r="BE14" s="340"/>
      <c r="BS14" s="17" t="s">
        <v>6</v>
      </c>
    </row>
    <row r="15" spans="1:74" s="1" customFormat="1" ht="6.95" customHeight="1" x14ac:dyDescent="0.2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40"/>
      <c r="BS15" s="17" t="s">
        <v>4</v>
      </c>
    </row>
    <row r="16" spans="1:74" s="1" customFormat="1" ht="12" customHeight="1" x14ac:dyDescent="0.2">
      <c r="B16" s="21"/>
      <c r="C16" s="22"/>
      <c r="D16" s="29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40"/>
      <c r="BS16" s="17" t="s">
        <v>4</v>
      </c>
    </row>
    <row r="17" spans="1:71" s="1" customFormat="1" ht="18.399999999999999" customHeight="1" x14ac:dyDescent="0.2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35</v>
      </c>
      <c r="AO17" s="22"/>
      <c r="AP17" s="22"/>
      <c r="AQ17" s="22"/>
      <c r="AR17" s="20"/>
      <c r="BE17" s="340"/>
      <c r="BS17" s="17" t="s">
        <v>37</v>
      </c>
    </row>
    <row r="18" spans="1:71" s="1" customFormat="1" ht="6.95" customHeight="1" x14ac:dyDescent="0.2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40"/>
      <c r="BS18" s="17" t="s">
        <v>6</v>
      </c>
    </row>
    <row r="19" spans="1:71" s="1" customFormat="1" ht="12" customHeight="1" x14ac:dyDescent="0.2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35</v>
      </c>
      <c r="AO19" s="22"/>
      <c r="AP19" s="22"/>
      <c r="AQ19" s="22"/>
      <c r="AR19" s="20"/>
      <c r="BE19" s="340"/>
      <c r="BS19" s="17" t="s">
        <v>6</v>
      </c>
    </row>
    <row r="20" spans="1:71" s="1" customFormat="1" ht="18.399999999999999" customHeight="1" x14ac:dyDescent="0.2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35</v>
      </c>
      <c r="AO20" s="22"/>
      <c r="AP20" s="22"/>
      <c r="AQ20" s="22"/>
      <c r="AR20" s="20"/>
      <c r="BE20" s="340"/>
      <c r="BS20" s="17" t="s">
        <v>4</v>
      </c>
    </row>
    <row r="21" spans="1:71" s="1" customFormat="1" ht="6.95" customHeight="1" x14ac:dyDescent="0.2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40"/>
    </row>
    <row r="22" spans="1:71" s="1" customFormat="1" ht="12" customHeight="1" x14ac:dyDescent="0.2">
      <c r="B22" s="21"/>
      <c r="C22" s="22"/>
      <c r="D22" s="29" t="s">
        <v>40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40"/>
    </row>
    <row r="23" spans="1:71" s="1" customFormat="1" ht="84" customHeight="1" x14ac:dyDescent="0.2">
      <c r="B23" s="21"/>
      <c r="C23" s="22"/>
      <c r="D23" s="22"/>
      <c r="E23" s="347" t="s">
        <v>41</v>
      </c>
      <c r="F23" s="347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7"/>
      <c r="R23" s="347"/>
      <c r="S23" s="347"/>
      <c r="T23" s="347"/>
      <c r="U23" s="347"/>
      <c r="V23" s="347"/>
      <c r="W23" s="347"/>
      <c r="X23" s="347"/>
      <c r="Y23" s="347"/>
      <c r="Z23" s="347"/>
      <c r="AA23" s="347"/>
      <c r="AB23" s="347"/>
      <c r="AC23" s="347"/>
      <c r="AD23" s="347"/>
      <c r="AE23" s="347"/>
      <c r="AF23" s="347"/>
      <c r="AG23" s="347"/>
      <c r="AH23" s="347"/>
      <c r="AI23" s="347"/>
      <c r="AJ23" s="347"/>
      <c r="AK23" s="347"/>
      <c r="AL23" s="347"/>
      <c r="AM23" s="347"/>
      <c r="AN23" s="347"/>
      <c r="AO23" s="22"/>
      <c r="AP23" s="22"/>
      <c r="AQ23" s="22"/>
      <c r="AR23" s="20"/>
      <c r="BE23" s="340"/>
    </row>
    <row r="24" spans="1:71" s="1" customFormat="1" ht="6.95" customHeight="1" x14ac:dyDescent="0.2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40"/>
    </row>
    <row r="25" spans="1:71" s="1" customFormat="1" ht="6.95" customHeight="1" x14ac:dyDescent="0.2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40"/>
    </row>
    <row r="26" spans="1:71" s="2" customFormat="1" ht="25.9" customHeight="1" x14ac:dyDescent="0.2">
      <c r="A26" s="34"/>
      <c r="B26" s="35"/>
      <c r="C26" s="36"/>
      <c r="D26" s="37" t="s">
        <v>42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8">
        <f>ROUND(AG54,2)</f>
        <v>0</v>
      </c>
      <c r="AL26" s="349"/>
      <c r="AM26" s="349"/>
      <c r="AN26" s="349"/>
      <c r="AO26" s="349"/>
      <c r="AP26" s="36"/>
      <c r="AQ26" s="36"/>
      <c r="AR26" s="39"/>
      <c r="BE26" s="340"/>
    </row>
    <row r="27" spans="1:71" s="2" customFormat="1" ht="6.95" customHeight="1" x14ac:dyDescent="0.2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40"/>
    </row>
    <row r="28" spans="1:71" s="2" customFormat="1" ht="12.75" x14ac:dyDescent="0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50" t="s">
        <v>43</v>
      </c>
      <c r="M28" s="350"/>
      <c r="N28" s="350"/>
      <c r="O28" s="350"/>
      <c r="P28" s="350"/>
      <c r="Q28" s="36"/>
      <c r="R28" s="36"/>
      <c r="S28" s="36"/>
      <c r="T28" s="36"/>
      <c r="U28" s="36"/>
      <c r="V28" s="36"/>
      <c r="W28" s="350" t="s">
        <v>44</v>
      </c>
      <c r="X28" s="350"/>
      <c r="Y28" s="350"/>
      <c r="Z28" s="350"/>
      <c r="AA28" s="350"/>
      <c r="AB28" s="350"/>
      <c r="AC28" s="350"/>
      <c r="AD28" s="350"/>
      <c r="AE28" s="350"/>
      <c r="AF28" s="36"/>
      <c r="AG28" s="36"/>
      <c r="AH28" s="36"/>
      <c r="AI28" s="36"/>
      <c r="AJ28" s="36"/>
      <c r="AK28" s="350" t="s">
        <v>45</v>
      </c>
      <c r="AL28" s="350"/>
      <c r="AM28" s="350"/>
      <c r="AN28" s="350"/>
      <c r="AO28" s="350"/>
      <c r="AP28" s="36"/>
      <c r="AQ28" s="36"/>
      <c r="AR28" s="39"/>
      <c r="BE28" s="340"/>
    </row>
    <row r="29" spans="1:71" s="3" customFormat="1" ht="14.45" customHeight="1" x14ac:dyDescent="0.2">
      <c r="B29" s="40"/>
      <c r="C29" s="41"/>
      <c r="D29" s="29" t="s">
        <v>46</v>
      </c>
      <c r="E29" s="41"/>
      <c r="F29" s="29" t="s">
        <v>47</v>
      </c>
      <c r="G29" s="41"/>
      <c r="H29" s="41"/>
      <c r="I29" s="41"/>
      <c r="J29" s="41"/>
      <c r="K29" s="41"/>
      <c r="L29" s="353">
        <v>0.21</v>
      </c>
      <c r="M29" s="352"/>
      <c r="N29" s="352"/>
      <c r="O29" s="352"/>
      <c r="P29" s="352"/>
      <c r="Q29" s="41"/>
      <c r="R29" s="41"/>
      <c r="S29" s="41"/>
      <c r="T29" s="41"/>
      <c r="U29" s="41"/>
      <c r="V29" s="41"/>
      <c r="W29" s="351">
        <f>ROUND(AZ54, 2)</f>
        <v>0</v>
      </c>
      <c r="X29" s="352"/>
      <c r="Y29" s="352"/>
      <c r="Z29" s="352"/>
      <c r="AA29" s="352"/>
      <c r="AB29" s="352"/>
      <c r="AC29" s="352"/>
      <c r="AD29" s="352"/>
      <c r="AE29" s="352"/>
      <c r="AF29" s="41"/>
      <c r="AG29" s="41"/>
      <c r="AH29" s="41"/>
      <c r="AI29" s="41"/>
      <c r="AJ29" s="41"/>
      <c r="AK29" s="351">
        <f>ROUND(AV54, 2)</f>
        <v>0</v>
      </c>
      <c r="AL29" s="352"/>
      <c r="AM29" s="352"/>
      <c r="AN29" s="352"/>
      <c r="AO29" s="352"/>
      <c r="AP29" s="41"/>
      <c r="AQ29" s="41"/>
      <c r="AR29" s="42"/>
      <c r="BE29" s="341"/>
    </row>
    <row r="30" spans="1:71" s="3" customFormat="1" ht="14.45" customHeight="1" x14ac:dyDescent="0.2">
      <c r="B30" s="40"/>
      <c r="C30" s="41"/>
      <c r="D30" s="41"/>
      <c r="E30" s="41"/>
      <c r="F30" s="29" t="s">
        <v>48</v>
      </c>
      <c r="G30" s="41"/>
      <c r="H30" s="41"/>
      <c r="I30" s="41"/>
      <c r="J30" s="41"/>
      <c r="K30" s="41"/>
      <c r="L30" s="353">
        <v>0.15</v>
      </c>
      <c r="M30" s="352"/>
      <c r="N30" s="352"/>
      <c r="O30" s="352"/>
      <c r="P30" s="352"/>
      <c r="Q30" s="41"/>
      <c r="R30" s="41"/>
      <c r="S30" s="41"/>
      <c r="T30" s="41"/>
      <c r="U30" s="41"/>
      <c r="V30" s="41"/>
      <c r="W30" s="351">
        <f>ROUND(BA54, 2)</f>
        <v>0</v>
      </c>
      <c r="X30" s="352"/>
      <c r="Y30" s="352"/>
      <c r="Z30" s="352"/>
      <c r="AA30" s="352"/>
      <c r="AB30" s="352"/>
      <c r="AC30" s="352"/>
      <c r="AD30" s="352"/>
      <c r="AE30" s="352"/>
      <c r="AF30" s="41"/>
      <c r="AG30" s="41"/>
      <c r="AH30" s="41"/>
      <c r="AI30" s="41"/>
      <c r="AJ30" s="41"/>
      <c r="AK30" s="351">
        <f>ROUND(AW54, 2)</f>
        <v>0</v>
      </c>
      <c r="AL30" s="352"/>
      <c r="AM30" s="352"/>
      <c r="AN30" s="352"/>
      <c r="AO30" s="352"/>
      <c r="AP30" s="41"/>
      <c r="AQ30" s="41"/>
      <c r="AR30" s="42"/>
      <c r="BE30" s="341"/>
    </row>
    <row r="31" spans="1:71" s="3" customFormat="1" ht="14.45" hidden="1" customHeight="1" x14ac:dyDescent="0.2">
      <c r="B31" s="40"/>
      <c r="C31" s="41"/>
      <c r="D31" s="41"/>
      <c r="E31" s="41"/>
      <c r="F31" s="29" t="s">
        <v>49</v>
      </c>
      <c r="G31" s="41"/>
      <c r="H31" s="41"/>
      <c r="I31" s="41"/>
      <c r="J31" s="41"/>
      <c r="K31" s="41"/>
      <c r="L31" s="353">
        <v>0.21</v>
      </c>
      <c r="M31" s="352"/>
      <c r="N31" s="352"/>
      <c r="O31" s="352"/>
      <c r="P31" s="352"/>
      <c r="Q31" s="41"/>
      <c r="R31" s="41"/>
      <c r="S31" s="41"/>
      <c r="T31" s="41"/>
      <c r="U31" s="41"/>
      <c r="V31" s="41"/>
      <c r="W31" s="351">
        <f>ROUND(BB54, 2)</f>
        <v>0</v>
      </c>
      <c r="X31" s="352"/>
      <c r="Y31" s="352"/>
      <c r="Z31" s="352"/>
      <c r="AA31" s="352"/>
      <c r="AB31" s="352"/>
      <c r="AC31" s="352"/>
      <c r="AD31" s="352"/>
      <c r="AE31" s="352"/>
      <c r="AF31" s="41"/>
      <c r="AG31" s="41"/>
      <c r="AH31" s="41"/>
      <c r="AI31" s="41"/>
      <c r="AJ31" s="41"/>
      <c r="AK31" s="351">
        <v>0</v>
      </c>
      <c r="AL31" s="352"/>
      <c r="AM31" s="352"/>
      <c r="AN31" s="352"/>
      <c r="AO31" s="352"/>
      <c r="AP31" s="41"/>
      <c r="AQ31" s="41"/>
      <c r="AR31" s="42"/>
      <c r="BE31" s="341"/>
    </row>
    <row r="32" spans="1:71" s="3" customFormat="1" ht="14.45" hidden="1" customHeight="1" x14ac:dyDescent="0.2">
      <c r="B32" s="40"/>
      <c r="C32" s="41"/>
      <c r="D32" s="41"/>
      <c r="E32" s="41"/>
      <c r="F32" s="29" t="s">
        <v>50</v>
      </c>
      <c r="G32" s="41"/>
      <c r="H32" s="41"/>
      <c r="I32" s="41"/>
      <c r="J32" s="41"/>
      <c r="K32" s="41"/>
      <c r="L32" s="353">
        <v>0.15</v>
      </c>
      <c r="M32" s="352"/>
      <c r="N32" s="352"/>
      <c r="O32" s="352"/>
      <c r="P32" s="352"/>
      <c r="Q32" s="41"/>
      <c r="R32" s="41"/>
      <c r="S32" s="41"/>
      <c r="T32" s="41"/>
      <c r="U32" s="41"/>
      <c r="V32" s="41"/>
      <c r="W32" s="351">
        <f>ROUND(BC54, 2)</f>
        <v>0</v>
      </c>
      <c r="X32" s="352"/>
      <c r="Y32" s="352"/>
      <c r="Z32" s="352"/>
      <c r="AA32" s="352"/>
      <c r="AB32" s="352"/>
      <c r="AC32" s="352"/>
      <c r="AD32" s="352"/>
      <c r="AE32" s="352"/>
      <c r="AF32" s="41"/>
      <c r="AG32" s="41"/>
      <c r="AH32" s="41"/>
      <c r="AI32" s="41"/>
      <c r="AJ32" s="41"/>
      <c r="AK32" s="351">
        <v>0</v>
      </c>
      <c r="AL32" s="352"/>
      <c r="AM32" s="352"/>
      <c r="AN32" s="352"/>
      <c r="AO32" s="352"/>
      <c r="AP32" s="41"/>
      <c r="AQ32" s="41"/>
      <c r="AR32" s="42"/>
      <c r="BE32" s="341"/>
    </row>
    <row r="33" spans="1:57" s="3" customFormat="1" ht="14.45" hidden="1" customHeight="1" x14ac:dyDescent="0.2">
      <c r="B33" s="40"/>
      <c r="C33" s="41"/>
      <c r="D33" s="41"/>
      <c r="E33" s="41"/>
      <c r="F33" s="29" t="s">
        <v>51</v>
      </c>
      <c r="G33" s="41"/>
      <c r="H33" s="41"/>
      <c r="I33" s="41"/>
      <c r="J33" s="41"/>
      <c r="K33" s="41"/>
      <c r="L33" s="353">
        <v>0</v>
      </c>
      <c r="M33" s="352"/>
      <c r="N33" s="352"/>
      <c r="O33" s="352"/>
      <c r="P33" s="352"/>
      <c r="Q33" s="41"/>
      <c r="R33" s="41"/>
      <c r="S33" s="41"/>
      <c r="T33" s="41"/>
      <c r="U33" s="41"/>
      <c r="V33" s="41"/>
      <c r="W33" s="351">
        <f>ROUND(BD54, 2)</f>
        <v>0</v>
      </c>
      <c r="X33" s="352"/>
      <c r="Y33" s="352"/>
      <c r="Z33" s="352"/>
      <c r="AA33" s="352"/>
      <c r="AB33" s="352"/>
      <c r="AC33" s="352"/>
      <c r="AD33" s="352"/>
      <c r="AE33" s="352"/>
      <c r="AF33" s="41"/>
      <c r="AG33" s="41"/>
      <c r="AH33" s="41"/>
      <c r="AI33" s="41"/>
      <c r="AJ33" s="41"/>
      <c r="AK33" s="351">
        <v>0</v>
      </c>
      <c r="AL33" s="352"/>
      <c r="AM33" s="352"/>
      <c r="AN33" s="352"/>
      <c r="AO33" s="352"/>
      <c r="AP33" s="41"/>
      <c r="AQ33" s="41"/>
      <c r="AR33" s="42"/>
    </row>
    <row r="34" spans="1:57" s="2" customFormat="1" ht="6.95" customHeight="1" x14ac:dyDescent="0.2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 x14ac:dyDescent="0.2">
      <c r="A35" s="34"/>
      <c r="B35" s="35"/>
      <c r="C35" s="43"/>
      <c r="D35" s="44" t="s">
        <v>52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53</v>
      </c>
      <c r="U35" s="45"/>
      <c r="V35" s="45"/>
      <c r="W35" s="45"/>
      <c r="X35" s="357" t="s">
        <v>54</v>
      </c>
      <c r="Y35" s="355"/>
      <c r="Z35" s="355"/>
      <c r="AA35" s="355"/>
      <c r="AB35" s="355"/>
      <c r="AC35" s="45"/>
      <c r="AD35" s="45"/>
      <c r="AE35" s="45"/>
      <c r="AF35" s="45"/>
      <c r="AG35" s="45"/>
      <c r="AH35" s="45"/>
      <c r="AI35" s="45"/>
      <c r="AJ35" s="45"/>
      <c r="AK35" s="354">
        <f>SUM(AK26:AK33)</f>
        <v>0</v>
      </c>
      <c r="AL35" s="355"/>
      <c r="AM35" s="355"/>
      <c r="AN35" s="355"/>
      <c r="AO35" s="356"/>
      <c r="AP35" s="43"/>
      <c r="AQ35" s="43"/>
      <c r="AR35" s="39"/>
      <c r="BE35" s="34"/>
    </row>
    <row r="36" spans="1:57" s="2" customFormat="1" ht="6.95" customHeight="1" x14ac:dyDescent="0.2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 x14ac:dyDescent="0.2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 x14ac:dyDescent="0.2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 x14ac:dyDescent="0.2">
      <c r="A42" s="34"/>
      <c r="B42" s="35"/>
      <c r="C42" s="23" t="s">
        <v>55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 x14ac:dyDescent="0.2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 x14ac:dyDescent="0.2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65420142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 x14ac:dyDescent="0.2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6" t="str">
        <f>K6</f>
        <v>Oprava trati v úseku Doňov - Popelín</v>
      </c>
      <c r="M45" s="337"/>
      <c r="N45" s="337"/>
      <c r="O45" s="337"/>
      <c r="P45" s="337"/>
      <c r="Q45" s="337"/>
      <c r="R45" s="337"/>
      <c r="S45" s="337"/>
      <c r="T45" s="337"/>
      <c r="U45" s="337"/>
      <c r="V45" s="337"/>
      <c r="W45" s="337"/>
      <c r="X45" s="337"/>
      <c r="Y45" s="337"/>
      <c r="Z45" s="337"/>
      <c r="AA45" s="337"/>
      <c r="AB45" s="337"/>
      <c r="AC45" s="337"/>
      <c r="AD45" s="337"/>
      <c r="AE45" s="337"/>
      <c r="AF45" s="337"/>
      <c r="AG45" s="337"/>
      <c r="AH45" s="337"/>
      <c r="AI45" s="337"/>
      <c r="AJ45" s="337"/>
      <c r="AK45" s="337"/>
      <c r="AL45" s="337"/>
      <c r="AM45" s="337"/>
      <c r="AN45" s="337"/>
      <c r="AO45" s="337"/>
      <c r="AP45" s="56"/>
      <c r="AQ45" s="56"/>
      <c r="AR45" s="57"/>
    </row>
    <row r="46" spans="1:57" s="2" customFormat="1" ht="6.95" customHeight="1" x14ac:dyDescent="0.2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 x14ac:dyDescent="0.2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trať 225 dle JŘ, TÚ Doňov - Popelín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64" t="str">
        <f>IF(AN8= "","",AN8)</f>
        <v>15. 4. 2020</v>
      </c>
      <c r="AN47" s="364"/>
      <c r="AO47" s="36"/>
      <c r="AP47" s="36"/>
      <c r="AQ47" s="36"/>
      <c r="AR47" s="39"/>
      <c r="BE47" s="34"/>
    </row>
    <row r="48" spans="1:57" s="2" customFormat="1" ht="6.95" customHeight="1" x14ac:dyDescent="0.2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 x14ac:dyDescent="0.2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Správa železnic, státní organizace, OŘ Plzeň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34</v>
      </c>
      <c r="AJ49" s="36"/>
      <c r="AK49" s="36"/>
      <c r="AL49" s="36"/>
      <c r="AM49" s="365" t="str">
        <f>IF(E17="","",E17)</f>
        <v xml:space="preserve"> </v>
      </c>
      <c r="AN49" s="366"/>
      <c r="AO49" s="366"/>
      <c r="AP49" s="366"/>
      <c r="AQ49" s="36"/>
      <c r="AR49" s="39"/>
      <c r="AS49" s="368" t="s">
        <v>56</v>
      </c>
      <c r="AT49" s="369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 x14ac:dyDescent="0.2">
      <c r="A50" s="34"/>
      <c r="B50" s="35"/>
      <c r="C50" s="29" t="s">
        <v>32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365" t="str">
        <f>IF(E20="","",E20)</f>
        <v>Libor Brabenec</v>
      </c>
      <c r="AN50" s="366"/>
      <c r="AO50" s="366"/>
      <c r="AP50" s="366"/>
      <c r="AQ50" s="36"/>
      <c r="AR50" s="39"/>
      <c r="AS50" s="370"/>
      <c r="AT50" s="371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 x14ac:dyDescent="0.2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72"/>
      <c r="AT51" s="373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 x14ac:dyDescent="0.2">
      <c r="A52" s="34"/>
      <c r="B52" s="35"/>
      <c r="C52" s="331" t="s">
        <v>57</v>
      </c>
      <c r="D52" s="332"/>
      <c r="E52" s="332"/>
      <c r="F52" s="332"/>
      <c r="G52" s="332"/>
      <c r="H52" s="66"/>
      <c r="I52" s="335" t="s">
        <v>58</v>
      </c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63" t="s">
        <v>59</v>
      </c>
      <c r="AH52" s="332"/>
      <c r="AI52" s="332"/>
      <c r="AJ52" s="332"/>
      <c r="AK52" s="332"/>
      <c r="AL52" s="332"/>
      <c r="AM52" s="332"/>
      <c r="AN52" s="335" t="s">
        <v>60</v>
      </c>
      <c r="AO52" s="332"/>
      <c r="AP52" s="332"/>
      <c r="AQ52" s="67" t="s">
        <v>61</v>
      </c>
      <c r="AR52" s="39"/>
      <c r="AS52" s="68" t="s">
        <v>62</v>
      </c>
      <c r="AT52" s="69" t="s">
        <v>63</v>
      </c>
      <c r="AU52" s="69" t="s">
        <v>64</v>
      </c>
      <c r="AV52" s="69" t="s">
        <v>65</v>
      </c>
      <c r="AW52" s="69" t="s">
        <v>66</v>
      </c>
      <c r="AX52" s="69" t="s">
        <v>67</v>
      </c>
      <c r="AY52" s="69" t="s">
        <v>68</v>
      </c>
      <c r="AZ52" s="69" t="s">
        <v>69</v>
      </c>
      <c r="BA52" s="69" t="s">
        <v>70</v>
      </c>
      <c r="BB52" s="69" t="s">
        <v>71</v>
      </c>
      <c r="BC52" s="69" t="s">
        <v>72</v>
      </c>
      <c r="BD52" s="70" t="s">
        <v>73</v>
      </c>
      <c r="BE52" s="34"/>
    </row>
    <row r="53" spans="1:91" s="2" customFormat="1" ht="10.9" customHeight="1" x14ac:dyDescent="0.2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 x14ac:dyDescent="0.2">
      <c r="B54" s="74"/>
      <c r="C54" s="75" t="s">
        <v>74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8">
        <f>ROUND(AG55+AG58+AG61+AG64+AG67,2)</f>
        <v>0</v>
      </c>
      <c r="AH54" s="338"/>
      <c r="AI54" s="338"/>
      <c r="AJ54" s="338"/>
      <c r="AK54" s="338"/>
      <c r="AL54" s="338"/>
      <c r="AM54" s="338"/>
      <c r="AN54" s="374">
        <f t="shared" ref="AN54:AN67" si="0">SUM(AG54,AT54)</f>
        <v>0</v>
      </c>
      <c r="AO54" s="374"/>
      <c r="AP54" s="374"/>
      <c r="AQ54" s="78" t="s">
        <v>35</v>
      </c>
      <c r="AR54" s="79"/>
      <c r="AS54" s="80">
        <f>ROUND(AS55+AS58+AS61+AS64+AS67,2)</f>
        <v>0</v>
      </c>
      <c r="AT54" s="81">
        <f t="shared" ref="AT54:AT67" si="1">ROUND(SUM(AV54:AW54),2)</f>
        <v>0</v>
      </c>
      <c r="AU54" s="82">
        <f>ROUND(AU55+AU58+AU61+AU64+AU67,5)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ROUND(AZ55+AZ58+AZ61+AZ64+AZ67,2)</f>
        <v>0</v>
      </c>
      <c r="BA54" s="81">
        <f>ROUND(BA55+BA58+BA61+BA64+BA67,2)</f>
        <v>0</v>
      </c>
      <c r="BB54" s="81">
        <f>ROUND(BB55+BB58+BB61+BB64+BB67,2)</f>
        <v>0</v>
      </c>
      <c r="BC54" s="81">
        <f>ROUND(BC55+BC58+BC61+BC64+BC67,2)</f>
        <v>0</v>
      </c>
      <c r="BD54" s="83">
        <f>ROUND(BD55+BD58+BD61+BD64+BD67,2)</f>
        <v>0</v>
      </c>
      <c r="BS54" s="84" t="s">
        <v>75</v>
      </c>
      <c r="BT54" s="84" t="s">
        <v>76</v>
      </c>
      <c r="BU54" s="85" t="s">
        <v>77</v>
      </c>
      <c r="BV54" s="84" t="s">
        <v>78</v>
      </c>
      <c r="BW54" s="84" t="s">
        <v>5</v>
      </c>
      <c r="BX54" s="84" t="s">
        <v>79</v>
      </c>
      <c r="CL54" s="84" t="s">
        <v>19</v>
      </c>
    </row>
    <row r="55" spans="1:91" s="7" customFormat="1" ht="24.75" customHeight="1" x14ac:dyDescent="0.2">
      <c r="B55" s="86"/>
      <c r="C55" s="87"/>
      <c r="D55" s="333" t="s">
        <v>80</v>
      </c>
      <c r="E55" s="333"/>
      <c r="F55" s="333"/>
      <c r="G55" s="333"/>
      <c r="H55" s="333"/>
      <c r="I55" s="88"/>
      <c r="J55" s="333" t="s">
        <v>81</v>
      </c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3"/>
      <c r="V55" s="333"/>
      <c r="W55" s="333"/>
      <c r="X55" s="333"/>
      <c r="Y55" s="333"/>
      <c r="Z55" s="333"/>
      <c r="AA55" s="333"/>
      <c r="AB55" s="333"/>
      <c r="AC55" s="333"/>
      <c r="AD55" s="333"/>
      <c r="AE55" s="333"/>
      <c r="AF55" s="333"/>
      <c r="AG55" s="359">
        <f>ROUND(SUM(AG56:AG57),2)</f>
        <v>0</v>
      </c>
      <c r="AH55" s="360"/>
      <c r="AI55" s="360"/>
      <c r="AJ55" s="360"/>
      <c r="AK55" s="360"/>
      <c r="AL55" s="360"/>
      <c r="AM55" s="360"/>
      <c r="AN55" s="367">
        <f t="shared" si="0"/>
        <v>0</v>
      </c>
      <c r="AO55" s="360"/>
      <c r="AP55" s="360"/>
      <c r="AQ55" s="89" t="s">
        <v>82</v>
      </c>
      <c r="AR55" s="90"/>
      <c r="AS55" s="91">
        <f>ROUND(SUM(AS56:AS57),2)</f>
        <v>0</v>
      </c>
      <c r="AT55" s="92">
        <f t="shared" si="1"/>
        <v>0</v>
      </c>
      <c r="AU55" s="93">
        <f>ROUND(SUM(AU56:AU57),5)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ROUND(SUM(AZ56:AZ57),2)</f>
        <v>0</v>
      </c>
      <c r="BA55" s="92">
        <f>ROUND(SUM(BA56:BA57),2)</f>
        <v>0</v>
      </c>
      <c r="BB55" s="92">
        <f>ROUND(SUM(BB56:BB57),2)</f>
        <v>0</v>
      </c>
      <c r="BC55" s="92">
        <f>ROUND(SUM(BC56:BC57),2)</f>
        <v>0</v>
      </c>
      <c r="BD55" s="94">
        <f>ROUND(SUM(BD56:BD57),2)</f>
        <v>0</v>
      </c>
      <c r="BS55" s="95" t="s">
        <v>75</v>
      </c>
      <c r="BT55" s="95" t="s">
        <v>83</v>
      </c>
      <c r="BU55" s="95" t="s">
        <v>77</v>
      </c>
      <c r="BV55" s="95" t="s">
        <v>78</v>
      </c>
      <c r="BW55" s="95" t="s">
        <v>84</v>
      </c>
      <c r="BX55" s="95" t="s">
        <v>5</v>
      </c>
      <c r="CL55" s="95" t="s">
        <v>19</v>
      </c>
      <c r="CM55" s="95" t="s">
        <v>85</v>
      </c>
    </row>
    <row r="56" spans="1:91" s="4" customFormat="1" ht="16.5" customHeight="1" x14ac:dyDescent="0.2">
      <c r="A56" s="96" t="s">
        <v>86</v>
      </c>
      <c r="B56" s="51"/>
      <c r="C56" s="97"/>
      <c r="D56" s="97"/>
      <c r="E56" s="334" t="s">
        <v>87</v>
      </c>
      <c r="F56" s="334"/>
      <c r="G56" s="334"/>
      <c r="H56" s="334"/>
      <c r="I56" s="334"/>
      <c r="J56" s="97"/>
      <c r="K56" s="334" t="s">
        <v>88</v>
      </c>
      <c r="L56" s="334"/>
      <c r="M56" s="334"/>
      <c r="N56" s="334"/>
      <c r="O56" s="334"/>
      <c r="P56" s="334"/>
      <c r="Q56" s="334"/>
      <c r="R56" s="334"/>
      <c r="S56" s="334"/>
      <c r="T56" s="334"/>
      <c r="U56" s="334"/>
      <c r="V56" s="334"/>
      <c r="W56" s="334"/>
      <c r="X56" s="334"/>
      <c r="Y56" s="334"/>
      <c r="Z56" s="334"/>
      <c r="AA56" s="334"/>
      <c r="AB56" s="334"/>
      <c r="AC56" s="334"/>
      <c r="AD56" s="334"/>
      <c r="AE56" s="334"/>
      <c r="AF56" s="334"/>
      <c r="AG56" s="361">
        <f>'SO 1.1 - Železniční svřšek'!J32</f>
        <v>0</v>
      </c>
      <c r="AH56" s="362"/>
      <c r="AI56" s="362"/>
      <c r="AJ56" s="362"/>
      <c r="AK56" s="362"/>
      <c r="AL56" s="362"/>
      <c r="AM56" s="362"/>
      <c r="AN56" s="361">
        <f t="shared" si="0"/>
        <v>0</v>
      </c>
      <c r="AO56" s="362"/>
      <c r="AP56" s="362"/>
      <c r="AQ56" s="98" t="s">
        <v>89</v>
      </c>
      <c r="AR56" s="53"/>
      <c r="AS56" s="99">
        <v>0</v>
      </c>
      <c r="AT56" s="100">
        <f t="shared" si="1"/>
        <v>0</v>
      </c>
      <c r="AU56" s="101">
        <f>'SO 1.1 - Železniční svřšek'!P88</f>
        <v>0</v>
      </c>
      <c r="AV56" s="100">
        <f>'SO 1.1 - Železniční svřšek'!J35</f>
        <v>0</v>
      </c>
      <c r="AW56" s="100">
        <f>'SO 1.1 - Železniční svřšek'!J36</f>
        <v>0</v>
      </c>
      <c r="AX56" s="100">
        <f>'SO 1.1 - Železniční svřšek'!J37</f>
        <v>0</v>
      </c>
      <c r="AY56" s="100">
        <f>'SO 1.1 - Železniční svřšek'!J38</f>
        <v>0</v>
      </c>
      <c r="AZ56" s="100">
        <f>'SO 1.1 - Železniční svřšek'!F35</f>
        <v>0</v>
      </c>
      <c r="BA56" s="100">
        <f>'SO 1.1 - Železniční svřšek'!F36</f>
        <v>0</v>
      </c>
      <c r="BB56" s="100">
        <f>'SO 1.1 - Železniční svřšek'!F37</f>
        <v>0</v>
      </c>
      <c r="BC56" s="100">
        <f>'SO 1.1 - Železniční svřšek'!F38</f>
        <v>0</v>
      </c>
      <c r="BD56" s="102">
        <f>'SO 1.1 - Železniční svřšek'!F39</f>
        <v>0</v>
      </c>
      <c r="BT56" s="103" t="s">
        <v>85</v>
      </c>
      <c r="BV56" s="103" t="s">
        <v>78</v>
      </c>
      <c r="BW56" s="103" t="s">
        <v>90</v>
      </c>
      <c r="BX56" s="103" t="s">
        <v>84</v>
      </c>
      <c r="CL56" s="103" t="s">
        <v>19</v>
      </c>
    </row>
    <row r="57" spans="1:91" s="4" customFormat="1" ht="23.25" customHeight="1" x14ac:dyDescent="0.2">
      <c r="A57" s="96" t="s">
        <v>86</v>
      </c>
      <c r="B57" s="51"/>
      <c r="C57" s="97"/>
      <c r="D57" s="97"/>
      <c r="E57" s="334" t="s">
        <v>91</v>
      </c>
      <c r="F57" s="334"/>
      <c r="G57" s="334"/>
      <c r="H57" s="334"/>
      <c r="I57" s="334"/>
      <c r="J57" s="97"/>
      <c r="K57" s="334" t="s">
        <v>92</v>
      </c>
      <c r="L57" s="334"/>
      <c r="M57" s="334"/>
      <c r="N57" s="334"/>
      <c r="O57" s="334"/>
      <c r="P57" s="334"/>
      <c r="Q57" s="334"/>
      <c r="R57" s="334"/>
      <c r="S57" s="334"/>
      <c r="T57" s="334"/>
      <c r="U57" s="334"/>
      <c r="V57" s="334"/>
      <c r="W57" s="334"/>
      <c r="X57" s="334"/>
      <c r="Y57" s="334"/>
      <c r="Z57" s="334"/>
      <c r="AA57" s="334"/>
      <c r="AB57" s="334"/>
      <c r="AC57" s="334"/>
      <c r="AD57" s="334"/>
      <c r="AE57" s="334"/>
      <c r="AF57" s="334"/>
      <c r="AG57" s="361">
        <f>'SO 1.2 - Materiál a práce...'!J32</f>
        <v>0</v>
      </c>
      <c r="AH57" s="362"/>
      <c r="AI57" s="362"/>
      <c r="AJ57" s="362"/>
      <c r="AK57" s="362"/>
      <c r="AL57" s="362"/>
      <c r="AM57" s="362"/>
      <c r="AN57" s="361">
        <f t="shared" si="0"/>
        <v>0</v>
      </c>
      <c r="AO57" s="362"/>
      <c r="AP57" s="362"/>
      <c r="AQ57" s="98" t="s">
        <v>89</v>
      </c>
      <c r="AR57" s="53"/>
      <c r="AS57" s="99">
        <v>0</v>
      </c>
      <c r="AT57" s="100">
        <f t="shared" si="1"/>
        <v>0</v>
      </c>
      <c r="AU57" s="101">
        <f>'SO 1.2 - Materiál a práce...'!P86</f>
        <v>0</v>
      </c>
      <c r="AV57" s="100">
        <f>'SO 1.2 - Materiál a práce...'!J35</f>
        <v>0</v>
      </c>
      <c r="AW57" s="100">
        <f>'SO 1.2 - Materiál a práce...'!J36</f>
        <v>0</v>
      </c>
      <c r="AX57" s="100">
        <f>'SO 1.2 - Materiál a práce...'!J37</f>
        <v>0</v>
      </c>
      <c r="AY57" s="100">
        <f>'SO 1.2 - Materiál a práce...'!J38</f>
        <v>0</v>
      </c>
      <c r="AZ57" s="100">
        <f>'SO 1.2 - Materiál a práce...'!F35</f>
        <v>0</v>
      </c>
      <c r="BA57" s="100">
        <f>'SO 1.2 - Materiál a práce...'!F36</f>
        <v>0</v>
      </c>
      <c r="BB57" s="100">
        <f>'SO 1.2 - Materiál a práce...'!F37</f>
        <v>0</v>
      </c>
      <c r="BC57" s="100">
        <f>'SO 1.2 - Materiál a práce...'!F38</f>
        <v>0</v>
      </c>
      <c r="BD57" s="102">
        <f>'SO 1.2 - Materiál a práce...'!F39</f>
        <v>0</v>
      </c>
      <c r="BT57" s="103" t="s">
        <v>85</v>
      </c>
      <c r="BV57" s="103" t="s">
        <v>78</v>
      </c>
      <c r="BW57" s="103" t="s">
        <v>93</v>
      </c>
      <c r="BX57" s="103" t="s">
        <v>84</v>
      </c>
      <c r="CL57" s="103" t="s">
        <v>19</v>
      </c>
    </row>
    <row r="58" spans="1:91" s="7" customFormat="1" ht="24.75" customHeight="1" x14ac:dyDescent="0.2">
      <c r="B58" s="86"/>
      <c r="C58" s="87"/>
      <c r="D58" s="333" t="s">
        <v>94</v>
      </c>
      <c r="E58" s="333"/>
      <c r="F58" s="333"/>
      <c r="G58" s="333"/>
      <c r="H58" s="333"/>
      <c r="I58" s="88"/>
      <c r="J58" s="333" t="s">
        <v>95</v>
      </c>
      <c r="K58" s="333"/>
      <c r="L58" s="333"/>
      <c r="M58" s="333"/>
      <c r="N58" s="333"/>
      <c r="O58" s="333"/>
      <c r="P58" s="333"/>
      <c r="Q58" s="333"/>
      <c r="R58" s="333"/>
      <c r="S58" s="333"/>
      <c r="T58" s="333"/>
      <c r="U58" s="333"/>
      <c r="V58" s="333"/>
      <c r="W58" s="333"/>
      <c r="X58" s="333"/>
      <c r="Y58" s="333"/>
      <c r="Z58" s="333"/>
      <c r="AA58" s="333"/>
      <c r="AB58" s="333"/>
      <c r="AC58" s="333"/>
      <c r="AD58" s="333"/>
      <c r="AE58" s="333"/>
      <c r="AF58" s="333"/>
      <c r="AG58" s="359">
        <f>ROUND(SUM(AG59:AG60),2)</f>
        <v>0</v>
      </c>
      <c r="AH58" s="360"/>
      <c r="AI58" s="360"/>
      <c r="AJ58" s="360"/>
      <c r="AK58" s="360"/>
      <c r="AL58" s="360"/>
      <c r="AM58" s="360"/>
      <c r="AN58" s="367">
        <f t="shared" si="0"/>
        <v>0</v>
      </c>
      <c r="AO58" s="360"/>
      <c r="AP58" s="360"/>
      <c r="AQ58" s="89" t="s">
        <v>82</v>
      </c>
      <c r="AR58" s="90"/>
      <c r="AS58" s="91">
        <f>ROUND(SUM(AS59:AS60),2)</f>
        <v>0</v>
      </c>
      <c r="AT58" s="92">
        <f t="shared" si="1"/>
        <v>0</v>
      </c>
      <c r="AU58" s="93">
        <f>ROUND(SUM(AU59:AU60),5)</f>
        <v>0</v>
      </c>
      <c r="AV58" s="92">
        <f>ROUND(AZ58*L29,2)</f>
        <v>0</v>
      </c>
      <c r="AW58" s="92">
        <f>ROUND(BA58*L30,2)</f>
        <v>0</v>
      </c>
      <c r="AX58" s="92">
        <f>ROUND(BB58*L29,2)</f>
        <v>0</v>
      </c>
      <c r="AY58" s="92">
        <f>ROUND(BC58*L30,2)</f>
        <v>0</v>
      </c>
      <c r="AZ58" s="92">
        <f>ROUND(SUM(AZ59:AZ60),2)</f>
        <v>0</v>
      </c>
      <c r="BA58" s="92">
        <f>ROUND(SUM(BA59:BA60),2)</f>
        <v>0</v>
      </c>
      <c r="BB58" s="92">
        <f>ROUND(SUM(BB59:BB60),2)</f>
        <v>0</v>
      </c>
      <c r="BC58" s="92">
        <f>ROUND(SUM(BC59:BC60),2)</f>
        <v>0</v>
      </c>
      <c r="BD58" s="94">
        <f>ROUND(SUM(BD59:BD60),2)</f>
        <v>0</v>
      </c>
      <c r="BS58" s="95" t="s">
        <v>75</v>
      </c>
      <c r="BT58" s="95" t="s">
        <v>83</v>
      </c>
      <c r="BU58" s="95" t="s">
        <v>77</v>
      </c>
      <c r="BV58" s="95" t="s">
        <v>78</v>
      </c>
      <c r="BW58" s="95" t="s">
        <v>96</v>
      </c>
      <c r="BX58" s="95" t="s">
        <v>5</v>
      </c>
      <c r="CL58" s="95" t="s">
        <v>19</v>
      </c>
      <c r="CM58" s="95" t="s">
        <v>85</v>
      </c>
    </row>
    <row r="59" spans="1:91" s="4" customFormat="1" ht="16.5" customHeight="1" x14ac:dyDescent="0.2">
      <c r="A59" s="96" t="s">
        <v>86</v>
      </c>
      <c r="B59" s="51"/>
      <c r="C59" s="97"/>
      <c r="D59" s="97"/>
      <c r="E59" s="334" t="s">
        <v>97</v>
      </c>
      <c r="F59" s="334"/>
      <c r="G59" s="334"/>
      <c r="H59" s="334"/>
      <c r="I59" s="334"/>
      <c r="J59" s="97"/>
      <c r="K59" s="334" t="s">
        <v>88</v>
      </c>
      <c r="L59" s="334"/>
      <c r="M59" s="334"/>
      <c r="N59" s="334"/>
      <c r="O59" s="334"/>
      <c r="P59" s="334"/>
      <c r="Q59" s="334"/>
      <c r="R59" s="334"/>
      <c r="S59" s="334"/>
      <c r="T59" s="334"/>
      <c r="U59" s="334"/>
      <c r="V59" s="334"/>
      <c r="W59" s="334"/>
      <c r="X59" s="334"/>
      <c r="Y59" s="334"/>
      <c r="Z59" s="334"/>
      <c r="AA59" s="334"/>
      <c r="AB59" s="334"/>
      <c r="AC59" s="334"/>
      <c r="AD59" s="334"/>
      <c r="AE59" s="334"/>
      <c r="AF59" s="334"/>
      <c r="AG59" s="361">
        <f>'SO 2.1 - Železniční svřšek'!J32</f>
        <v>0</v>
      </c>
      <c r="AH59" s="362"/>
      <c r="AI59" s="362"/>
      <c r="AJ59" s="362"/>
      <c r="AK59" s="362"/>
      <c r="AL59" s="362"/>
      <c r="AM59" s="362"/>
      <c r="AN59" s="361">
        <f t="shared" si="0"/>
        <v>0</v>
      </c>
      <c r="AO59" s="362"/>
      <c r="AP59" s="362"/>
      <c r="AQ59" s="98" t="s">
        <v>89</v>
      </c>
      <c r="AR59" s="53"/>
      <c r="AS59" s="99">
        <v>0</v>
      </c>
      <c r="AT59" s="100">
        <f t="shared" si="1"/>
        <v>0</v>
      </c>
      <c r="AU59" s="101">
        <f>'SO 2.1 - Železniční svřšek'!P88</f>
        <v>0</v>
      </c>
      <c r="AV59" s="100">
        <f>'SO 2.1 - Železniční svřšek'!J35</f>
        <v>0</v>
      </c>
      <c r="AW59" s="100">
        <f>'SO 2.1 - Železniční svřšek'!J36</f>
        <v>0</v>
      </c>
      <c r="AX59" s="100">
        <f>'SO 2.1 - Železniční svřšek'!J37</f>
        <v>0</v>
      </c>
      <c r="AY59" s="100">
        <f>'SO 2.1 - Železniční svřšek'!J38</f>
        <v>0</v>
      </c>
      <c r="AZ59" s="100">
        <f>'SO 2.1 - Železniční svřšek'!F35</f>
        <v>0</v>
      </c>
      <c r="BA59" s="100">
        <f>'SO 2.1 - Železniční svřšek'!F36</f>
        <v>0</v>
      </c>
      <c r="BB59" s="100">
        <f>'SO 2.1 - Železniční svřšek'!F37</f>
        <v>0</v>
      </c>
      <c r="BC59" s="100">
        <f>'SO 2.1 - Železniční svřšek'!F38</f>
        <v>0</v>
      </c>
      <c r="BD59" s="102">
        <f>'SO 2.1 - Železniční svřšek'!F39</f>
        <v>0</v>
      </c>
      <c r="BT59" s="103" t="s">
        <v>85</v>
      </c>
      <c r="BV59" s="103" t="s">
        <v>78</v>
      </c>
      <c r="BW59" s="103" t="s">
        <v>98</v>
      </c>
      <c r="BX59" s="103" t="s">
        <v>96</v>
      </c>
      <c r="CL59" s="103" t="s">
        <v>19</v>
      </c>
    </row>
    <row r="60" spans="1:91" s="4" customFormat="1" ht="23.25" customHeight="1" x14ac:dyDescent="0.2">
      <c r="A60" s="96" t="s">
        <v>86</v>
      </c>
      <c r="B60" s="51"/>
      <c r="C60" s="97"/>
      <c r="D60" s="97"/>
      <c r="E60" s="334" t="s">
        <v>99</v>
      </c>
      <c r="F60" s="334"/>
      <c r="G60" s="334"/>
      <c r="H60" s="334"/>
      <c r="I60" s="334"/>
      <c r="J60" s="97"/>
      <c r="K60" s="334" t="s">
        <v>92</v>
      </c>
      <c r="L60" s="334"/>
      <c r="M60" s="334"/>
      <c r="N60" s="334"/>
      <c r="O60" s="334"/>
      <c r="P60" s="334"/>
      <c r="Q60" s="334"/>
      <c r="R60" s="334"/>
      <c r="S60" s="334"/>
      <c r="T60" s="334"/>
      <c r="U60" s="334"/>
      <c r="V60" s="334"/>
      <c r="W60" s="334"/>
      <c r="X60" s="334"/>
      <c r="Y60" s="334"/>
      <c r="Z60" s="334"/>
      <c r="AA60" s="334"/>
      <c r="AB60" s="334"/>
      <c r="AC60" s="334"/>
      <c r="AD60" s="334"/>
      <c r="AE60" s="334"/>
      <c r="AF60" s="334"/>
      <c r="AG60" s="361">
        <f>'SO 2.2 - Materiál a práce...'!J32</f>
        <v>0</v>
      </c>
      <c r="AH60" s="362"/>
      <c r="AI60" s="362"/>
      <c r="AJ60" s="362"/>
      <c r="AK60" s="362"/>
      <c r="AL60" s="362"/>
      <c r="AM60" s="362"/>
      <c r="AN60" s="361">
        <f t="shared" si="0"/>
        <v>0</v>
      </c>
      <c r="AO60" s="362"/>
      <c r="AP60" s="362"/>
      <c r="AQ60" s="98" t="s">
        <v>89</v>
      </c>
      <c r="AR60" s="53"/>
      <c r="AS60" s="99">
        <v>0</v>
      </c>
      <c r="AT60" s="100">
        <f t="shared" si="1"/>
        <v>0</v>
      </c>
      <c r="AU60" s="101">
        <f>'SO 2.2 - Materiál a práce...'!P86</f>
        <v>0</v>
      </c>
      <c r="AV60" s="100">
        <f>'SO 2.2 - Materiál a práce...'!J35</f>
        <v>0</v>
      </c>
      <c r="AW60" s="100">
        <f>'SO 2.2 - Materiál a práce...'!J36</f>
        <v>0</v>
      </c>
      <c r="AX60" s="100">
        <f>'SO 2.2 - Materiál a práce...'!J37</f>
        <v>0</v>
      </c>
      <c r="AY60" s="100">
        <f>'SO 2.2 - Materiál a práce...'!J38</f>
        <v>0</v>
      </c>
      <c r="AZ60" s="100">
        <f>'SO 2.2 - Materiál a práce...'!F35</f>
        <v>0</v>
      </c>
      <c r="BA60" s="100">
        <f>'SO 2.2 - Materiál a práce...'!F36</f>
        <v>0</v>
      </c>
      <c r="BB60" s="100">
        <f>'SO 2.2 - Materiál a práce...'!F37</f>
        <v>0</v>
      </c>
      <c r="BC60" s="100">
        <f>'SO 2.2 - Materiál a práce...'!F38</f>
        <v>0</v>
      </c>
      <c r="BD60" s="102">
        <f>'SO 2.2 - Materiál a práce...'!F39</f>
        <v>0</v>
      </c>
      <c r="BT60" s="103" t="s">
        <v>85</v>
      </c>
      <c r="BV60" s="103" t="s">
        <v>78</v>
      </c>
      <c r="BW60" s="103" t="s">
        <v>100</v>
      </c>
      <c r="BX60" s="103" t="s">
        <v>96</v>
      </c>
      <c r="CL60" s="103" t="s">
        <v>19</v>
      </c>
    </row>
    <row r="61" spans="1:91" s="7" customFormat="1" ht="24.75" customHeight="1" x14ac:dyDescent="0.2">
      <c r="B61" s="86"/>
      <c r="C61" s="87"/>
      <c r="D61" s="333" t="s">
        <v>101</v>
      </c>
      <c r="E61" s="333"/>
      <c r="F61" s="333"/>
      <c r="G61" s="333"/>
      <c r="H61" s="333"/>
      <c r="I61" s="88"/>
      <c r="J61" s="333" t="s">
        <v>102</v>
      </c>
      <c r="K61" s="333"/>
      <c r="L61" s="333"/>
      <c r="M61" s="333"/>
      <c r="N61" s="333"/>
      <c r="O61" s="333"/>
      <c r="P61" s="333"/>
      <c r="Q61" s="333"/>
      <c r="R61" s="333"/>
      <c r="S61" s="333"/>
      <c r="T61" s="333"/>
      <c r="U61" s="333"/>
      <c r="V61" s="333"/>
      <c r="W61" s="333"/>
      <c r="X61" s="333"/>
      <c r="Y61" s="333"/>
      <c r="Z61" s="333"/>
      <c r="AA61" s="333"/>
      <c r="AB61" s="333"/>
      <c r="AC61" s="333"/>
      <c r="AD61" s="333"/>
      <c r="AE61" s="333"/>
      <c r="AF61" s="333"/>
      <c r="AG61" s="359">
        <f>ROUND(SUM(AG62:AG63),2)</f>
        <v>0</v>
      </c>
      <c r="AH61" s="360"/>
      <c r="AI61" s="360"/>
      <c r="AJ61" s="360"/>
      <c r="AK61" s="360"/>
      <c r="AL61" s="360"/>
      <c r="AM61" s="360"/>
      <c r="AN61" s="367">
        <f t="shared" si="0"/>
        <v>0</v>
      </c>
      <c r="AO61" s="360"/>
      <c r="AP61" s="360"/>
      <c r="AQ61" s="89" t="s">
        <v>82</v>
      </c>
      <c r="AR61" s="90"/>
      <c r="AS61" s="91">
        <f>ROUND(SUM(AS62:AS63),2)</f>
        <v>0</v>
      </c>
      <c r="AT61" s="92">
        <f t="shared" si="1"/>
        <v>0</v>
      </c>
      <c r="AU61" s="93">
        <f>ROUND(SUM(AU62:AU63),5)</f>
        <v>0</v>
      </c>
      <c r="AV61" s="92">
        <f>ROUND(AZ61*L29,2)</f>
        <v>0</v>
      </c>
      <c r="AW61" s="92">
        <f>ROUND(BA61*L30,2)</f>
        <v>0</v>
      </c>
      <c r="AX61" s="92">
        <f>ROUND(BB61*L29,2)</f>
        <v>0</v>
      </c>
      <c r="AY61" s="92">
        <f>ROUND(BC61*L30,2)</f>
        <v>0</v>
      </c>
      <c r="AZ61" s="92">
        <f>ROUND(SUM(AZ62:AZ63),2)</f>
        <v>0</v>
      </c>
      <c r="BA61" s="92">
        <f>ROUND(SUM(BA62:BA63),2)</f>
        <v>0</v>
      </c>
      <c r="BB61" s="92">
        <f>ROUND(SUM(BB62:BB63),2)</f>
        <v>0</v>
      </c>
      <c r="BC61" s="92">
        <f>ROUND(SUM(BC62:BC63),2)</f>
        <v>0</v>
      </c>
      <c r="BD61" s="94">
        <f>ROUND(SUM(BD62:BD63),2)</f>
        <v>0</v>
      </c>
      <c r="BS61" s="95" t="s">
        <v>75</v>
      </c>
      <c r="BT61" s="95" t="s">
        <v>83</v>
      </c>
      <c r="BU61" s="95" t="s">
        <v>77</v>
      </c>
      <c r="BV61" s="95" t="s">
        <v>78</v>
      </c>
      <c r="BW61" s="95" t="s">
        <v>103</v>
      </c>
      <c r="BX61" s="95" t="s">
        <v>5</v>
      </c>
      <c r="CL61" s="95" t="s">
        <v>19</v>
      </c>
      <c r="CM61" s="95" t="s">
        <v>85</v>
      </c>
    </row>
    <row r="62" spans="1:91" s="4" customFormat="1" ht="16.5" customHeight="1" x14ac:dyDescent="0.2">
      <c r="A62" s="96" t="s">
        <v>86</v>
      </c>
      <c r="B62" s="51"/>
      <c r="C62" s="97"/>
      <c r="D62" s="97"/>
      <c r="E62" s="334" t="s">
        <v>104</v>
      </c>
      <c r="F62" s="334"/>
      <c r="G62" s="334"/>
      <c r="H62" s="334"/>
      <c r="I62" s="334"/>
      <c r="J62" s="97"/>
      <c r="K62" s="334" t="s">
        <v>88</v>
      </c>
      <c r="L62" s="334"/>
      <c r="M62" s="334"/>
      <c r="N62" s="334"/>
      <c r="O62" s="334"/>
      <c r="P62" s="334"/>
      <c r="Q62" s="334"/>
      <c r="R62" s="334"/>
      <c r="S62" s="334"/>
      <c r="T62" s="334"/>
      <c r="U62" s="334"/>
      <c r="V62" s="334"/>
      <c r="W62" s="334"/>
      <c r="X62" s="334"/>
      <c r="Y62" s="334"/>
      <c r="Z62" s="334"/>
      <c r="AA62" s="334"/>
      <c r="AB62" s="334"/>
      <c r="AC62" s="334"/>
      <c r="AD62" s="334"/>
      <c r="AE62" s="334"/>
      <c r="AF62" s="334"/>
      <c r="AG62" s="361">
        <f>'SO 3.1 - Železniční svřšek'!J32</f>
        <v>0</v>
      </c>
      <c r="AH62" s="362"/>
      <c r="AI62" s="362"/>
      <c r="AJ62" s="362"/>
      <c r="AK62" s="362"/>
      <c r="AL62" s="362"/>
      <c r="AM62" s="362"/>
      <c r="AN62" s="361">
        <f t="shared" si="0"/>
        <v>0</v>
      </c>
      <c r="AO62" s="362"/>
      <c r="AP62" s="362"/>
      <c r="AQ62" s="98" t="s">
        <v>89</v>
      </c>
      <c r="AR62" s="53"/>
      <c r="AS62" s="99">
        <v>0</v>
      </c>
      <c r="AT62" s="100">
        <f t="shared" si="1"/>
        <v>0</v>
      </c>
      <c r="AU62" s="101">
        <f>'SO 3.1 - Železniční svřšek'!P88</f>
        <v>0</v>
      </c>
      <c r="AV62" s="100">
        <f>'SO 3.1 - Železniční svřšek'!J35</f>
        <v>0</v>
      </c>
      <c r="AW62" s="100">
        <f>'SO 3.1 - Železniční svřšek'!J36</f>
        <v>0</v>
      </c>
      <c r="AX62" s="100">
        <f>'SO 3.1 - Železniční svřšek'!J37</f>
        <v>0</v>
      </c>
      <c r="AY62" s="100">
        <f>'SO 3.1 - Železniční svřšek'!J38</f>
        <v>0</v>
      </c>
      <c r="AZ62" s="100">
        <f>'SO 3.1 - Železniční svřšek'!F35</f>
        <v>0</v>
      </c>
      <c r="BA62" s="100">
        <f>'SO 3.1 - Železniční svřšek'!F36</f>
        <v>0</v>
      </c>
      <c r="BB62" s="100">
        <f>'SO 3.1 - Železniční svřšek'!F37</f>
        <v>0</v>
      </c>
      <c r="BC62" s="100">
        <f>'SO 3.1 - Železniční svřšek'!F38</f>
        <v>0</v>
      </c>
      <c r="BD62" s="102">
        <f>'SO 3.1 - Železniční svřšek'!F39</f>
        <v>0</v>
      </c>
      <c r="BT62" s="103" t="s">
        <v>85</v>
      </c>
      <c r="BV62" s="103" t="s">
        <v>78</v>
      </c>
      <c r="BW62" s="103" t="s">
        <v>105</v>
      </c>
      <c r="BX62" s="103" t="s">
        <v>103</v>
      </c>
      <c r="CL62" s="103" t="s">
        <v>19</v>
      </c>
    </row>
    <row r="63" spans="1:91" s="4" customFormat="1" ht="23.25" customHeight="1" x14ac:dyDescent="0.2">
      <c r="A63" s="96" t="s">
        <v>86</v>
      </c>
      <c r="B63" s="51"/>
      <c r="C63" s="97"/>
      <c r="D63" s="97"/>
      <c r="E63" s="334" t="s">
        <v>106</v>
      </c>
      <c r="F63" s="334"/>
      <c r="G63" s="334"/>
      <c r="H63" s="334"/>
      <c r="I63" s="334"/>
      <c r="J63" s="97"/>
      <c r="K63" s="334" t="s">
        <v>92</v>
      </c>
      <c r="L63" s="334"/>
      <c r="M63" s="334"/>
      <c r="N63" s="334"/>
      <c r="O63" s="334"/>
      <c r="P63" s="334"/>
      <c r="Q63" s="334"/>
      <c r="R63" s="334"/>
      <c r="S63" s="334"/>
      <c r="T63" s="334"/>
      <c r="U63" s="334"/>
      <c r="V63" s="334"/>
      <c r="W63" s="334"/>
      <c r="X63" s="334"/>
      <c r="Y63" s="334"/>
      <c r="Z63" s="334"/>
      <c r="AA63" s="334"/>
      <c r="AB63" s="334"/>
      <c r="AC63" s="334"/>
      <c r="AD63" s="334"/>
      <c r="AE63" s="334"/>
      <c r="AF63" s="334"/>
      <c r="AG63" s="361">
        <f>'SO 3.2 - Materiál a práce...'!J32</f>
        <v>0</v>
      </c>
      <c r="AH63" s="362"/>
      <c r="AI63" s="362"/>
      <c r="AJ63" s="362"/>
      <c r="AK63" s="362"/>
      <c r="AL63" s="362"/>
      <c r="AM63" s="362"/>
      <c r="AN63" s="361">
        <f t="shared" si="0"/>
        <v>0</v>
      </c>
      <c r="AO63" s="362"/>
      <c r="AP63" s="362"/>
      <c r="AQ63" s="98" t="s">
        <v>89</v>
      </c>
      <c r="AR63" s="53"/>
      <c r="AS63" s="99">
        <v>0</v>
      </c>
      <c r="AT63" s="100">
        <f t="shared" si="1"/>
        <v>0</v>
      </c>
      <c r="AU63" s="101">
        <f>'SO 3.2 - Materiál a práce...'!P86</f>
        <v>0</v>
      </c>
      <c r="AV63" s="100">
        <f>'SO 3.2 - Materiál a práce...'!J35</f>
        <v>0</v>
      </c>
      <c r="AW63" s="100">
        <f>'SO 3.2 - Materiál a práce...'!J36</f>
        <v>0</v>
      </c>
      <c r="AX63" s="100">
        <f>'SO 3.2 - Materiál a práce...'!J37</f>
        <v>0</v>
      </c>
      <c r="AY63" s="100">
        <f>'SO 3.2 - Materiál a práce...'!J38</f>
        <v>0</v>
      </c>
      <c r="AZ63" s="100">
        <f>'SO 3.2 - Materiál a práce...'!F35</f>
        <v>0</v>
      </c>
      <c r="BA63" s="100">
        <f>'SO 3.2 - Materiál a práce...'!F36</f>
        <v>0</v>
      </c>
      <c r="BB63" s="100">
        <f>'SO 3.2 - Materiál a práce...'!F37</f>
        <v>0</v>
      </c>
      <c r="BC63" s="100">
        <f>'SO 3.2 - Materiál a práce...'!F38</f>
        <v>0</v>
      </c>
      <c r="BD63" s="102">
        <f>'SO 3.2 - Materiál a práce...'!F39</f>
        <v>0</v>
      </c>
      <c r="BT63" s="103" t="s">
        <v>85</v>
      </c>
      <c r="BV63" s="103" t="s">
        <v>78</v>
      </c>
      <c r="BW63" s="103" t="s">
        <v>107</v>
      </c>
      <c r="BX63" s="103" t="s">
        <v>103</v>
      </c>
      <c r="CL63" s="103" t="s">
        <v>19</v>
      </c>
    </row>
    <row r="64" spans="1:91" s="7" customFormat="1" ht="24.75" customHeight="1" x14ac:dyDescent="0.2">
      <c r="B64" s="86"/>
      <c r="C64" s="87"/>
      <c r="D64" s="333" t="s">
        <v>108</v>
      </c>
      <c r="E64" s="333"/>
      <c r="F64" s="333"/>
      <c r="G64" s="333"/>
      <c r="H64" s="333"/>
      <c r="I64" s="88"/>
      <c r="J64" s="333" t="s">
        <v>109</v>
      </c>
      <c r="K64" s="333"/>
      <c r="L64" s="333"/>
      <c r="M64" s="333"/>
      <c r="N64" s="333"/>
      <c r="O64" s="333"/>
      <c r="P64" s="333"/>
      <c r="Q64" s="333"/>
      <c r="R64" s="333"/>
      <c r="S64" s="333"/>
      <c r="T64" s="333"/>
      <c r="U64" s="333"/>
      <c r="V64" s="333"/>
      <c r="W64" s="333"/>
      <c r="X64" s="333"/>
      <c r="Y64" s="333"/>
      <c r="Z64" s="333"/>
      <c r="AA64" s="333"/>
      <c r="AB64" s="333"/>
      <c r="AC64" s="333"/>
      <c r="AD64" s="333"/>
      <c r="AE64" s="333"/>
      <c r="AF64" s="333"/>
      <c r="AG64" s="359">
        <f>ROUND(SUM(AG65:AG66),2)</f>
        <v>0</v>
      </c>
      <c r="AH64" s="360"/>
      <c r="AI64" s="360"/>
      <c r="AJ64" s="360"/>
      <c r="AK64" s="360"/>
      <c r="AL64" s="360"/>
      <c r="AM64" s="360"/>
      <c r="AN64" s="367">
        <f t="shared" si="0"/>
        <v>0</v>
      </c>
      <c r="AO64" s="360"/>
      <c r="AP64" s="360"/>
      <c r="AQ64" s="89" t="s">
        <v>82</v>
      </c>
      <c r="AR64" s="90"/>
      <c r="AS64" s="91">
        <f>ROUND(SUM(AS65:AS66),2)</f>
        <v>0</v>
      </c>
      <c r="AT64" s="92">
        <f t="shared" si="1"/>
        <v>0</v>
      </c>
      <c r="AU64" s="93">
        <f>ROUND(SUM(AU65:AU66),5)</f>
        <v>0</v>
      </c>
      <c r="AV64" s="92">
        <f>ROUND(AZ64*L29,2)</f>
        <v>0</v>
      </c>
      <c r="AW64" s="92">
        <f>ROUND(BA64*L30,2)</f>
        <v>0</v>
      </c>
      <c r="AX64" s="92">
        <f>ROUND(BB64*L29,2)</f>
        <v>0</v>
      </c>
      <c r="AY64" s="92">
        <f>ROUND(BC64*L30,2)</f>
        <v>0</v>
      </c>
      <c r="AZ64" s="92">
        <f>ROUND(SUM(AZ65:AZ66),2)</f>
        <v>0</v>
      </c>
      <c r="BA64" s="92">
        <f>ROUND(SUM(BA65:BA66),2)</f>
        <v>0</v>
      </c>
      <c r="BB64" s="92">
        <f>ROUND(SUM(BB65:BB66),2)</f>
        <v>0</v>
      </c>
      <c r="BC64" s="92">
        <f>ROUND(SUM(BC65:BC66),2)</f>
        <v>0</v>
      </c>
      <c r="BD64" s="94">
        <f>ROUND(SUM(BD65:BD66),2)</f>
        <v>0</v>
      </c>
      <c r="BS64" s="95" t="s">
        <v>75</v>
      </c>
      <c r="BT64" s="95" t="s">
        <v>83</v>
      </c>
      <c r="BU64" s="95" t="s">
        <v>77</v>
      </c>
      <c r="BV64" s="95" t="s">
        <v>78</v>
      </c>
      <c r="BW64" s="95" t="s">
        <v>110</v>
      </c>
      <c r="BX64" s="95" t="s">
        <v>5</v>
      </c>
      <c r="CL64" s="95" t="s">
        <v>19</v>
      </c>
      <c r="CM64" s="95" t="s">
        <v>85</v>
      </c>
    </row>
    <row r="65" spans="1:91" s="4" customFormat="1" ht="16.5" customHeight="1" x14ac:dyDescent="0.2">
      <c r="A65" s="96" t="s">
        <v>86</v>
      </c>
      <c r="B65" s="51"/>
      <c r="C65" s="97"/>
      <c r="D65" s="97"/>
      <c r="E65" s="334" t="s">
        <v>111</v>
      </c>
      <c r="F65" s="334"/>
      <c r="G65" s="334"/>
      <c r="H65" s="334"/>
      <c r="I65" s="334"/>
      <c r="J65" s="97"/>
      <c r="K65" s="334" t="s">
        <v>88</v>
      </c>
      <c r="L65" s="334"/>
      <c r="M65" s="334"/>
      <c r="N65" s="334"/>
      <c r="O65" s="334"/>
      <c r="P65" s="334"/>
      <c r="Q65" s="334"/>
      <c r="R65" s="334"/>
      <c r="S65" s="334"/>
      <c r="T65" s="334"/>
      <c r="U65" s="334"/>
      <c r="V65" s="334"/>
      <c r="W65" s="334"/>
      <c r="X65" s="334"/>
      <c r="Y65" s="334"/>
      <c r="Z65" s="334"/>
      <c r="AA65" s="334"/>
      <c r="AB65" s="334"/>
      <c r="AC65" s="334"/>
      <c r="AD65" s="334"/>
      <c r="AE65" s="334"/>
      <c r="AF65" s="334"/>
      <c r="AG65" s="361">
        <f>'SO 4.1 - Železniční svřšek'!J32</f>
        <v>0</v>
      </c>
      <c r="AH65" s="362"/>
      <c r="AI65" s="362"/>
      <c r="AJ65" s="362"/>
      <c r="AK65" s="362"/>
      <c r="AL65" s="362"/>
      <c r="AM65" s="362"/>
      <c r="AN65" s="361">
        <f t="shared" si="0"/>
        <v>0</v>
      </c>
      <c r="AO65" s="362"/>
      <c r="AP65" s="362"/>
      <c r="AQ65" s="98" t="s">
        <v>89</v>
      </c>
      <c r="AR65" s="53"/>
      <c r="AS65" s="99">
        <v>0</v>
      </c>
      <c r="AT65" s="100">
        <f t="shared" si="1"/>
        <v>0</v>
      </c>
      <c r="AU65" s="101">
        <f>'SO 4.1 - Železniční svřšek'!P88</f>
        <v>0</v>
      </c>
      <c r="AV65" s="100">
        <f>'SO 4.1 - Železniční svřšek'!J35</f>
        <v>0</v>
      </c>
      <c r="AW65" s="100">
        <f>'SO 4.1 - Železniční svřšek'!J36</f>
        <v>0</v>
      </c>
      <c r="AX65" s="100">
        <f>'SO 4.1 - Železniční svřšek'!J37</f>
        <v>0</v>
      </c>
      <c r="AY65" s="100">
        <f>'SO 4.1 - Železniční svřšek'!J38</f>
        <v>0</v>
      </c>
      <c r="AZ65" s="100">
        <f>'SO 4.1 - Železniční svřšek'!F35</f>
        <v>0</v>
      </c>
      <c r="BA65" s="100">
        <f>'SO 4.1 - Železniční svřšek'!F36</f>
        <v>0</v>
      </c>
      <c r="BB65" s="100">
        <f>'SO 4.1 - Železniční svřšek'!F37</f>
        <v>0</v>
      </c>
      <c r="BC65" s="100">
        <f>'SO 4.1 - Železniční svřšek'!F38</f>
        <v>0</v>
      </c>
      <c r="BD65" s="102">
        <f>'SO 4.1 - Železniční svřšek'!F39</f>
        <v>0</v>
      </c>
      <c r="BT65" s="103" t="s">
        <v>85</v>
      </c>
      <c r="BV65" s="103" t="s">
        <v>78</v>
      </c>
      <c r="BW65" s="103" t="s">
        <v>112</v>
      </c>
      <c r="BX65" s="103" t="s">
        <v>110</v>
      </c>
      <c r="CL65" s="103" t="s">
        <v>19</v>
      </c>
    </row>
    <row r="66" spans="1:91" s="4" customFormat="1" ht="23.25" customHeight="1" x14ac:dyDescent="0.2">
      <c r="A66" s="96" t="s">
        <v>86</v>
      </c>
      <c r="B66" s="51"/>
      <c r="C66" s="97"/>
      <c r="D66" s="97"/>
      <c r="E66" s="334" t="s">
        <v>113</v>
      </c>
      <c r="F66" s="334"/>
      <c r="G66" s="334"/>
      <c r="H66" s="334"/>
      <c r="I66" s="334"/>
      <c r="J66" s="97"/>
      <c r="K66" s="334" t="s">
        <v>92</v>
      </c>
      <c r="L66" s="334"/>
      <c r="M66" s="334"/>
      <c r="N66" s="334"/>
      <c r="O66" s="334"/>
      <c r="P66" s="334"/>
      <c r="Q66" s="334"/>
      <c r="R66" s="334"/>
      <c r="S66" s="334"/>
      <c r="T66" s="334"/>
      <c r="U66" s="334"/>
      <c r="V66" s="334"/>
      <c r="W66" s="334"/>
      <c r="X66" s="334"/>
      <c r="Y66" s="334"/>
      <c r="Z66" s="334"/>
      <c r="AA66" s="334"/>
      <c r="AB66" s="334"/>
      <c r="AC66" s="334"/>
      <c r="AD66" s="334"/>
      <c r="AE66" s="334"/>
      <c r="AF66" s="334"/>
      <c r="AG66" s="361">
        <f>'SO 4.2 - Materiál a práce...'!J32</f>
        <v>0</v>
      </c>
      <c r="AH66" s="362"/>
      <c r="AI66" s="362"/>
      <c r="AJ66" s="362"/>
      <c r="AK66" s="362"/>
      <c r="AL66" s="362"/>
      <c r="AM66" s="362"/>
      <c r="AN66" s="361">
        <f t="shared" si="0"/>
        <v>0</v>
      </c>
      <c r="AO66" s="362"/>
      <c r="AP66" s="362"/>
      <c r="AQ66" s="98" t="s">
        <v>89</v>
      </c>
      <c r="AR66" s="53"/>
      <c r="AS66" s="99">
        <v>0</v>
      </c>
      <c r="AT66" s="100">
        <f t="shared" si="1"/>
        <v>0</v>
      </c>
      <c r="AU66" s="101">
        <f>'SO 4.2 - Materiál a práce...'!P85</f>
        <v>0</v>
      </c>
      <c r="AV66" s="100">
        <f>'SO 4.2 - Materiál a práce...'!J35</f>
        <v>0</v>
      </c>
      <c r="AW66" s="100">
        <f>'SO 4.2 - Materiál a práce...'!J36</f>
        <v>0</v>
      </c>
      <c r="AX66" s="100">
        <f>'SO 4.2 - Materiál a práce...'!J37</f>
        <v>0</v>
      </c>
      <c r="AY66" s="100">
        <f>'SO 4.2 - Materiál a práce...'!J38</f>
        <v>0</v>
      </c>
      <c r="AZ66" s="100">
        <f>'SO 4.2 - Materiál a práce...'!F35</f>
        <v>0</v>
      </c>
      <c r="BA66" s="100">
        <f>'SO 4.2 - Materiál a práce...'!F36</f>
        <v>0</v>
      </c>
      <c r="BB66" s="100">
        <f>'SO 4.2 - Materiál a práce...'!F37</f>
        <v>0</v>
      </c>
      <c r="BC66" s="100">
        <f>'SO 4.2 - Materiál a práce...'!F38</f>
        <v>0</v>
      </c>
      <c r="BD66" s="102">
        <f>'SO 4.2 - Materiál a práce...'!F39</f>
        <v>0</v>
      </c>
      <c r="BT66" s="103" t="s">
        <v>85</v>
      </c>
      <c r="BV66" s="103" t="s">
        <v>78</v>
      </c>
      <c r="BW66" s="103" t="s">
        <v>114</v>
      </c>
      <c r="BX66" s="103" t="s">
        <v>110</v>
      </c>
      <c r="CL66" s="103" t="s">
        <v>19</v>
      </c>
    </row>
    <row r="67" spans="1:91" s="7" customFormat="1" ht="16.5" customHeight="1" x14ac:dyDescent="0.2">
      <c r="A67" s="96" t="s">
        <v>86</v>
      </c>
      <c r="B67" s="86"/>
      <c r="C67" s="87"/>
      <c r="D67" s="333" t="s">
        <v>115</v>
      </c>
      <c r="E67" s="333"/>
      <c r="F67" s="333"/>
      <c r="G67" s="333"/>
      <c r="H67" s="333"/>
      <c r="I67" s="88"/>
      <c r="J67" s="333" t="s">
        <v>116</v>
      </c>
      <c r="K67" s="333"/>
      <c r="L67" s="333"/>
      <c r="M67" s="333"/>
      <c r="N67" s="333"/>
      <c r="O67" s="333"/>
      <c r="P67" s="333"/>
      <c r="Q67" s="333"/>
      <c r="R67" s="333"/>
      <c r="S67" s="333"/>
      <c r="T67" s="333"/>
      <c r="U67" s="333"/>
      <c r="V67" s="333"/>
      <c r="W67" s="333"/>
      <c r="X67" s="333"/>
      <c r="Y67" s="333"/>
      <c r="Z67" s="333"/>
      <c r="AA67" s="333"/>
      <c r="AB67" s="333"/>
      <c r="AC67" s="333"/>
      <c r="AD67" s="333"/>
      <c r="AE67" s="333"/>
      <c r="AF67" s="333"/>
      <c r="AG67" s="367">
        <f>'VON - Vedlejší a ostatní ...'!J30</f>
        <v>0</v>
      </c>
      <c r="AH67" s="360"/>
      <c r="AI67" s="360"/>
      <c r="AJ67" s="360"/>
      <c r="AK67" s="360"/>
      <c r="AL67" s="360"/>
      <c r="AM67" s="360"/>
      <c r="AN67" s="367">
        <f t="shared" si="0"/>
        <v>0</v>
      </c>
      <c r="AO67" s="360"/>
      <c r="AP67" s="360"/>
      <c r="AQ67" s="89" t="s">
        <v>82</v>
      </c>
      <c r="AR67" s="90"/>
      <c r="AS67" s="104">
        <v>0</v>
      </c>
      <c r="AT67" s="105">
        <f t="shared" si="1"/>
        <v>0</v>
      </c>
      <c r="AU67" s="106">
        <f>'VON - Vedlejší a ostatní ...'!P80</f>
        <v>0</v>
      </c>
      <c r="AV67" s="105">
        <f>'VON - Vedlejší a ostatní ...'!J33</f>
        <v>0</v>
      </c>
      <c r="AW67" s="105">
        <f>'VON - Vedlejší a ostatní ...'!J34</f>
        <v>0</v>
      </c>
      <c r="AX67" s="105">
        <f>'VON - Vedlejší a ostatní ...'!J35</f>
        <v>0</v>
      </c>
      <c r="AY67" s="105">
        <f>'VON - Vedlejší a ostatní ...'!J36</f>
        <v>0</v>
      </c>
      <c r="AZ67" s="105">
        <f>'VON - Vedlejší a ostatní ...'!F33</f>
        <v>0</v>
      </c>
      <c r="BA67" s="105">
        <f>'VON - Vedlejší a ostatní ...'!F34</f>
        <v>0</v>
      </c>
      <c r="BB67" s="105">
        <f>'VON - Vedlejší a ostatní ...'!F35</f>
        <v>0</v>
      </c>
      <c r="BC67" s="105">
        <f>'VON - Vedlejší a ostatní ...'!F36</f>
        <v>0</v>
      </c>
      <c r="BD67" s="107">
        <f>'VON - Vedlejší a ostatní ...'!F37</f>
        <v>0</v>
      </c>
      <c r="BT67" s="95" t="s">
        <v>83</v>
      </c>
      <c r="BV67" s="95" t="s">
        <v>78</v>
      </c>
      <c r="BW67" s="95" t="s">
        <v>117</v>
      </c>
      <c r="BX67" s="95" t="s">
        <v>5</v>
      </c>
      <c r="CL67" s="95" t="s">
        <v>19</v>
      </c>
      <c r="CM67" s="95" t="s">
        <v>85</v>
      </c>
    </row>
    <row r="68" spans="1:91" s="2" customFormat="1" ht="30" customHeight="1" x14ac:dyDescent="0.2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9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</row>
    <row r="69" spans="1:91" s="2" customFormat="1" ht="6.95" customHeight="1" x14ac:dyDescent="0.2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39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</row>
  </sheetData>
  <sheetProtection algorithmName="SHA-512" hashValue="QcFriitfPwgXnYLeHmSxobQ2bCwjz5x/Y3L4om2I810J1/M8+FHt+tuo6aQbN2xWZ8kfrJ/poY5Zu+Zixmq9QA==" saltValue="KNzGaZQ9IZFGch7MIPBwyIJHtMGP9Iu3DKiuD2IC88YvL0wNuWcXey9Umm829N9L+Rj30S5JCMQeXv6gt2WLfA==" spinCount="100000" sheet="1" objects="1" scenarios="1" formatColumns="0" formatRows="0"/>
  <mergeCells count="90">
    <mergeCell ref="AN66:AP66"/>
    <mergeCell ref="AG66:AM66"/>
    <mergeCell ref="AN67:AP67"/>
    <mergeCell ref="AG67:AM67"/>
    <mergeCell ref="AN54:AP54"/>
    <mergeCell ref="AN60:AP60"/>
    <mergeCell ref="AN58:AP58"/>
    <mergeCell ref="AS49:AT51"/>
    <mergeCell ref="AN65:AP65"/>
    <mergeCell ref="AG65:AM65"/>
    <mergeCell ref="AK35:AO35"/>
    <mergeCell ref="X35:AB35"/>
    <mergeCell ref="AR2:BE2"/>
    <mergeCell ref="AG58:AM58"/>
    <mergeCell ref="AG64:AM64"/>
    <mergeCell ref="AG63:AM63"/>
    <mergeCell ref="AG62:AM62"/>
    <mergeCell ref="AG61:AM61"/>
    <mergeCell ref="AG57:AM57"/>
    <mergeCell ref="AG60:AM60"/>
    <mergeCell ref="AG52:AM52"/>
    <mergeCell ref="AG55:AM55"/>
    <mergeCell ref="AG59:AM59"/>
    <mergeCell ref="AG56:AM56"/>
    <mergeCell ref="AM47:AN47"/>
    <mergeCell ref="AM49:AP49"/>
    <mergeCell ref="L32:P32"/>
    <mergeCell ref="W32:AE32"/>
    <mergeCell ref="AK32:AO32"/>
    <mergeCell ref="L33:P33"/>
    <mergeCell ref="AK33:AO33"/>
    <mergeCell ref="W33:AE33"/>
    <mergeCell ref="AK30:AO30"/>
    <mergeCell ref="L30:P30"/>
    <mergeCell ref="AK31:AO31"/>
    <mergeCell ref="W31:AE31"/>
    <mergeCell ref="L31:P31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K56:AF56"/>
    <mergeCell ref="L45:AO45"/>
    <mergeCell ref="E65:I65"/>
    <mergeCell ref="K65:AF65"/>
    <mergeCell ref="E66:I66"/>
    <mergeCell ref="K66:AF66"/>
    <mergeCell ref="AM50:AP50"/>
    <mergeCell ref="AN55:AP55"/>
    <mergeCell ref="AN57:AP57"/>
    <mergeCell ref="AN64:AP64"/>
    <mergeCell ref="AN63:AP63"/>
    <mergeCell ref="AN56:AP56"/>
    <mergeCell ref="AN52:AP52"/>
    <mergeCell ref="AN62:AP62"/>
    <mergeCell ref="AN59:AP59"/>
    <mergeCell ref="AN61:AP61"/>
    <mergeCell ref="K57:AF57"/>
    <mergeCell ref="K60:AF60"/>
    <mergeCell ref="K62:AF62"/>
    <mergeCell ref="K59:AF59"/>
    <mergeCell ref="K63:AF63"/>
    <mergeCell ref="C52:G52"/>
    <mergeCell ref="D64:H64"/>
    <mergeCell ref="D58:H58"/>
    <mergeCell ref="D55:H55"/>
    <mergeCell ref="D61:H61"/>
    <mergeCell ref="E59:I59"/>
    <mergeCell ref="E56:I56"/>
    <mergeCell ref="E60:I60"/>
    <mergeCell ref="E62:I62"/>
    <mergeCell ref="E63:I63"/>
    <mergeCell ref="E57:I57"/>
    <mergeCell ref="I52:AF52"/>
    <mergeCell ref="J61:AF61"/>
    <mergeCell ref="J55:AF55"/>
    <mergeCell ref="J58:AF58"/>
    <mergeCell ref="J64:AF64"/>
  </mergeCells>
  <hyperlinks>
    <hyperlink ref="A56" location="'SO 1.1 - Železniční svřšek'!C2" display="/"/>
    <hyperlink ref="A57" location="'SO 1.2 - Materiál a práce...'!C2" display="/"/>
    <hyperlink ref="A59" location="'SO 2.1 - Železniční svřšek'!C2" display="/"/>
    <hyperlink ref="A60" location="'SO 2.2 - Materiál a práce...'!C2" display="/"/>
    <hyperlink ref="A62" location="'SO 3.1 - Železniční svřšek'!C2" display="/"/>
    <hyperlink ref="A63" location="'SO 3.2 - Materiál a práce...'!C2" display="/"/>
    <hyperlink ref="A65" location="'SO 4.1 - Železniční svřšek'!C2" display="/"/>
    <hyperlink ref="A66" location="'SO 4.2 - Materiál a práce...'!C2" display="/"/>
    <hyperlink ref="A6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9"/>
  <sheetViews>
    <sheetView showGridLines="0" topLeftCell="A71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117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 x14ac:dyDescent="0.2">
      <c r="B4" s="20"/>
      <c r="D4" s="112" t="s">
        <v>118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75" t="str">
        <f>'Rekapitulace stavby'!K6</f>
        <v>Oprava trati v úseku Doňov - Popelín</v>
      </c>
      <c r="F7" s="376"/>
      <c r="G7" s="376"/>
      <c r="H7" s="376"/>
      <c r="I7" s="108"/>
      <c r="L7" s="20"/>
    </row>
    <row r="8" spans="1:46" s="2" customFormat="1" ht="12" customHeight="1" x14ac:dyDescent="0.2">
      <c r="A8" s="34"/>
      <c r="B8" s="39"/>
      <c r="C8" s="34"/>
      <c r="D8" s="114" t="s">
        <v>119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 x14ac:dyDescent="0.2">
      <c r="A9" s="34"/>
      <c r="B9" s="39"/>
      <c r="C9" s="34"/>
      <c r="D9" s="34"/>
      <c r="E9" s="378" t="s">
        <v>792</v>
      </c>
      <c r="F9" s="377"/>
      <c r="G9" s="377"/>
      <c r="H9" s="377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 x14ac:dyDescent="0.2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 x14ac:dyDescent="0.2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21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 x14ac:dyDescent="0.2">
      <c r="A12" s="34"/>
      <c r="B12" s="39"/>
      <c r="C12" s="34"/>
      <c r="D12" s="114" t="s">
        <v>22</v>
      </c>
      <c r="E12" s="34"/>
      <c r="F12" s="103" t="s">
        <v>23</v>
      </c>
      <c r="G12" s="34"/>
      <c r="H12" s="34"/>
      <c r="I12" s="117" t="s">
        <v>24</v>
      </c>
      <c r="J12" s="118" t="str">
        <f>'Rekapitulace stavby'!AN8</f>
        <v>15. 4. 2020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 x14ac:dyDescent="0.2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26</v>
      </c>
      <c r="E14" s="34"/>
      <c r="F14" s="34"/>
      <c r="G14" s="34"/>
      <c r="H14" s="34"/>
      <c r="I14" s="117" t="s">
        <v>27</v>
      </c>
      <c r="J14" s="103" t="s">
        <v>28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 x14ac:dyDescent="0.2">
      <c r="A15" s="34"/>
      <c r="B15" s="39"/>
      <c r="C15" s="34"/>
      <c r="D15" s="34"/>
      <c r="E15" s="103" t="s">
        <v>29</v>
      </c>
      <c r="F15" s="34"/>
      <c r="G15" s="34"/>
      <c r="H15" s="34"/>
      <c r="I15" s="117" t="s">
        <v>30</v>
      </c>
      <c r="J15" s="103" t="s">
        <v>31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 x14ac:dyDescent="0.2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 x14ac:dyDescent="0.2">
      <c r="A17" s="34"/>
      <c r="B17" s="39"/>
      <c r="C17" s="34"/>
      <c r="D17" s="114" t="s">
        <v>32</v>
      </c>
      <c r="E17" s="34"/>
      <c r="F17" s="34"/>
      <c r="G17" s="34"/>
      <c r="H17" s="34"/>
      <c r="I17" s="117" t="s">
        <v>27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 x14ac:dyDescent="0.2">
      <c r="A18" s="34"/>
      <c r="B18" s="39"/>
      <c r="C18" s="34"/>
      <c r="D18" s="34"/>
      <c r="E18" s="379" t="str">
        <f>'Rekapitulace stavby'!E14</f>
        <v>Vyplň údaj</v>
      </c>
      <c r="F18" s="380"/>
      <c r="G18" s="380"/>
      <c r="H18" s="380"/>
      <c r="I18" s="117" t="s">
        <v>30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 x14ac:dyDescent="0.2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 x14ac:dyDescent="0.2">
      <c r="A20" s="34"/>
      <c r="B20" s="39"/>
      <c r="C20" s="34"/>
      <c r="D20" s="114" t="s">
        <v>34</v>
      </c>
      <c r="E20" s="34"/>
      <c r="F20" s="34"/>
      <c r="G20" s="34"/>
      <c r="H20" s="34"/>
      <c r="I20" s="117" t="s">
        <v>27</v>
      </c>
      <c r="J20" s="103" t="str">
        <f>IF('Rekapitulace stavby'!AN16="","",'Rekapitulace stavby'!AN16)</f>
        <v/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 x14ac:dyDescent="0.2">
      <c r="A21" s="34"/>
      <c r="B21" s="39"/>
      <c r="C21" s="34"/>
      <c r="D21" s="34"/>
      <c r="E21" s="103" t="str">
        <f>IF('Rekapitulace stavby'!E17="","",'Rekapitulace stavby'!E17)</f>
        <v xml:space="preserve"> </v>
      </c>
      <c r="F21" s="34"/>
      <c r="G21" s="34"/>
      <c r="H21" s="34"/>
      <c r="I21" s="117" t="s">
        <v>30</v>
      </c>
      <c r="J21" s="103" t="str">
        <f>IF('Rekapitulace stavby'!AN17="","",'Rekapitulace stavby'!AN17)</f>
        <v/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 x14ac:dyDescent="0.2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 x14ac:dyDescent="0.2">
      <c r="A23" s="34"/>
      <c r="B23" s="39"/>
      <c r="C23" s="34"/>
      <c r="D23" s="114" t="s">
        <v>38</v>
      </c>
      <c r="E23" s="34"/>
      <c r="F23" s="34"/>
      <c r="G23" s="34"/>
      <c r="H23" s="34"/>
      <c r="I23" s="117" t="s">
        <v>27</v>
      </c>
      <c r="J23" s="103" t="s">
        <v>35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 x14ac:dyDescent="0.2">
      <c r="A24" s="34"/>
      <c r="B24" s="39"/>
      <c r="C24" s="34"/>
      <c r="D24" s="34"/>
      <c r="E24" s="103" t="s">
        <v>39</v>
      </c>
      <c r="F24" s="34"/>
      <c r="G24" s="34"/>
      <c r="H24" s="34"/>
      <c r="I24" s="117" t="s">
        <v>30</v>
      </c>
      <c r="J24" s="103" t="s">
        <v>35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 x14ac:dyDescent="0.2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 x14ac:dyDescent="0.2">
      <c r="A26" s="34"/>
      <c r="B26" s="39"/>
      <c r="C26" s="34"/>
      <c r="D26" s="114" t="s">
        <v>40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 x14ac:dyDescent="0.2">
      <c r="A27" s="119"/>
      <c r="B27" s="120"/>
      <c r="C27" s="119"/>
      <c r="D27" s="119"/>
      <c r="E27" s="381" t="s">
        <v>35</v>
      </c>
      <c r="F27" s="381"/>
      <c r="G27" s="381"/>
      <c r="H27" s="381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5" customHeight="1" x14ac:dyDescent="0.2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 x14ac:dyDescent="0.2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 x14ac:dyDescent="0.2">
      <c r="A30" s="34"/>
      <c r="B30" s="39"/>
      <c r="C30" s="34"/>
      <c r="D30" s="125" t="s">
        <v>42</v>
      </c>
      <c r="E30" s="34"/>
      <c r="F30" s="34"/>
      <c r="G30" s="34"/>
      <c r="H30" s="34"/>
      <c r="I30" s="115"/>
      <c r="J30" s="126">
        <f>ROUND(J80,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 x14ac:dyDescent="0.2">
      <c r="A32" s="34"/>
      <c r="B32" s="39"/>
      <c r="C32" s="34"/>
      <c r="D32" s="34"/>
      <c r="E32" s="34"/>
      <c r="F32" s="127" t="s">
        <v>44</v>
      </c>
      <c r="G32" s="34"/>
      <c r="H32" s="34"/>
      <c r="I32" s="128" t="s">
        <v>43</v>
      </c>
      <c r="J32" s="127" t="s">
        <v>45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 x14ac:dyDescent="0.2">
      <c r="A33" s="34"/>
      <c r="B33" s="39"/>
      <c r="C33" s="34"/>
      <c r="D33" s="129" t="s">
        <v>46</v>
      </c>
      <c r="E33" s="114" t="s">
        <v>47</v>
      </c>
      <c r="F33" s="130">
        <f>ROUND((SUM(BE80:BE88)),  2)</f>
        <v>0</v>
      </c>
      <c r="G33" s="34"/>
      <c r="H33" s="34"/>
      <c r="I33" s="131">
        <v>0.21</v>
      </c>
      <c r="J33" s="130">
        <f>ROUND(((SUM(BE80:BE88))*I33),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114" t="s">
        <v>48</v>
      </c>
      <c r="F34" s="130">
        <f>ROUND((SUM(BF80:BF88)),  2)</f>
        <v>0</v>
      </c>
      <c r="G34" s="34"/>
      <c r="H34" s="34"/>
      <c r="I34" s="131">
        <v>0.15</v>
      </c>
      <c r="J34" s="130">
        <f>ROUND(((SUM(BF80:BF88))*I34),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 x14ac:dyDescent="0.2">
      <c r="A35" s="34"/>
      <c r="B35" s="39"/>
      <c r="C35" s="34"/>
      <c r="D35" s="34"/>
      <c r="E35" s="114" t="s">
        <v>49</v>
      </c>
      <c r="F35" s="130">
        <f>ROUND((SUM(BG80:BG88)),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 x14ac:dyDescent="0.2">
      <c r="A36" s="34"/>
      <c r="B36" s="39"/>
      <c r="C36" s="34"/>
      <c r="D36" s="34"/>
      <c r="E36" s="114" t="s">
        <v>50</v>
      </c>
      <c r="F36" s="130">
        <f>ROUND((SUM(BH80:BH88)),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51</v>
      </c>
      <c r="F37" s="130">
        <f>ROUND((SUM(BI80:BI88)),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 x14ac:dyDescent="0.2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 x14ac:dyDescent="0.2">
      <c r="A39" s="34"/>
      <c r="B39" s="39"/>
      <c r="C39" s="132"/>
      <c r="D39" s="133" t="s">
        <v>52</v>
      </c>
      <c r="E39" s="134"/>
      <c r="F39" s="134"/>
      <c r="G39" s="135" t="s">
        <v>53</v>
      </c>
      <c r="H39" s="136" t="s">
        <v>54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 x14ac:dyDescent="0.2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 x14ac:dyDescent="0.2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 x14ac:dyDescent="0.2">
      <c r="A45" s="34"/>
      <c r="B45" s="35"/>
      <c r="C45" s="23" t="s">
        <v>123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 x14ac:dyDescent="0.2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 x14ac:dyDescent="0.2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 x14ac:dyDescent="0.2">
      <c r="A48" s="34"/>
      <c r="B48" s="35"/>
      <c r="C48" s="36"/>
      <c r="D48" s="36"/>
      <c r="E48" s="382" t="str">
        <f>E7</f>
        <v>Oprava trati v úseku Doňov - Popelín</v>
      </c>
      <c r="F48" s="383"/>
      <c r="G48" s="383"/>
      <c r="H48" s="383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 x14ac:dyDescent="0.2">
      <c r="A49" s="34"/>
      <c r="B49" s="35"/>
      <c r="C49" s="29" t="s">
        <v>119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 x14ac:dyDescent="0.2">
      <c r="A50" s="34"/>
      <c r="B50" s="35"/>
      <c r="C50" s="36"/>
      <c r="D50" s="36"/>
      <c r="E50" s="336" t="str">
        <f>E9</f>
        <v>VON - Vedlejší a ostatní náklady</v>
      </c>
      <c r="F50" s="384"/>
      <c r="G50" s="384"/>
      <c r="H50" s="384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 x14ac:dyDescent="0.2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 x14ac:dyDescent="0.2">
      <c r="A52" s="34"/>
      <c r="B52" s="35"/>
      <c r="C52" s="29" t="s">
        <v>22</v>
      </c>
      <c r="D52" s="36"/>
      <c r="E52" s="36"/>
      <c r="F52" s="27" t="str">
        <f>F12</f>
        <v xml:space="preserve">trať 225 dle JŘ, TÚ Doňov - Popelín </v>
      </c>
      <c r="G52" s="36"/>
      <c r="H52" s="36"/>
      <c r="I52" s="117" t="s">
        <v>24</v>
      </c>
      <c r="J52" s="59" t="str">
        <f>IF(J12="","",J12)</f>
        <v>15. 4. 2020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 x14ac:dyDescent="0.2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 x14ac:dyDescent="0.2">
      <c r="A54" s="34"/>
      <c r="B54" s="35"/>
      <c r="C54" s="29" t="s">
        <v>26</v>
      </c>
      <c r="D54" s="36"/>
      <c r="E54" s="36"/>
      <c r="F54" s="27" t="str">
        <f>E15</f>
        <v xml:space="preserve">Správa železnic, státní organizace, OŘ Plzeň </v>
      </c>
      <c r="G54" s="36"/>
      <c r="H54" s="36"/>
      <c r="I54" s="117" t="s">
        <v>34</v>
      </c>
      <c r="J54" s="32" t="str">
        <f>E21</f>
        <v xml:space="preserve"> 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2" customHeight="1" x14ac:dyDescent="0.2">
      <c r="A55" s="34"/>
      <c r="B55" s="35"/>
      <c r="C55" s="29" t="s">
        <v>32</v>
      </c>
      <c r="D55" s="36"/>
      <c r="E55" s="36"/>
      <c r="F55" s="27" t="str">
        <f>IF(E18="","",E18)</f>
        <v>Vyplň údaj</v>
      </c>
      <c r="G55" s="36"/>
      <c r="H55" s="36"/>
      <c r="I55" s="117" t="s">
        <v>38</v>
      </c>
      <c r="J55" s="32" t="str">
        <f>E24</f>
        <v>Libor Brabenec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 x14ac:dyDescent="0.2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 x14ac:dyDescent="0.2">
      <c r="A57" s="34"/>
      <c r="B57" s="35"/>
      <c r="C57" s="146" t="s">
        <v>124</v>
      </c>
      <c r="D57" s="147"/>
      <c r="E57" s="147"/>
      <c r="F57" s="147"/>
      <c r="G57" s="147"/>
      <c r="H57" s="147"/>
      <c r="I57" s="148"/>
      <c r="J57" s="149" t="s">
        <v>125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 x14ac:dyDescent="0.2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 x14ac:dyDescent="0.2">
      <c r="A59" s="34"/>
      <c r="B59" s="35"/>
      <c r="C59" s="150" t="s">
        <v>74</v>
      </c>
      <c r="D59" s="36"/>
      <c r="E59" s="36"/>
      <c r="F59" s="36"/>
      <c r="G59" s="36"/>
      <c r="H59" s="36"/>
      <c r="I59" s="115"/>
      <c r="J59" s="77">
        <f>J80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126</v>
      </c>
    </row>
    <row r="60" spans="1:47" s="9" customFormat="1" ht="24.95" customHeight="1" x14ac:dyDescent="0.2">
      <c r="B60" s="151"/>
      <c r="C60" s="152"/>
      <c r="D60" s="153" t="s">
        <v>406</v>
      </c>
      <c r="E60" s="154"/>
      <c r="F60" s="154"/>
      <c r="G60" s="154"/>
      <c r="H60" s="154"/>
      <c r="I60" s="155"/>
      <c r="J60" s="156">
        <f>J81</f>
        <v>0</v>
      </c>
      <c r="K60" s="152"/>
      <c r="L60" s="157"/>
    </row>
    <row r="61" spans="1:47" s="2" customFormat="1" ht="21.75" customHeight="1" x14ac:dyDescent="0.2">
      <c r="A61" s="34"/>
      <c r="B61" s="35"/>
      <c r="C61" s="36"/>
      <c r="D61" s="36"/>
      <c r="E61" s="36"/>
      <c r="F61" s="36"/>
      <c r="G61" s="36"/>
      <c r="H61" s="36"/>
      <c r="I61" s="115"/>
      <c r="J61" s="36"/>
      <c r="K61" s="36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6.95" customHeight="1" x14ac:dyDescent="0.2">
      <c r="A62" s="34"/>
      <c r="B62" s="47"/>
      <c r="C62" s="48"/>
      <c r="D62" s="48"/>
      <c r="E62" s="48"/>
      <c r="F62" s="48"/>
      <c r="G62" s="48"/>
      <c r="H62" s="48"/>
      <c r="I62" s="142"/>
      <c r="J62" s="48"/>
      <c r="K62" s="48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6" spans="1:63" s="2" customFormat="1" ht="6.95" customHeight="1" x14ac:dyDescent="0.2">
      <c r="A66" s="34"/>
      <c r="B66" s="49"/>
      <c r="C66" s="50"/>
      <c r="D66" s="50"/>
      <c r="E66" s="50"/>
      <c r="F66" s="50"/>
      <c r="G66" s="50"/>
      <c r="H66" s="50"/>
      <c r="I66" s="145"/>
      <c r="J66" s="50"/>
      <c r="K66" s="50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63" s="2" customFormat="1" ht="24.95" customHeight="1" x14ac:dyDescent="0.2">
      <c r="A67" s="34"/>
      <c r="B67" s="35"/>
      <c r="C67" s="23" t="s">
        <v>130</v>
      </c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63" s="2" customFormat="1" ht="6.95" customHeight="1" x14ac:dyDescent="0.2">
      <c r="A68" s="34"/>
      <c r="B68" s="35"/>
      <c r="C68" s="36"/>
      <c r="D68" s="36"/>
      <c r="E68" s="36"/>
      <c r="F68" s="36"/>
      <c r="G68" s="36"/>
      <c r="H68" s="36"/>
      <c r="I68" s="115"/>
      <c r="J68" s="36"/>
      <c r="K68" s="36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63" s="2" customFormat="1" ht="12" customHeight="1" x14ac:dyDescent="0.2">
      <c r="A69" s="34"/>
      <c r="B69" s="35"/>
      <c r="C69" s="29" t="s">
        <v>16</v>
      </c>
      <c r="D69" s="36"/>
      <c r="E69" s="36"/>
      <c r="F69" s="36"/>
      <c r="G69" s="36"/>
      <c r="H69" s="36"/>
      <c r="I69" s="115"/>
      <c r="J69" s="36"/>
      <c r="K69" s="36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63" s="2" customFormat="1" ht="16.5" customHeight="1" x14ac:dyDescent="0.2">
      <c r="A70" s="34"/>
      <c r="B70" s="35"/>
      <c r="C70" s="36"/>
      <c r="D70" s="36"/>
      <c r="E70" s="382" t="str">
        <f>E7</f>
        <v>Oprava trati v úseku Doňov - Popelín</v>
      </c>
      <c r="F70" s="383"/>
      <c r="G70" s="383"/>
      <c r="H70" s="383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63" s="2" customFormat="1" ht="12" customHeight="1" x14ac:dyDescent="0.2">
      <c r="A71" s="34"/>
      <c r="B71" s="35"/>
      <c r="C71" s="29" t="s">
        <v>119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63" s="2" customFormat="1" ht="16.5" customHeight="1" x14ac:dyDescent="0.2">
      <c r="A72" s="34"/>
      <c r="B72" s="35"/>
      <c r="C72" s="36"/>
      <c r="D72" s="36"/>
      <c r="E72" s="336" t="str">
        <f>E9</f>
        <v>VON - Vedlejší a ostatní náklady</v>
      </c>
      <c r="F72" s="384"/>
      <c r="G72" s="384"/>
      <c r="H72" s="384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63" s="2" customFormat="1" ht="6.95" customHeight="1" x14ac:dyDescent="0.2">
      <c r="A73" s="34"/>
      <c r="B73" s="35"/>
      <c r="C73" s="36"/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63" s="2" customFormat="1" ht="12" customHeight="1" x14ac:dyDescent="0.2">
      <c r="A74" s="34"/>
      <c r="B74" s="35"/>
      <c r="C74" s="29" t="s">
        <v>22</v>
      </c>
      <c r="D74" s="36"/>
      <c r="E74" s="36"/>
      <c r="F74" s="27" t="str">
        <f>F12</f>
        <v xml:space="preserve">trať 225 dle JŘ, TÚ Doňov - Popelín </v>
      </c>
      <c r="G74" s="36"/>
      <c r="H74" s="36"/>
      <c r="I74" s="117" t="s">
        <v>24</v>
      </c>
      <c r="J74" s="59" t="str">
        <f>IF(J12="","",J12)</f>
        <v>15. 4. 2020</v>
      </c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63" s="2" customFormat="1" ht="6.95" customHeight="1" x14ac:dyDescent="0.2">
      <c r="A75" s="34"/>
      <c r="B75" s="35"/>
      <c r="C75" s="36"/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63" s="2" customFormat="1" ht="15.2" customHeight="1" x14ac:dyDescent="0.2">
      <c r="A76" s="34"/>
      <c r="B76" s="35"/>
      <c r="C76" s="29" t="s">
        <v>26</v>
      </c>
      <c r="D76" s="36"/>
      <c r="E76" s="36"/>
      <c r="F76" s="27" t="str">
        <f>E15</f>
        <v xml:space="preserve">Správa železnic, státní organizace, OŘ Plzeň </v>
      </c>
      <c r="G76" s="36"/>
      <c r="H76" s="36"/>
      <c r="I76" s="117" t="s">
        <v>34</v>
      </c>
      <c r="J76" s="32" t="str">
        <f>E21</f>
        <v xml:space="preserve"> </v>
      </c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63" s="2" customFormat="1" ht="15.2" customHeight="1" x14ac:dyDescent="0.2">
      <c r="A77" s="34"/>
      <c r="B77" s="35"/>
      <c r="C77" s="29" t="s">
        <v>32</v>
      </c>
      <c r="D77" s="36"/>
      <c r="E77" s="36"/>
      <c r="F77" s="27" t="str">
        <f>IF(E18="","",E18)</f>
        <v>Vyplň údaj</v>
      </c>
      <c r="G77" s="36"/>
      <c r="H77" s="36"/>
      <c r="I77" s="117" t="s">
        <v>38</v>
      </c>
      <c r="J77" s="32" t="str">
        <f>E24</f>
        <v>Libor Brabenec</v>
      </c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63" s="2" customFormat="1" ht="10.35" customHeight="1" x14ac:dyDescent="0.2">
      <c r="A78" s="34"/>
      <c r="B78" s="35"/>
      <c r="C78" s="36"/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63" s="11" customFormat="1" ht="29.25" customHeight="1" x14ac:dyDescent="0.2">
      <c r="A79" s="164"/>
      <c r="B79" s="165"/>
      <c r="C79" s="166" t="s">
        <v>131</v>
      </c>
      <c r="D79" s="167" t="s">
        <v>61</v>
      </c>
      <c r="E79" s="167" t="s">
        <v>57</v>
      </c>
      <c r="F79" s="167" t="s">
        <v>58</v>
      </c>
      <c r="G79" s="167" t="s">
        <v>132</v>
      </c>
      <c r="H79" s="167" t="s">
        <v>133</v>
      </c>
      <c r="I79" s="168" t="s">
        <v>134</v>
      </c>
      <c r="J79" s="167" t="s">
        <v>125</v>
      </c>
      <c r="K79" s="169" t="s">
        <v>135</v>
      </c>
      <c r="L79" s="170"/>
      <c r="M79" s="68" t="s">
        <v>35</v>
      </c>
      <c r="N79" s="69" t="s">
        <v>46</v>
      </c>
      <c r="O79" s="69" t="s">
        <v>136</v>
      </c>
      <c r="P79" s="69" t="s">
        <v>137</v>
      </c>
      <c r="Q79" s="69" t="s">
        <v>138</v>
      </c>
      <c r="R79" s="69" t="s">
        <v>139</v>
      </c>
      <c r="S79" s="69" t="s">
        <v>140</v>
      </c>
      <c r="T79" s="70" t="s">
        <v>141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pans="1:63" s="2" customFormat="1" ht="22.9" customHeight="1" x14ac:dyDescent="0.25">
      <c r="A80" s="34"/>
      <c r="B80" s="35"/>
      <c r="C80" s="75" t="s">
        <v>142</v>
      </c>
      <c r="D80" s="36"/>
      <c r="E80" s="36"/>
      <c r="F80" s="36"/>
      <c r="G80" s="36"/>
      <c r="H80" s="36"/>
      <c r="I80" s="115"/>
      <c r="J80" s="171">
        <f>BK80</f>
        <v>0</v>
      </c>
      <c r="K80" s="36"/>
      <c r="L80" s="39"/>
      <c r="M80" s="71"/>
      <c r="N80" s="172"/>
      <c r="O80" s="72"/>
      <c r="P80" s="173">
        <f>P81</f>
        <v>0</v>
      </c>
      <c r="Q80" s="72"/>
      <c r="R80" s="173">
        <f>R81</f>
        <v>0</v>
      </c>
      <c r="S80" s="72"/>
      <c r="T80" s="174">
        <f>T81</f>
        <v>0</v>
      </c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T80" s="17" t="s">
        <v>75</v>
      </c>
      <c r="AU80" s="17" t="s">
        <v>126</v>
      </c>
      <c r="BK80" s="175">
        <f>BK81</f>
        <v>0</v>
      </c>
    </row>
    <row r="81" spans="1:65" s="13" customFormat="1" ht="25.9" customHeight="1" x14ac:dyDescent="0.2">
      <c r="B81" s="205"/>
      <c r="C81" s="206"/>
      <c r="D81" s="207" t="s">
        <v>75</v>
      </c>
      <c r="E81" s="208" t="s">
        <v>415</v>
      </c>
      <c r="F81" s="208" t="s">
        <v>416</v>
      </c>
      <c r="G81" s="206"/>
      <c r="H81" s="206"/>
      <c r="I81" s="209"/>
      <c r="J81" s="210">
        <f>BK81</f>
        <v>0</v>
      </c>
      <c r="K81" s="206"/>
      <c r="L81" s="211"/>
      <c r="M81" s="212"/>
      <c r="N81" s="213"/>
      <c r="O81" s="213"/>
      <c r="P81" s="214">
        <f>SUM(P82:P88)</f>
        <v>0</v>
      </c>
      <c r="Q81" s="213"/>
      <c r="R81" s="214">
        <f>SUM(R82:R88)</f>
        <v>0</v>
      </c>
      <c r="S81" s="213"/>
      <c r="T81" s="215">
        <f>SUM(T82:T88)</f>
        <v>0</v>
      </c>
      <c r="AR81" s="216" t="s">
        <v>171</v>
      </c>
      <c r="AT81" s="217" t="s">
        <v>75</v>
      </c>
      <c r="AU81" s="217" t="s">
        <v>76</v>
      </c>
      <c r="AY81" s="216" t="s">
        <v>149</v>
      </c>
      <c r="BK81" s="218">
        <f>SUM(BK82:BK88)</f>
        <v>0</v>
      </c>
    </row>
    <row r="82" spans="1:65" s="2" customFormat="1" ht="33" customHeight="1" x14ac:dyDescent="0.2">
      <c r="A82" s="34"/>
      <c r="B82" s="35"/>
      <c r="C82" s="221" t="s">
        <v>83</v>
      </c>
      <c r="D82" s="221" t="s">
        <v>199</v>
      </c>
      <c r="E82" s="222" t="s">
        <v>793</v>
      </c>
      <c r="F82" s="223" t="s">
        <v>794</v>
      </c>
      <c r="G82" s="224" t="s">
        <v>419</v>
      </c>
      <c r="H82" s="244"/>
      <c r="I82" s="226"/>
      <c r="J82" s="227">
        <f>ROUND(I82*H82,2)</f>
        <v>0</v>
      </c>
      <c r="K82" s="223" t="s">
        <v>147</v>
      </c>
      <c r="L82" s="39"/>
      <c r="M82" s="228" t="s">
        <v>35</v>
      </c>
      <c r="N82" s="229" t="s">
        <v>47</v>
      </c>
      <c r="O82" s="64"/>
      <c r="P82" s="186">
        <f>O82*H82</f>
        <v>0</v>
      </c>
      <c r="Q82" s="186">
        <v>0</v>
      </c>
      <c r="R82" s="186">
        <f>Q82*H82</f>
        <v>0</v>
      </c>
      <c r="S82" s="186">
        <v>0</v>
      </c>
      <c r="T82" s="187">
        <f>S82*H82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R82" s="188" t="s">
        <v>150</v>
      </c>
      <c r="AT82" s="188" t="s">
        <v>199</v>
      </c>
      <c r="AU82" s="188" t="s">
        <v>83</v>
      </c>
      <c r="AY82" s="17" t="s">
        <v>149</v>
      </c>
      <c r="BE82" s="189">
        <f>IF(N82="základní",J82,0)</f>
        <v>0</v>
      </c>
      <c r="BF82" s="189">
        <f>IF(N82="snížená",J82,0)</f>
        <v>0</v>
      </c>
      <c r="BG82" s="189">
        <f>IF(N82="zákl. přenesená",J82,0)</f>
        <v>0</v>
      </c>
      <c r="BH82" s="189">
        <f>IF(N82="sníž. přenesená",J82,0)</f>
        <v>0</v>
      </c>
      <c r="BI82" s="189">
        <f>IF(N82="nulová",J82,0)</f>
        <v>0</v>
      </c>
      <c r="BJ82" s="17" t="s">
        <v>83</v>
      </c>
      <c r="BK82" s="189">
        <f>ROUND(I82*H82,2)</f>
        <v>0</v>
      </c>
      <c r="BL82" s="17" t="s">
        <v>150</v>
      </c>
      <c r="BM82" s="188" t="s">
        <v>795</v>
      </c>
    </row>
    <row r="83" spans="1:65" s="2" customFormat="1" ht="29.25" x14ac:dyDescent="0.2">
      <c r="A83" s="34"/>
      <c r="B83" s="35"/>
      <c r="C83" s="36"/>
      <c r="D83" s="192" t="s">
        <v>203</v>
      </c>
      <c r="E83" s="36"/>
      <c r="F83" s="202" t="s">
        <v>796</v>
      </c>
      <c r="G83" s="36"/>
      <c r="H83" s="36"/>
      <c r="I83" s="115"/>
      <c r="J83" s="36"/>
      <c r="K83" s="36"/>
      <c r="L83" s="39"/>
      <c r="M83" s="203"/>
      <c r="N83" s="204"/>
      <c r="O83" s="64"/>
      <c r="P83" s="64"/>
      <c r="Q83" s="64"/>
      <c r="R83" s="64"/>
      <c r="S83" s="64"/>
      <c r="T83" s="65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203</v>
      </c>
      <c r="AU83" s="17" t="s">
        <v>83</v>
      </c>
    </row>
    <row r="84" spans="1:65" s="2" customFormat="1" ht="19.5" x14ac:dyDescent="0.2">
      <c r="A84" s="34"/>
      <c r="B84" s="35"/>
      <c r="C84" s="36"/>
      <c r="D84" s="192" t="s">
        <v>157</v>
      </c>
      <c r="E84" s="36"/>
      <c r="F84" s="202" t="s">
        <v>797</v>
      </c>
      <c r="G84" s="36"/>
      <c r="H84" s="36"/>
      <c r="I84" s="115"/>
      <c r="J84" s="36"/>
      <c r="K84" s="36"/>
      <c r="L84" s="39"/>
      <c r="M84" s="203"/>
      <c r="N84" s="204"/>
      <c r="O84" s="64"/>
      <c r="P84" s="64"/>
      <c r="Q84" s="64"/>
      <c r="R84" s="64"/>
      <c r="S84" s="64"/>
      <c r="T84" s="65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157</v>
      </c>
      <c r="AU84" s="17" t="s">
        <v>83</v>
      </c>
    </row>
    <row r="85" spans="1:65" s="2" customFormat="1" ht="21.75" customHeight="1" x14ac:dyDescent="0.2">
      <c r="A85" s="34"/>
      <c r="B85" s="35"/>
      <c r="C85" s="221" t="s">
        <v>85</v>
      </c>
      <c r="D85" s="221" t="s">
        <v>199</v>
      </c>
      <c r="E85" s="222" t="s">
        <v>798</v>
      </c>
      <c r="F85" s="223" t="s">
        <v>799</v>
      </c>
      <c r="G85" s="224" t="s">
        <v>419</v>
      </c>
      <c r="H85" s="244"/>
      <c r="I85" s="226"/>
      <c r="J85" s="227">
        <f>ROUND(I85*H85,2)</f>
        <v>0</v>
      </c>
      <c r="K85" s="223" t="s">
        <v>147</v>
      </c>
      <c r="L85" s="39"/>
      <c r="M85" s="228" t="s">
        <v>35</v>
      </c>
      <c r="N85" s="229" t="s">
        <v>47</v>
      </c>
      <c r="O85" s="64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8" t="s">
        <v>800</v>
      </c>
      <c r="AT85" s="188" t="s">
        <v>199</v>
      </c>
      <c r="AU85" s="188" t="s">
        <v>83</v>
      </c>
      <c r="AY85" s="17" t="s">
        <v>149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7" t="s">
        <v>83</v>
      </c>
      <c r="BK85" s="189">
        <f>ROUND(I85*H85,2)</f>
        <v>0</v>
      </c>
      <c r="BL85" s="17" t="s">
        <v>800</v>
      </c>
      <c r="BM85" s="188" t="s">
        <v>801</v>
      </c>
    </row>
    <row r="86" spans="1:65" s="2" customFormat="1" ht="33" customHeight="1" x14ac:dyDescent="0.2">
      <c r="A86" s="34"/>
      <c r="B86" s="35"/>
      <c r="C86" s="221" t="s">
        <v>160</v>
      </c>
      <c r="D86" s="221" t="s">
        <v>199</v>
      </c>
      <c r="E86" s="222" t="s">
        <v>802</v>
      </c>
      <c r="F86" s="223" t="s">
        <v>803</v>
      </c>
      <c r="G86" s="224" t="s">
        <v>419</v>
      </c>
      <c r="H86" s="244"/>
      <c r="I86" s="226"/>
      <c r="J86" s="227">
        <f>ROUND(I86*H86,2)</f>
        <v>0</v>
      </c>
      <c r="K86" s="223" t="s">
        <v>147</v>
      </c>
      <c r="L86" s="39"/>
      <c r="M86" s="228" t="s">
        <v>35</v>
      </c>
      <c r="N86" s="229" t="s">
        <v>47</v>
      </c>
      <c r="O86" s="64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8" t="s">
        <v>150</v>
      </c>
      <c r="AT86" s="188" t="s">
        <v>199</v>
      </c>
      <c r="AU86" s="188" t="s">
        <v>83</v>
      </c>
      <c r="AY86" s="17" t="s">
        <v>149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7" t="s">
        <v>83</v>
      </c>
      <c r="BK86" s="189">
        <f>ROUND(I86*H86,2)</f>
        <v>0</v>
      </c>
      <c r="BL86" s="17" t="s">
        <v>150</v>
      </c>
      <c r="BM86" s="188" t="s">
        <v>804</v>
      </c>
    </row>
    <row r="87" spans="1:65" s="2" customFormat="1" ht="21.75" customHeight="1" x14ac:dyDescent="0.2">
      <c r="A87" s="34"/>
      <c r="B87" s="35"/>
      <c r="C87" s="221" t="s">
        <v>150</v>
      </c>
      <c r="D87" s="221" t="s">
        <v>199</v>
      </c>
      <c r="E87" s="222" t="s">
        <v>805</v>
      </c>
      <c r="F87" s="223" t="s">
        <v>806</v>
      </c>
      <c r="G87" s="224" t="s">
        <v>419</v>
      </c>
      <c r="H87" s="244"/>
      <c r="I87" s="226"/>
      <c r="J87" s="227">
        <f>ROUND(I87*H87,2)</f>
        <v>0</v>
      </c>
      <c r="K87" s="223" t="s">
        <v>147</v>
      </c>
      <c r="L87" s="39"/>
      <c r="M87" s="228" t="s">
        <v>35</v>
      </c>
      <c r="N87" s="229" t="s">
        <v>47</v>
      </c>
      <c r="O87" s="64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8" t="s">
        <v>800</v>
      </c>
      <c r="AT87" s="188" t="s">
        <v>199</v>
      </c>
      <c r="AU87" s="188" t="s">
        <v>83</v>
      </c>
      <c r="AY87" s="17" t="s">
        <v>149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800</v>
      </c>
      <c r="BM87" s="188" t="s">
        <v>807</v>
      </c>
    </row>
    <row r="88" spans="1:65" s="2" customFormat="1" ht="21.75" customHeight="1" x14ac:dyDescent="0.2">
      <c r="A88" s="34"/>
      <c r="B88" s="35"/>
      <c r="C88" s="221" t="s">
        <v>171</v>
      </c>
      <c r="D88" s="221" t="s">
        <v>199</v>
      </c>
      <c r="E88" s="222" t="s">
        <v>808</v>
      </c>
      <c r="F88" s="223" t="s">
        <v>809</v>
      </c>
      <c r="G88" s="224" t="s">
        <v>419</v>
      </c>
      <c r="H88" s="244"/>
      <c r="I88" s="226"/>
      <c r="J88" s="227">
        <f>ROUND(I88*H88,2)</f>
        <v>0</v>
      </c>
      <c r="K88" s="223" t="s">
        <v>147</v>
      </c>
      <c r="L88" s="39"/>
      <c r="M88" s="249" t="s">
        <v>35</v>
      </c>
      <c r="N88" s="250" t="s">
        <v>47</v>
      </c>
      <c r="O88" s="247"/>
      <c r="P88" s="251">
        <f>O88*H88</f>
        <v>0</v>
      </c>
      <c r="Q88" s="251">
        <v>0</v>
      </c>
      <c r="R88" s="251">
        <f>Q88*H88</f>
        <v>0</v>
      </c>
      <c r="S88" s="251">
        <v>0</v>
      </c>
      <c r="T88" s="252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8" t="s">
        <v>800</v>
      </c>
      <c r="AT88" s="188" t="s">
        <v>199</v>
      </c>
      <c r="AU88" s="188" t="s">
        <v>83</v>
      </c>
      <c r="AY88" s="17" t="s">
        <v>149</v>
      </c>
      <c r="BE88" s="189">
        <f>IF(N88="základní",J88,0)</f>
        <v>0</v>
      </c>
      <c r="BF88" s="189">
        <f>IF(N88="snížená",J88,0)</f>
        <v>0</v>
      </c>
      <c r="BG88" s="189">
        <f>IF(N88="zákl. přenesená",J88,0)</f>
        <v>0</v>
      </c>
      <c r="BH88" s="189">
        <f>IF(N88="sníž. přenesená",J88,0)</f>
        <v>0</v>
      </c>
      <c r="BI88" s="189">
        <f>IF(N88="nulová",J88,0)</f>
        <v>0</v>
      </c>
      <c r="BJ88" s="17" t="s">
        <v>83</v>
      </c>
      <c r="BK88" s="189">
        <f>ROUND(I88*H88,2)</f>
        <v>0</v>
      </c>
      <c r="BL88" s="17" t="s">
        <v>800</v>
      </c>
      <c r="BM88" s="188" t="s">
        <v>810</v>
      </c>
    </row>
    <row r="89" spans="1:65" s="2" customFormat="1" ht="6.95" customHeight="1" x14ac:dyDescent="0.2">
      <c r="A89" s="34"/>
      <c r="B89" s="47"/>
      <c r="C89" s="48"/>
      <c r="D89" s="48"/>
      <c r="E89" s="48"/>
      <c r="F89" s="48"/>
      <c r="G89" s="48"/>
      <c r="H89" s="48"/>
      <c r="I89" s="142"/>
      <c r="J89" s="48"/>
      <c r="K89" s="48"/>
      <c r="L89" s="39"/>
      <c r="M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</sheetData>
  <sheetProtection algorithmName="SHA-512" hashValue="wopy3DfyeHa5whVMAX+iTAzpm+u3zKr0Dem4sU3SeUQKjDG3UrAuq5Crcammrd6FmszjiyJqEqK+xC8DidyH0g==" saltValue="xGlmxvqn6fl07qe6Se/cpqDZJO5v1jLsvZjW/MwmRKv8Jv9I/57PfNkOQiIbdUG7lSYjBoWJsq7DtdVZTQYQZw==" spinCount="100000" sheet="1" objects="1" scenarios="1" formatColumns="0" formatRows="0" autoFilter="0"/>
  <autoFilter ref="C79:K8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 x14ac:dyDescent="0.2"/>
  <cols>
    <col min="1" max="1" width="8.33203125" style="253" customWidth="1"/>
    <col min="2" max="2" width="1.6640625" style="253" customWidth="1"/>
    <col min="3" max="4" width="5" style="253" customWidth="1"/>
    <col min="5" max="5" width="11.6640625" style="253" customWidth="1"/>
    <col min="6" max="6" width="9.1640625" style="253" customWidth="1"/>
    <col min="7" max="7" width="5" style="253" customWidth="1"/>
    <col min="8" max="8" width="77.83203125" style="253" customWidth="1"/>
    <col min="9" max="10" width="20" style="253" customWidth="1"/>
    <col min="11" max="11" width="1.6640625" style="253" customWidth="1"/>
  </cols>
  <sheetData>
    <row r="1" spans="2:11" s="1" customFormat="1" ht="37.5" customHeight="1" x14ac:dyDescent="0.2"/>
    <row r="2" spans="2:11" s="1" customFormat="1" ht="7.5" customHeight="1" x14ac:dyDescent="0.2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pans="2:11" s="15" customFormat="1" ht="45" customHeight="1" x14ac:dyDescent="0.2">
      <c r="B3" s="257"/>
      <c r="C3" s="386" t="s">
        <v>811</v>
      </c>
      <c r="D3" s="386"/>
      <c r="E3" s="386"/>
      <c r="F3" s="386"/>
      <c r="G3" s="386"/>
      <c r="H3" s="386"/>
      <c r="I3" s="386"/>
      <c r="J3" s="386"/>
      <c r="K3" s="258"/>
    </row>
    <row r="4" spans="2:11" s="1" customFormat="1" ht="25.5" customHeight="1" x14ac:dyDescent="0.3">
      <c r="B4" s="259"/>
      <c r="C4" s="391" t="s">
        <v>812</v>
      </c>
      <c r="D4" s="391"/>
      <c r="E4" s="391"/>
      <c r="F4" s="391"/>
      <c r="G4" s="391"/>
      <c r="H4" s="391"/>
      <c r="I4" s="391"/>
      <c r="J4" s="391"/>
      <c r="K4" s="260"/>
    </row>
    <row r="5" spans="2:11" s="1" customFormat="1" ht="5.25" customHeight="1" x14ac:dyDescent="0.2">
      <c r="B5" s="259"/>
      <c r="C5" s="261"/>
      <c r="D5" s="261"/>
      <c r="E5" s="261"/>
      <c r="F5" s="261"/>
      <c r="G5" s="261"/>
      <c r="H5" s="261"/>
      <c r="I5" s="261"/>
      <c r="J5" s="261"/>
      <c r="K5" s="260"/>
    </row>
    <row r="6" spans="2:11" s="1" customFormat="1" ht="15" customHeight="1" x14ac:dyDescent="0.2">
      <c r="B6" s="259"/>
      <c r="C6" s="390" t="s">
        <v>813</v>
      </c>
      <c r="D6" s="390"/>
      <c r="E6" s="390"/>
      <c r="F6" s="390"/>
      <c r="G6" s="390"/>
      <c r="H6" s="390"/>
      <c r="I6" s="390"/>
      <c r="J6" s="390"/>
      <c r="K6" s="260"/>
    </row>
    <row r="7" spans="2:11" s="1" customFormat="1" ht="15" customHeight="1" x14ac:dyDescent="0.2">
      <c r="B7" s="263"/>
      <c r="C7" s="390" t="s">
        <v>814</v>
      </c>
      <c r="D7" s="390"/>
      <c r="E7" s="390"/>
      <c r="F7" s="390"/>
      <c r="G7" s="390"/>
      <c r="H7" s="390"/>
      <c r="I7" s="390"/>
      <c r="J7" s="390"/>
      <c r="K7" s="260"/>
    </row>
    <row r="8" spans="2:11" s="1" customFormat="1" ht="12.75" customHeight="1" x14ac:dyDescent="0.2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pans="2:11" s="1" customFormat="1" ht="15" customHeight="1" x14ac:dyDescent="0.2">
      <c r="B9" s="263"/>
      <c r="C9" s="390" t="s">
        <v>815</v>
      </c>
      <c r="D9" s="390"/>
      <c r="E9" s="390"/>
      <c r="F9" s="390"/>
      <c r="G9" s="390"/>
      <c r="H9" s="390"/>
      <c r="I9" s="390"/>
      <c r="J9" s="390"/>
      <c r="K9" s="260"/>
    </row>
    <row r="10" spans="2:11" s="1" customFormat="1" ht="15" customHeight="1" x14ac:dyDescent="0.2">
      <c r="B10" s="263"/>
      <c r="C10" s="262"/>
      <c r="D10" s="390" t="s">
        <v>816</v>
      </c>
      <c r="E10" s="390"/>
      <c r="F10" s="390"/>
      <c r="G10" s="390"/>
      <c r="H10" s="390"/>
      <c r="I10" s="390"/>
      <c r="J10" s="390"/>
      <c r="K10" s="260"/>
    </row>
    <row r="11" spans="2:11" s="1" customFormat="1" ht="15" customHeight="1" x14ac:dyDescent="0.2">
      <c r="B11" s="263"/>
      <c r="C11" s="264"/>
      <c r="D11" s="390" t="s">
        <v>817</v>
      </c>
      <c r="E11" s="390"/>
      <c r="F11" s="390"/>
      <c r="G11" s="390"/>
      <c r="H11" s="390"/>
      <c r="I11" s="390"/>
      <c r="J11" s="390"/>
      <c r="K11" s="260"/>
    </row>
    <row r="12" spans="2:11" s="1" customFormat="1" ht="15" customHeight="1" x14ac:dyDescent="0.2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pans="2:11" s="1" customFormat="1" ht="15" customHeight="1" x14ac:dyDescent="0.2">
      <c r="B13" s="263"/>
      <c r="C13" s="264"/>
      <c r="D13" s="265" t="s">
        <v>818</v>
      </c>
      <c r="E13" s="262"/>
      <c r="F13" s="262"/>
      <c r="G13" s="262"/>
      <c r="H13" s="262"/>
      <c r="I13" s="262"/>
      <c r="J13" s="262"/>
      <c r="K13" s="260"/>
    </row>
    <row r="14" spans="2:11" s="1" customFormat="1" ht="12.75" customHeight="1" x14ac:dyDescent="0.2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pans="2:11" s="1" customFormat="1" ht="15" customHeight="1" x14ac:dyDescent="0.2">
      <c r="B15" s="263"/>
      <c r="C15" s="264"/>
      <c r="D15" s="390" t="s">
        <v>819</v>
      </c>
      <c r="E15" s="390"/>
      <c r="F15" s="390"/>
      <c r="G15" s="390"/>
      <c r="H15" s="390"/>
      <c r="I15" s="390"/>
      <c r="J15" s="390"/>
      <c r="K15" s="260"/>
    </row>
    <row r="16" spans="2:11" s="1" customFormat="1" ht="15" customHeight="1" x14ac:dyDescent="0.2">
      <c r="B16" s="263"/>
      <c r="C16" s="264"/>
      <c r="D16" s="390" t="s">
        <v>820</v>
      </c>
      <c r="E16" s="390"/>
      <c r="F16" s="390"/>
      <c r="G16" s="390"/>
      <c r="H16" s="390"/>
      <c r="I16" s="390"/>
      <c r="J16" s="390"/>
      <c r="K16" s="260"/>
    </row>
    <row r="17" spans="2:11" s="1" customFormat="1" ht="15" customHeight="1" x14ac:dyDescent="0.2">
      <c r="B17" s="263"/>
      <c r="C17" s="264"/>
      <c r="D17" s="390" t="s">
        <v>821</v>
      </c>
      <c r="E17" s="390"/>
      <c r="F17" s="390"/>
      <c r="G17" s="390"/>
      <c r="H17" s="390"/>
      <c r="I17" s="390"/>
      <c r="J17" s="390"/>
      <c r="K17" s="260"/>
    </row>
    <row r="18" spans="2:11" s="1" customFormat="1" ht="15" customHeight="1" x14ac:dyDescent="0.2">
      <c r="B18" s="263"/>
      <c r="C18" s="264"/>
      <c r="D18" s="264"/>
      <c r="E18" s="266" t="s">
        <v>82</v>
      </c>
      <c r="F18" s="390" t="s">
        <v>822</v>
      </c>
      <c r="G18" s="390"/>
      <c r="H18" s="390"/>
      <c r="I18" s="390"/>
      <c r="J18" s="390"/>
      <c r="K18" s="260"/>
    </row>
    <row r="19" spans="2:11" s="1" customFormat="1" ht="15" customHeight="1" x14ac:dyDescent="0.2">
      <c r="B19" s="263"/>
      <c r="C19" s="264"/>
      <c r="D19" s="264"/>
      <c r="E19" s="266" t="s">
        <v>823</v>
      </c>
      <c r="F19" s="390" t="s">
        <v>824</v>
      </c>
      <c r="G19" s="390"/>
      <c r="H19" s="390"/>
      <c r="I19" s="390"/>
      <c r="J19" s="390"/>
      <c r="K19" s="260"/>
    </row>
    <row r="20" spans="2:11" s="1" customFormat="1" ht="15" customHeight="1" x14ac:dyDescent="0.2">
      <c r="B20" s="263"/>
      <c r="C20" s="264"/>
      <c r="D20" s="264"/>
      <c r="E20" s="266" t="s">
        <v>825</v>
      </c>
      <c r="F20" s="390" t="s">
        <v>826</v>
      </c>
      <c r="G20" s="390"/>
      <c r="H20" s="390"/>
      <c r="I20" s="390"/>
      <c r="J20" s="390"/>
      <c r="K20" s="260"/>
    </row>
    <row r="21" spans="2:11" s="1" customFormat="1" ht="15" customHeight="1" x14ac:dyDescent="0.2">
      <c r="B21" s="263"/>
      <c r="C21" s="264"/>
      <c r="D21" s="264"/>
      <c r="E21" s="266" t="s">
        <v>115</v>
      </c>
      <c r="F21" s="390" t="s">
        <v>116</v>
      </c>
      <c r="G21" s="390"/>
      <c r="H21" s="390"/>
      <c r="I21" s="390"/>
      <c r="J21" s="390"/>
      <c r="K21" s="260"/>
    </row>
    <row r="22" spans="2:11" s="1" customFormat="1" ht="15" customHeight="1" x14ac:dyDescent="0.2">
      <c r="B22" s="263"/>
      <c r="C22" s="264"/>
      <c r="D22" s="264"/>
      <c r="E22" s="266" t="s">
        <v>303</v>
      </c>
      <c r="F22" s="390" t="s">
        <v>304</v>
      </c>
      <c r="G22" s="390"/>
      <c r="H22" s="390"/>
      <c r="I22" s="390"/>
      <c r="J22" s="390"/>
      <c r="K22" s="260"/>
    </row>
    <row r="23" spans="2:11" s="1" customFormat="1" ht="15" customHeight="1" x14ac:dyDescent="0.2">
      <c r="B23" s="263"/>
      <c r="C23" s="264"/>
      <c r="D23" s="264"/>
      <c r="E23" s="266" t="s">
        <v>89</v>
      </c>
      <c r="F23" s="390" t="s">
        <v>827</v>
      </c>
      <c r="G23" s="390"/>
      <c r="H23" s="390"/>
      <c r="I23" s="390"/>
      <c r="J23" s="390"/>
      <c r="K23" s="260"/>
    </row>
    <row r="24" spans="2:11" s="1" customFormat="1" ht="12.75" customHeight="1" x14ac:dyDescent="0.2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pans="2:11" s="1" customFormat="1" ht="15" customHeight="1" x14ac:dyDescent="0.2">
      <c r="B25" s="263"/>
      <c r="C25" s="390" t="s">
        <v>828</v>
      </c>
      <c r="D25" s="390"/>
      <c r="E25" s="390"/>
      <c r="F25" s="390"/>
      <c r="G25" s="390"/>
      <c r="H25" s="390"/>
      <c r="I25" s="390"/>
      <c r="J25" s="390"/>
      <c r="K25" s="260"/>
    </row>
    <row r="26" spans="2:11" s="1" customFormat="1" ht="15" customHeight="1" x14ac:dyDescent="0.2">
      <c r="B26" s="263"/>
      <c r="C26" s="390" t="s">
        <v>829</v>
      </c>
      <c r="D26" s="390"/>
      <c r="E26" s="390"/>
      <c r="F26" s="390"/>
      <c r="G26" s="390"/>
      <c r="H26" s="390"/>
      <c r="I26" s="390"/>
      <c r="J26" s="390"/>
      <c r="K26" s="260"/>
    </row>
    <row r="27" spans="2:11" s="1" customFormat="1" ht="15" customHeight="1" x14ac:dyDescent="0.2">
      <c r="B27" s="263"/>
      <c r="C27" s="262"/>
      <c r="D27" s="390" t="s">
        <v>830</v>
      </c>
      <c r="E27" s="390"/>
      <c r="F27" s="390"/>
      <c r="G27" s="390"/>
      <c r="H27" s="390"/>
      <c r="I27" s="390"/>
      <c r="J27" s="390"/>
      <c r="K27" s="260"/>
    </row>
    <row r="28" spans="2:11" s="1" customFormat="1" ht="15" customHeight="1" x14ac:dyDescent="0.2">
      <c r="B28" s="263"/>
      <c r="C28" s="264"/>
      <c r="D28" s="390" t="s">
        <v>831</v>
      </c>
      <c r="E28" s="390"/>
      <c r="F28" s="390"/>
      <c r="G28" s="390"/>
      <c r="H28" s="390"/>
      <c r="I28" s="390"/>
      <c r="J28" s="390"/>
      <c r="K28" s="260"/>
    </row>
    <row r="29" spans="2:11" s="1" customFormat="1" ht="12.75" customHeight="1" x14ac:dyDescent="0.2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pans="2:11" s="1" customFormat="1" ht="15" customHeight="1" x14ac:dyDescent="0.2">
      <c r="B30" s="263"/>
      <c r="C30" s="264"/>
      <c r="D30" s="390" t="s">
        <v>832</v>
      </c>
      <c r="E30" s="390"/>
      <c r="F30" s="390"/>
      <c r="G30" s="390"/>
      <c r="H30" s="390"/>
      <c r="I30" s="390"/>
      <c r="J30" s="390"/>
      <c r="K30" s="260"/>
    </row>
    <row r="31" spans="2:11" s="1" customFormat="1" ht="15" customHeight="1" x14ac:dyDescent="0.2">
      <c r="B31" s="263"/>
      <c r="C31" s="264"/>
      <c r="D31" s="390" t="s">
        <v>833</v>
      </c>
      <c r="E31" s="390"/>
      <c r="F31" s="390"/>
      <c r="G31" s="390"/>
      <c r="H31" s="390"/>
      <c r="I31" s="390"/>
      <c r="J31" s="390"/>
      <c r="K31" s="260"/>
    </row>
    <row r="32" spans="2:11" s="1" customFormat="1" ht="12.75" customHeight="1" x14ac:dyDescent="0.2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pans="2:11" s="1" customFormat="1" ht="15" customHeight="1" x14ac:dyDescent="0.2">
      <c r="B33" s="263"/>
      <c r="C33" s="264"/>
      <c r="D33" s="390" t="s">
        <v>834</v>
      </c>
      <c r="E33" s="390"/>
      <c r="F33" s="390"/>
      <c r="G33" s="390"/>
      <c r="H33" s="390"/>
      <c r="I33" s="390"/>
      <c r="J33" s="390"/>
      <c r="K33" s="260"/>
    </row>
    <row r="34" spans="2:11" s="1" customFormat="1" ht="15" customHeight="1" x14ac:dyDescent="0.2">
      <c r="B34" s="263"/>
      <c r="C34" s="264"/>
      <c r="D34" s="390" t="s">
        <v>835</v>
      </c>
      <c r="E34" s="390"/>
      <c r="F34" s="390"/>
      <c r="G34" s="390"/>
      <c r="H34" s="390"/>
      <c r="I34" s="390"/>
      <c r="J34" s="390"/>
      <c r="K34" s="260"/>
    </row>
    <row r="35" spans="2:11" s="1" customFormat="1" ht="15" customHeight="1" x14ac:dyDescent="0.2">
      <c r="B35" s="263"/>
      <c r="C35" s="264"/>
      <c r="D35" s="390" t="s">
        <v>836</v>
      </c>
      <c r="E35" s="390"/>
      <c r="F35" s="390"/>
      <c r="G35" s="390"/>
      <c r="H35" s="390"/>
      <c r="I35" s="390"/>
      <c r="J35" s="390"/>
      <c r="K35" s="260"/>
    </row>
    <row r="36" spans="2:11" s="1" customFormat="1" ht="15" customHeight="1" x14ac:dyDescent="0.2">
      <c r="B36" s="263"/>
      <c r="C36" s="264"/>
      <c r="D36" s="262"/>
      <c r="E36" s="265" t="s">
        <v>131</v>
      </c>
      <c r="F36" s="262"/>
      <c r="G36" s="390" t="s">
        <v>837</v>
      </c>
      <c r="H36" s="390"/>
      <c r="I36" s="390"/>
      <c r="J36" s="390"/>
      <c r="K36" s="260"/>
    </row>
    <row r="37" spans="2:11" s="1" customFormat="1" ht="30.75" customHeight="1" x14ac:dyDescent="0.2">
      <c r="B37" s="263"/>
      <c r="C37" s="264"/>
      <c r="D37" s="262"/>
      <c r="E37" s="265" t="s">
        <v>838</v>
      </c>
      <c r="F37" s="262"/>
      <c r="G37" s="390" t="s">
        <v>839</v>
      </c>
      <c r="H37" s="390"/>
      <c r="I37" s="390"/>
      <c r="J37" s="390"/>
      <c r="K37" s="260"/>
    </row>
    <row r="38" spans="2:11" s="1" customFormat="1" ht="15" customHeight="1" x14ac:dyDescent="0.2">
      <c r="B38" s="263"/>
      <c r="C38" s="264"/>
      <c r="D38" s="262"/>
      <c r="E38" s="265" t="s">
        <v>57</v>
      </c>
      <c r="F38" s="262"/>
      <c r="G38" s="390" t="s">
        <v>840</v>
      </c>
      <c r="H38" s="390"/>
      <c r="I38" s="390"/>
      <c r="J38" s="390"/>
      <c r="K38" s="260"/>
    </row>
    <row r="39" spans="2:11" s="1" customFormat="1" ht="15" customHeight="1" x14ac:dyDescent="0.2">
      <c r="B39" s="263"/>
      <c r="C39" s="264"/>
      <c r="D39" s="262"/>
      <c r="E39" s="265" t="s">
        <v>58</v>
      </c>
      <c r="F39" s="262"/>
      <c r="G39" s="390" t="s">
        <v>841</v>
      </c>
      <c r="H39" s="390"/>
      <c r="I39" s="390"/>
      <c r="J39" s="390"/>
      <c r="K39" s="260"/>
    </row>
    <row r="40" spans="2:11" s="1" customFormat="1" ht="15" customHeight="1" x14ac:dyDescent="0.2">
      <c r="B40" s="263"/>
      <c r="C40" s="264"/>
      <c r="D40" s="262"/>
      <c r="E40" s="265" t="s">
        <v>132</v>
      </c>
      <c r="F40" s="262"/>
      <c r="G40" s="390" t="s">
        <v>842</v>
      </c>
      <c r="H40" s="390"/>
      <c r="I40" s="390"/>
      <c r="J40" s="390"/>
      <c r="K40" s="260"/>
    </row>
    <row r="41" spans="2:11" s="1" customFormat="1" ht="15" customHeight="1" x14ac:dyDescent="0.2">
      <c r="B41" s="263"/>
      <c r="C41" s="264"/>
      <c r="D41" s="262"/>
      <c r="E41" s="265" t="s">
        <v>133</v>
      </c>
      <c r="F41" s="262"/>
      <c r="G41" s="390" t="s">
        <v>843</v>
      </c>
      <c r="H41" s="390"/>
      <c r="I41" s="390"/>
      <c r="J41" s="390"/>
      <c r="K41" s="260"/>
    </row>
    <row r="42" spans="2:11" s="1" customFormat="1" ht="15" customHeight="1" x14ac:dyDescent="0.2">
      <c r="B42" s="263"/>
      <c r="C42" s="264"/>
      <c r="D42" s="262"/>
      <c r="E42" s="265" t="s">
        <v>844</v>
      </c>
      <c r="F42" s="262"/>
      <c r="G42" s="390" t="s">
        <v>845</v>
      </c>
      <c r="H42" s="390"/>
      <c r="I42" s="390"/>
      <c r="J42" s="390"/>
      <c r="K42" s="260"/>
    </row>
    <row r="43" spans="2:11" s="1" customFormat="1" ht="15" customHeight="1" x14ac:dyDescent="0.2">
      <c r="B43" s="263"/>
      <c r="C43" s="264"/>
      <c r="D43" s="262"/>
      <c r="E43" s="265"/>
      <c r="F43" s="262"/>
      <c r="G43" s="390" t="s">
        <v>846</v>
      </c>
      <c r="H43" s="390"/>
      <c r="I43" s="390"/>
      <c r="J43" s="390"/>
      <c r="K43" s="260"/>
    </row>
    <row r="44" spans="2:11" s="1" customFormat="1" ht="15" customHeight="1" x14ac:dyDescent="0.2">
      <c r="B44" s="263"/>
      <c r="C44" s="264"/>
      <c r="D44" s="262"/>
      <c r="E44" s="265" t="s">
        <v>847</v>
      </c>
      <c r="F44" s="262"/>
      <c r="G44" s="390" t="s">
        <v>848</v>
      </c>
      <c r="H44" s="390"/>
      <c r="I44" s="390"/>
      <c r="J44" s="390"/>
      <c r="K44" s="260"/>
    </row>
    <row r="45" spans="2:11" s="1" customFormat="1" ht="15" customHeight="1" x14ac:dyDescent="0.2">
      <c r="B45" s="263"/>
      <c r="C45" s="264"/>
      <c r="D45" s="262"/>
      <c r="E45" s="265" t="s">
        <v>135</v>
      </c>
      <c r="F45" s="262"/>
      <c r="G45" s="390" t="s">
        <v>849</v>
      </c>
      <c r="H45" s="390"/>
      <c r="I45" s="390"/>
      <c r="J45" s="390"/>
      <c r="K45" s="260"/>
    </row>
    <row r="46" spans="2:11" s="1" customFormat="1" ht="12.75" customHeight="1" x14ac:dyDescent="0.2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pans="2:11" s="1" customFormat="1" ht="15" customHeight="1" x14ac:dyDescent="0.2">
      <c r="B47" s="263"/>
      <c r="C47" s="264"/>
      <c r="D47" s="390" t="s">
        <v>850</v>
      </c>
      <c r="E47" s="390"/>
      <c r="F47" s="390"/>
      <c r="G47" s="390"/>
      <c r="H47" s="390"/>
      <c r="I47" s="390"/>
      <c r="J47" s="390"/>
      <c r="K47" s="260"/>
    </row>
    <row r="48" spans="2:11" s="1" customFormat="1" ht="15" customHeight="1" x14ac:dyDescent="0.2">
      <c r="B48" s="263"/>
      <c r="C48" s="264"/>
      <c r="D48" s="264"/>
      <c r="E48" s="390" t="s">
        <v>851</v>
      </c>
      <c r="F48" s="390"/>
      <c r="G48" s="390"/>
      <c r="H48" s="390"/>
      <c r="I48" s="390"/>
      <c r="J48" s="390"/>
      <c r="K48" s="260"/>
    </row>
    <row r="49" spans="2:11" s="1" customFormat="1" ht="15" customHeight="1" x14ac:dyDescent="0.2">
      <c r="B49" s="263"/>
      <c r="C49" s="264"/>
      <c r="D49" s="264"/>
      <c r="E49" s="390" t="s">
        <v>852</v>
      </c>
      <c r="F49" s="390"/>
      <c r="G49" s="390"/>
      <c r="H49" s="390"/>
      <c r="I49" s="390"/>
      <c r="J49" s="390"/>
      <c r="K49" s="260"/>
    </row>
    <row r="50" spans="2:11" s="1" customFormat="1" ht="15" customHeight="1" x14ac:dyDescent="0.2">
      <c r="B50" s="263"/>
      <c r="C50" s="264"/>
      <c r="D50" s="264"/>
      <c r="E50" s="390" t="s">
        <v>853</v>
      </c>
      <c r="F50" s="390"/>
      <c r="G50" s="390"/>
      <c r="H50" s="390"/>
      <c r="I50" s="390"/>
      <c r="J50" s="390"/>
      <c r="K50" s="260"/>
    </row>
    <row r="51" spans="2:11" s="1" customFormat="1" ht="15" customHeight="1" x14ac:dyDescent="0.2">
      <c r="B51" s="263"/>
      <c r="C51" s="264"/>
      <c r="D51" s="390" t="s">
        <v>854</v>
      </c>
      <c r="E51" s="390"/>
      <c r="F51" s="390"/>
      <c r="G51" s="390"/>
      <c r="H51" s="390"/>
      <c r="I51" s="390"/>
      <c r="J51" s="390"/>
      <c r="K51" s="260"/>
    </row>
    <row r="52" spans="2:11" s="1" customFormat="1" ht="25.5" customHeight="1" x14ac:dyDescent="0.3">
      <c r="B52" s="259"/>
      <c r="C52" s="391" t="s">
        <v>855</v>
      </c>
      <c r="D52" s="391"/>
      <c r="E52" s="391"/>
      <c r="F52" s="391"/>
      <c r="G52" s="391"/>
      <c r="H52" s="391"/>
      <c r="I52" s="391"/>
      <c r="J52" s="391"/>
      <c r="K52" s="260"/>
    </row>
    <row r="53" spans="2:11" s="1" customFormat="1" ht="5.25" customHeight="1" x14ac:dyDescent="0.2">
      <c r="B53" s="259"/>
      <c r="C53" s="261"/>
      <c r="D53" s="261"/>
      <c r="E53" s="261"/>
      <c r="F53" s="261"/>
      <c r="G53" s="261"/>
      <c r="H53" s="261"/>
      <c r="I53" s="261"/>
      <c r="J53" s="261"/>
      <c r="K53" s="260"/>
    </row>
    <row r="54" spans="2:11" s="1" customFormat="1" ht="15" customHeight="1" x14ac:dyDescent="0.2">
      <c r="B54" s="259"/>
      <c r="C54" s="390" t="s">
        <v>856</v>
      </c>
      <c r="D54" s="390"/>
      <c r="E54" s="390"/>
      <c r="F54" s="390"/>
      <c r="G54" s="390"/>
      <c r="H54" s="390"/>
      <c r="I54" s="390"/>
      <c r="J54" s="390"/>
      <c r="K54" s="260"/>
    </row>
    <row r="55" spans="2:11" s="1" customFormat="1" ht="15" customHeight="1" x14ac:dyDescent="0.2">
      <c r="B55" s="259"/>
      <c r="C55" s="390" t="s">
        <v>857</v>
      </c>
      <c r="D55" s="390"/>
      <c r="E55" s="390"/>
      <c r="F55" s="390"/>
      <c r="G55" s="390"/>
      <c r="H55" s="390"/>
      <c r="I55" s="390"/>
      <c r="J55" s="390"/>
      <c r="K55" s="260"/>
    </row>
    <row r="56" spans="2:11" s="1" customFormat="1" ht="12.75" customHeight="1" x14ac:dyDescent="0.2">
      <c r="B56" s="259"/>
      <c r="C56" s="262"/>
      <c r="D56" s="262"/>
      <c r="E56" s="262"/>
      <c r="F56" s="262"/>
      <c r="G56" s="262"/>
      <c r="H56" s="262"/>
      <c r="I56" s="262"/>
      <c r="J56" s="262"/>
      <c r="K56" s="260"/>
    </row>
    <row r="57" spans="2:11" s="1" customFormat="1" ht="15" customHeight="1" x14ac:dyDescent="0.2">
      <c r="B57" s="259"/>
      <c r="C57" s="390" t="s">
        <v>858</v>
      </c>
      <c r="D57" s="390"/>
      <c r="E57" s="390"/>
      <c r="F57" s="390"/>
      <c r="G57" s="390"/>
      <c r="H57" s="390"/>
      <c r="I57" s="390"/>
      <c r="J57" s="390"/>
      <c r="K57" s="260"/>
    </row>
    <row r="58" spans="2:11" s="1" customFormat="1" ht="15" customHeight="1" x14ac:dyDescent="0.2">
      <c r="B58" s="259"/>
      <c r="C58" s="264"/>
      <c r="D58" s="390" t="s">
        <v>859</v>
      </c>
      <c r="E58" s="390"/>
      <c r="F58" s="390"/>
      <c r="G58" s="390"/>
      <c r="H58" s="390"/>
      <c r="I58" s="390"/>
      <c r="J58" s="390"/>
      <c r="K58" s="260"/>
    </row>
    <row r="59" spans="2:11" s="1" customFormat="1" ht="15" customHeight="1" x14ac:dyDescent="0.2">
      <c r="B59" s="259"/>
      <c r="C59" s="264"/>
      <c r="D59" s="390" t="s">
        <v>860</v>
      </c>
      <c r="E59" s="390"/>
      <c r="F59" s="390"/>
      <c r="G59" s="390"/>
      <c r="H59" s="390"/>
      <c r="I59" s="390"/>
      <c r="J59" s="390"/>
      <c r="K59" s="260"/>
    </row>
    <row r="60" spans="2:11" s="1" customFormat="1" ht="15" customHeight="1" x14ac:dyDescent="0.2">
      <c r="B60" s="259"/>
      <c r="C60" s="264"/>
      <c r="D60" s="390" t="s">
        <v>861</v>
      </c>
      <c r="E60" s="390"/>
      <c r="F60" s="390"/>
      <c r="G60" s="390"/>
      <c r="H60" s="390"/>
      <c r="I60" s="390"/>
      <c r="J60" s="390"/>
      <c r="K60" s="260"/>
    </row>
    <row r="61" spans="2:11" s="1" customFormat="1" ht="15" customHeight="1" x14ac:dyDescent="0.2">
      <c r="B61" s="259"/>
      <c r="C61" s="264"/>
      <c r="D61" s="390" t="s">
        <v>862</v>
      </c>
      <c r="E61" s="390"/>
      <c r="F61" s="390"/>
      <c r="G61" s="390"/>
      <c r="H61" s="390"/>
      <c r="I61" s="390"/>
      <c r="J61" s="390"/>
      <c r="K61" s="260"/>
    </row>
    <row r="62" spans="2:11" s="1" customFormat="1" ht="15" customHeight="1" x14ac:dyDescent="0.2">
      <c r="B62" s="259"/>
      <c r="C62" s="264"/>
      <c r="D62" s="392" t="s">
        <v>863</v>
      </c>
      <c r="E62" s="392"/>
      <c r="F62" s="392"/>
      <c r="G62" s="392"/>
      <c r="H62" s="392"/>
      <c r="I62" s="392"/>
      <c r="J62" s="392"/>
      <c r="K62" s="260"/>
    </row>
    <row r="63" spans="2:11" s="1" customFormat="1" ht="15" customHeight="1" x14ac:dyDescent="0.2">
      <c r="B63" s="259"/>
      <c r="C63" s="264"/>
      <c r="D63" s="390" t="s">
        <v>864</v>
      </c>
      <c r="E63" s="390"/>
      <c r="F63" s="390"/>
      <c r="G63" s="390"/>
      <c r="H63" s="390"/>
      <c r="I63" s="390"/>
      <c r="J63" s="390"/>
      <c r="K63" s="260"/>
    </row>
    <row r="64" spans="2:11" s="1" customFormat="1" ht="12.75" customHeight="1" x14ac:dyDescent="0.2">
      <c r="B64" s="259"/>
      <c r="C64" s="264"/>
      <c r="D64" s="264"/>
      <c r="E64" s="267"/>
      <c r="F64" s="264"/>
      <c r="G64" s="264"/>
      <c r="H64" s="264"/>
      <c r="I64" s="264"/>
      <c r="J64" s="264"/>
      <c r="K64" s="260"/>
    </row>
    <row r="65" spans="2:11" s="1" customFormat="1" ht="15" customHeight="1" x14ac:dyDescent="0.2">
      <c r="B65" s="259"/>
      <c r="C65" s="264"/>
      <c r="D65" s="390" t="s">
        <v>865</v>
      </c>
      <c r="E65" s="390"/>
      <c r="F65" s="390"/>
      <c r="G65" s="390"/>
      <c r="H65" s="390"/>
      <c r="I65" s="390"/>
      <c r="J65" s="390"/>
      <c r="K65" s="260"/>
    </row>
    <row r="66" spans="2:11" s="1" customFormat="1" ht="15" customHeight="1" x14ac:dyDescent="0.2">
      <c r="B66" s="259"/>
      <c r="C66" s="264"/>
      <c r="D66" s="392" t="s">
        <v>866</v>
      </c>
      <c r="E66" s="392"/>
      <c r="F66" s="392"/>
      <c r="G66" s="392"/>
      <c r="H66" s="392"/>
      <c r="I66" s="392"/>
      <c r="J66" s="392"/>
      <c r="K66" s="260"/>
    </row>
    <row r="67" spans="2:11" s="1" customFormat="1" ht="15" customHeight="1" x14ac:dyDescent="0.2">
      <c r="B67" s="259"/>
      <c r="C67" s="264"/>
      <c r="D67" s="390" t="s">
        <v>867</v>
      </c>
      <c r="E67" s="390"/>
      <c r="F67" s="390"/>
      <c r="G67" s="390"/>
      <c r="H67" s="390"/>
      <c r="I67" s="390"/>
      <c r="J67" s="390"/>
      <c r="K67" s="260"/>
    </row>
    <row r="68" spans="2:11" s="1" customFormat="1" ht="15" customHeight="1" x14ac:dyDescent="0.2">
      <c r="B68" s="259"/>
      <c r="C68" s="264"/>
      <c r="D68" s="390" t="s">
        <v>868</v>
      </c>
      <c r="E68" s="390"/>
      <c r="F68" s="390"/>
      <c r="G68" s="390"/>
      <c r="H68" s="390"/>
      <c r="I68" s="390"/>
      <c r="J68" s="390"/>
      <c r="K68" s="260"/>
    </row>
    <row r="69" spans="2:11" s="1" customFormat="1" ht="15" customHeight="1" x14ac:dyDescent="0.2">
      <c r="B69" s="259"/>
      <c r="C69" s="264"/>
      <c r="D69" s="390" t="s">
        <v>869</v>
      </c>
      <c r="E69" s="390"/>
      <c r="F69" s="390"/>
      <c r="G69" s="390"/>
      <c r="H69" s="390"/>
      <c r="I69" s="390"/>
      <c r="J69" s="390"/>
      <c r="K69" s="260"/>
    </row>
    <row r="70" spans="2:11" s="1" customFormat="1" ht="15" customHeight="1" x14ac:dyDescent="0.2">
      <c r="B70" s="259"/>
      <c r="C70" s="264"/>
      <c r="D70" s="390" t="s">
        <v>870</v>
      </c>
      <c r="E70" s="390"/>
      <c r="F70" s="390"/>
      <c r="G70" s="390"/>
      <c r="H70" s="390"/>
      <c r="I70" s="390"/>
      <c r="J70" s="390"/>
      <c r="K70" s="260"/>
    </row>
    <row r="71" spans="2:11" s="1" customFormat="1" ht="12.75" customHeight="1" x14ac:dyDescent="0.2">
      <c r="B71" s="268"/>
      <c r="C71" s="269"/>
      <c r="D71" s="269"/>
      <c r="E71" s="269"/>
      <c r="F71" s="269"/>
      <c r="G71" s="269"/>
      <c r="H71" s="269"/>
      <c r="I71" s="269"/>
      <c r="J71" s="269"/>
      <c r="K71" s="270"/>
    </row>
    <row r="72" spans="2:11" s="1" customFormat="1" ht="18.75" customHeight="1" x14ac:dyDescent="0.2">
      <c r="B72" s="271"/>
      <c r="C72" s="271"/>
      <c r="D72" s="271"/>
      <c r="E72" s="271"/>
      <c r="F72" s="271"/>
      <c r="G72" s="271"/>
      <c r="H72" s="271"/>
      <c r="I72" s="271"/>
      <c r="J72" s="271"/>
      <c r="K72" s="272"/>
    </row>
    <row r="73" spans="2:11" s="1" customFormat="1" ht="18.75" customHeight="1" x14ac:dyDescent="0.2">
      <c r="B73" s="272"/>
      <c r="C73" s="272"/>
      <c r="D73" s="272"/>
      <c r="E73" s="272"/>
      <c r="F73" s="272"/>
      <c r="G73" s="272"/>
      <c r="H73" s="272"/>
      <c r="I73" s="272"/>
      <c r="J73" s="272"/>
      <c r="K73" s="272"/>
    </row>
    <row r="74" spans="2:11" s="1" customFormat="1" ht="7.5" customHeight="1" x14ac:dyDescent="0.2">
      <c r="B74" s="273"/>
      <c r="C74" s="274"/>
      <c r="D74" s="274"/>
      <c r="E74" s="274"/>
      <c r="F74" s="274"/>
      <c r="G74" s="274"/>
      <c r="H74" s="274"/>
      <c r="I74" s="274"/>
      <c r="J74" s="274"/>
      <c r="K74" s="275"/>
    </row>
    <row r="75" spans="2:11" s="1" customFormat="1" ht="45" customHeight="1" x14ac:dyDescent="0.2">
      <c r="B75" s="276"/>
      <c r="C75" s="385" t="s">
        <v>871</v>
      </c>
      <c r="D75" s="385"/>
      <c r="E75" s="385"/>
      <c r="F75" s="385"/>
      <c r="G75" s="385"/>
      <c r="H75" s="385"/>
      <c r="I75" s="385"/>
      <c r="J75" s="385"/>
      <c r="K75" s="277"/>
    </row>
    <row r="76" spans="2:11" s="1" customFormat="1" ht="17.25" customHeight="1" x14ac:dyDescent="0.2">
      <c r="B76" s="276"/>
      <c r="C76" s="278" t="s">
        <v>872</v>
      </c>
      <c r="D76" s="278"/>
      <c r="E76" s="278"/>
      <c r="F76" s="278" t="s">
        <v>873</v>
      </c>
      <c r="G76" s="279"/>
      <c r="H76" s="278" t="s">
        <v>58</v>
      </c>
      <c r="I76" s="278" t="s">
        <v>61</v>
      </c>
      <c r="J76" s="278" t="s">
        <v>874</v>
      </c>
      <c r="K76" s="277"/>
    </row>
    <row r="77" spans="2:11" s="1" customFormat="1" ht="17.25" customHeight="1" x14ac:dyDescent="0.2">
      <c r="B77" s="276"/>
      <c r="C77" s="280" t="s">
        <v>875</v>
      </c>
      <c r="D77" s="280"/>
      <c r="E77" s="280"/>
      <c r="F77" s="281" t="s">
        <v>876</v>
      </c>
      <c r="G77" s="282"/>
      <c r="H77" s="280"/>
      <c r="I77" s="280"/>
      <c r="J77" s="280" t="s">
        <v>877</v>
      </c>
      <c r="K77" s="277"/>
    </row>
    <row r="78" spans="2:11" s="1" customFormat="1" ht="5.25" customHeight="1" x14ac:dyDescent="0.2">
      <c r="B78" s="276"/>
      <c r="C78" s="283"/>
      <c r="D78" s="283"/>
      <c r="E78" s="283"/>
      <c r="F78" s="283"/>
      <c r="G78" s="284"/>
      <c r="H78" s="283"/>
      <c r="I78" s="283"/>
      <c r="J78" s="283"/>
      <c r="K78" s="277"/>
    </row>
    <row r="79" spans="2:11" s="1" customFormat="1" ht="15" customHeight="1" x14ac:dyDescent="0.2">
      <c r="B79" s="276"/>
      <c r="C79" s="265" t="s">
        <v>57</v>
      </c>
      <c r="D79" s="283"/>
      <c r="E79" s="283"/>
      <c r="F79" s="285" t="s">
        <v>878</v>
      </c>
      <c r="G79" s="284"/>
      <c r="H79" s="265" t="s">
        <v>879</v>
      </c>
      <c r="I79" s="265" t="s">
        <v>880</v>
      </c>
      <c r="J79" s="265">
        <v>20</v>
      </c>
      <c r="K79" s="277"/>
    </row>
    <row r="80" spans="2:11" s="1" customFormat="1" ht="15" customHeight="1" x14ac:dyDescent="0.2">
      <c r="B80" s="276"/>
      <c r="C80" s="265" t="s">
        <v>881</v>
      </c>
      <c r="D80" s="265"/>
      <c r="E80" s="265"/>
      <c r="F80" s="285" t="s">
        <v>878</v>
      </c>
      <c r="G80" s="284"/>
      <c r="H80" s="265" t="s">
        <v>882</v>
      </c>
      <c r="I80" s="265" t="s">
        <v>880</v>
      </c>
      <c r="J80" s="265">
        <v>120</v>
      </c>
      <c r="K80" s="277"/>
    </row>
    <row r="81" spans="2:11" s="1" customFormat="1" ht="15" customHeight="1" x14ac:dyDescent="0.2">
      <c r="B81" s="286"/>
      <c r="C81" s="265" t="s">
        <v>883</v>
      </c>
      <c r="D81" s="265"/>
      <c r="E81" s="265"/>
      <c r="F81" s="285" t="s">
        <v>884</v>
      </c>
      <c r="G81" s="284"/>
      <c r="H81" s="265" t="s">
        <v>885</v>
      </c>
      <c r="I81" s="265" t="s">
        <v>880</v>
      </c>
      <c r="J81" s="265">
        <v>50</v>
      </c>
      <c r="K81" s="277"/>
    </row>
    <row r="82" spans="2:11" s="1" customFormat="1" ht="15" customHeight="1" x14ac:dyDescent="0.2">
      <c r="B82" s="286"/>
      <c r="C82" s="265" t="s">
        <v>886</v>
      </c>
      <c r="D82" s="265"/>
      <c r="E82" s="265"/>
      <c r="F82" s="285" t="s">
        <v>878</v>
      </c>
      <c r="G82" s="284"/>
      <c r="H82" s="265" t="s">
        <v>887</v>
      </c>
      <c r="I82" s="265" t="s">
        <v>888</v>
      </c>
      <c r="J82" s="265"/>
      <c r="K82" s="277"/>
    </row>
    <row r="83" spans="2:11" s="1" customFormat="1" ht="15" customHeight="1" x14ac:dyDescent="0.2">
      <c r="B83" s="286"/>
      <c r="C83" s="287" t="s">
        <v>889</v>
      </c>
      <c r="D83" s="287"/>
      <c r="E83" s="287"/>
      <c r="F83" s="288" t="s">
        <v>884</v>
      </c>
      <c r="G83" s="287"/>
      <c r="H83" s="287" t="s">
        <v>890</v>
      </c>
      <c r="I83" s="287" t="s">
        <v>880</v>
      </c>
      <c r="J83" s="287">
        <v>15</v>
      </c>
      <c r="K83" s="277"/>
    </row>
    <row r="84" spans="2:11" s="1" customFormat="1" ht="15" customHeight="1" x14ac:dyDescent="0.2">
      <c r="B84" s="286"/>
      <c r="C84" s="287" t="s">
        <v>891</v>
      </c>
      <c r="D84" s="287"/>
      <c r="E84" s="287"/>
      <c r="F84" s="288" t="s">
        <v>884</v>
      </c>
      <c r="G84" s="287"/>
      <c r="H84" s="287" t="s">
        <v>892</v>
      </c>
      <c r="I84" s="287" t="s">
        <v>880</v>
      </c>
      <c r="J84" s="287">
        <v>15</v>
      </c>
      <c r="K84" s="277"/>
    </row>
    <row r="85" spans="2:11" s="1" customFormat="1" ht="15" customHeight="1" x14ac:dyDescent="0.2">
      <c r="B85" s="286"/>
      <c r="C85" s="287" t="s">
        <v>893</v>
      </c>
      <c r="D85" s="287"/>
      <c r="E85" s="287"/>
      <c r="F85" s="288" t="s">
        <v>884</v>
      </c>
      <c r="G85" s="287"/>
      <c r="H85" s="287" t="s">
        <v>894</v>
      </c>
      <c r="I85" s="287" t="s">
        <v>880</v>
      </c>
      <c r="J85" s="287">
        <v>20</v>
      </c>
      <c r="K85" s="277"/>
    </row>
    <row r="86" spans="2:11" s="1" customFormat="1" ht="15" customHeight="1" x14ac:dyDescent="0.2">
      <c r="B86" s="286"/>
      <c r="C86" s="287" t="s">
        <v>895</v>
      </c>
      <c r="D86" s="287"/>
      <c r="E86" s="287"/>
      <c r="F86" s="288" t="s">
        <v>884</v>
      </c>
      <c r="G86" s="287"/>
      <c r="H86" s="287" t="s">
        <v>896</v>
      </c>
      <c r="I86" s="287" t="s">
        <v>880</v>
      </c>
      <c r="J86" s="287">
        <v>20</v>
      </c>
      <c r="K86" s="277"/>
    </row>
    <row r="87" spans="2:11" s="1" customFormat="1" ht="15" customHeight="1" x14ac:dyDescent="0.2">
      <c r="B87" s="286"/>
      <c r="C87" s="265" t="s">
        <v>897</v>
      </c>
      <c r="D87" s="265"/>
      <c r="E87" s="265"/>
      <c r="F87" s="285" t="s">
        <v>884</v>
      </c>
      <c r="G87" s="284"/>
      <c r="H87" s="265" t="s">
        <v>898</v>
      </c>
      <c r="I87" s="265" t="s">
        <v>880</v>
      </c>
      <c r="J87" s="265">
        <v>50</v>
      </c>
      <c r="K87" s="277"/>
    </row>
    <row r="88" spans="2:11" s="1" customFormat="1" ht="15" customHeight="1" x14ac:dyDescent="0.2">
      <c r="B88" s="286"/>
      <c r="C88" s="265" t="s">
        <v>899</v>
      </c>
      <c r="D88" s="265"/>
      <c r="E88" s="265"/>
      <c r="F88" s="285" t="s">
        <v>884</v>
      </c>
      <c r="G88" s="284"/>
      <c r="H88" s="265" t="s">
        <v>900</v>
      </c>
      <c r="I88" s="265" t="s">
        <v>880</v>
      </c>
      <c r="J88" s="265">
        <v>20</v>
      </c>
      <c r="K88" s="277"/>
    </row>
    <row r="89" spans="2:11" s="1" customFormat="1" ht="15" customHeight="1" x14ac:dyDescent="0.2">
      <c r="B89" s="286"/>
      <c r="C89" s="265" t="s">
        <v>901</v>
      </c>
      <c r="D89" s="265"/>
      <c r="E89" s="265"/>
      <c r="F89" s="285" t="s">
        <v>884</v>
      </c>
      <c r="G89" s="284"/>
      <c r="H89" s="265" t="s">
        <v>902</v>
      </c>
      <c r="I89" s="265" t="s">
        <v>880</v>
      </c>
      <c r="J89" s="265">
        <v>20</v>
      </c>
      <c r="K89" s="277"/>
    </row>
    <row r="90" spans="2:11" s="1" customFormat="1" ht="15" customHeight="1" x14ac:dyDescent="0.2">
      <c r="B90" s="286"/>
      <c r="C90" s="265" t="s">
        <v>903</v>
      </c>
      <c r="D90" s="265"/>
      <c r="E90" s="265"/>
      <c r="F90" s="285" t="s">
        <v>884</v>
      </c>
      <c r="G90" s="284"/>
      <c r="H90" s="265" t="s">
        <v>904</v>
      </c>
      <c r="I90" s="265" t="s">
        <v>880</v>
      </c>
      <c r="J90" s="265">
        <v>50</v>
      </c>
      <c r="K90" s="277"/>
    </row>
    <row r="91" spans="2:11" s="1" customFormat="1" ht="15" customHeight="1" x14ac:dyDescent="0.2">
      <c r="B91" s="286"/>
      <c r="C91" s="265" t="s">
        <v>905</v>
      </c>
      <c r="D91" s="265"/>
      <c r="E91" s="265"/>
      <c r="F91" s="285" t="s">
        <v>884</v>
      </c>
      <c r="G91" s="284"/>
      <c r="H91" s="265" t="s">
        <v>905</v>
      </c>
      <c r="I91" s="265" t="s">
        <v>880</v>
      </c>
      <c r="J91" s="265">
        <v>50</v>
      </c>
      <c r="K91" s="277"/>
    </row>
    <row r="92" spans="2:11" s="1" customFormat="1" ht="15" customHeight="1" x14ac:dyDescent="0.2">
      <c r="B92" s="286"/>
      <c r="C92" s="265" t="s">
        <v>906</v>
      </c>
      <c r="D92" s="265"/>
      <c r="E92" s="265"/>
      <c r="F92" s="285" t="s">
        <v>884</v>
      </c>
      <c r="G92" s="284"/>
      <c r="H92" s="265" t="s">
        <v>907</v>
      </c>
      <c r="I92" s="265" t="s">
        <v>880</v>
      </c>
      <c r="J92" s="265">
        <v>255</v>
      </c>
      <c r="K92" s="277"/>
    </row>
    <row r="93" spans="2:11" s="1" customFormat="1" ht="15" customHeight="1" x14ac:dyDescent="0.2">
      <c r="B93" s="286"/>
      <c r="C93" s="265" t="s">
        <v>908</v>
      </c>
      <c r="D93" s="265"/>
      <c r="E93" s="265"/>
      <c r="F93" s="285" t="s">
        <v>878</v>
      </c>
      <c r="G93" s="284"/>
      <c r="H93" s="265" t="s">
        <v>909</v>
      </c>
      <c r="I93" s="265" t="s">
        <v>910</v>
      </c>
      <c r="J93" s="265"/>
      <c r="K93" s="277"/>
    </row>
    <row r="94" spans="2:11" s="1" customFormat="1" ht="15" customHeight="1" x14ac:dyDescent="0.2">
      <c r="B94" s="286"/>
      <c r="C94" s="265" t="s">
        <v>911</v>
      </c>
      <c r="D94" s="265"/>
      <c r="E94" s="265"/>
      <c r="F94" s="285" t="s">
        <v>878</v>
      </c>
      <c r="G94" s="284"/>
      <c r="H94" s="265" t="s">
        <v>912</v>
      </c>
      <c r="I94" s="265" t="s">
        <v>913</v>
      </c>
      <c r="J94" s="265"/>
      <c r="K94" s="277"/>
    </row>
    <row r="95" spans="2:11" s="1" customFormat="1" ht="15" customHeight="1" x14ac:dyDescent="0.2">
      <c r="B95" s="286"/>
      <c r="C95" s="265" t="s">
        <v>914</v>
      </c>
      <c r="D95" s="265"/>
      <c r="E95" s="265"/>
      <c r="F95" s="285" t="s">
        <v>878</v>
      </c>
      <c r="G95" s="284"/>
      <c r="H95" s="265" t="s">
        <v>914</v>
      </c>
      <c r="I95" s="265" t="s">
        <v>913</v>
      </c>
      <c r="J95" s="265"/>
      <c r="K95" s="277"/>
    </row>
    <row r="96" spans="2:11" s="1" customFormat="1" ht="15" customHeight="1" x14ac:dyDescent="0.2">
      <c r="B96" s="286"/>
      <c r="C96" s="265" t="s">
        <v>42</v>
      </c>
      <c r="D96" s="265"/>
      <c r="E96" s="265"/>
      <c r="F96" s="285" t="s">
        <v>878</v>
      </c>
      <c r="G96" s="284"/>
      <c r="H96" s="265" t="s">
        <v>915</v>
      </c>
      <c r="I96" s="265" t="s">
        <v>913</v>
      </c>
      <c r="J96" s="265"/>
      <c r="K96" s="277"/>
    </row>
    <row r="97" spans="2:11" s="1" customFormat="1" ht="15" customHeight="1" x14ac:dyDescent="0.2">
      <c r="B97" s="286"/>
      <c r="C97" s="265" t="s">
        <v>52</v>
      </c>
      <c r="D97" s="265"/>
      <c r="E97" s="265"/>
      <c r="F97" s="285" t="s">
        <v>878</v>
      </c>
      <c r="G97" s="284"/>
      <c r="H97" s="265" t="s">
        <v>916</v>
      </c>
      <c r="I97" s="265" t="s">
        <v>913</v>
      </c>
      <c r="J97" s="265"/>
      <c r="K97" s="277"/>
    </row>
    <row r="98" spans="2:11" s="1" customFormat="1" ht="15" customHeight="1" x14ac:dyDescent="0.2">
      <c r="B98" s="289"/>
      <c r="C98" s="290"/>
      <c r="D98" s="290"/>
      <c r="E98" s="290"/>
      <c r="F98" s="290"/>
      <c r="G98" s="290"/>
      <c r="H98" s="290"/>
      <c r="I98" s="290"/>
      <c r="J98" s="290"/>
      <c r="K98" s="291"/>
    </row>
    <row r="99" spans="2:11" s="1" customFormat="1" ht="18.75" customHeight="1" x14ac:dyDescent="0.2">
      <c r="B99" s="292"/>
      <c r="C99" s="293"/>
      <c r="D99" s="293"/>
      <c r="E99" s="293"/>
      <c r="F99" s="293"/>
      <c r="G99" s="293"/>
      <c r="H99" s="293"/>
      <c r="I99" s="293"/>
      <c r="J99" s="293"/>
      <c r="K99" s="292"/>
    </row>
    <row r="100" spans="2:11" s="1" customFormat="1" ht="18.75" customHeight="1" x14ac:dyDescent="0.2">
      <c r="B100" s="272"/>
      <c r="C100" s="272"/>
      <c r="D100" s="272"/>
      <c r="E100" s="272"/>
      <c r="F100" s="272"/>
      <c r="G100" s="272"/>
      <c r="H100" s="272"/>
      <c r="I100" s="272"/>
      <c r="J100" s="272"/>
      <c r="K100" s="272"/>
    </row>
    <row r="101" spans="2:11" s="1" customFormat="1" ht="7.5" customHeight="1" x14ac:dyDescent="0.2">
      <c r="B101" s="273"/>
      <c r="C101" s="274"/>
      <c r="D101" s="274"/>
      <c r="E101" s="274"/>
      <c r="F101" s="274"/>
      <c r="G101" s="274"/>
      <c r="H101" s="274"/>
      <c r="I101" s="274"/>
      <c r="J101" s="274"/>
      <c r="K101" s="275"/>
    </row>
    <row r="102" spans="2:11" s="1" customFormat="1" ht="45" customHeight="1" x14ac:dyDescent="0.2">
      <c r="B102" s="276"/>
      <c r="C102" s="385" t="s">
        <v>917</v>
      </c>
      <c r="D102" s="385"/>
      <c r="E102" s="385"/>
      <c r="F102" s="385"/>
      <c r="G102" s="385"/>
      <c r="H102" s="385"/>
      <c r="I102" s="385"/>
      <c r="J102" s="385"/>
      <c r="K102" s="277"/>
    </row>
    <row r="103" spans="2:11" s="1" customFormat="1" ht="17.25" customHeight="1" x14ac:dyDescent="0.2">
      <c r="B103" s="276"/>
      <c r="C103" s="278" t="s">
        <v>872</v>
      </c>
      <c r="D103" s="278"/>
      <c r="E103" s="278"/>
      <c r="F103" s="278" t="s">
        <v>873</v>
      </c>
      <c r="G103" s="279"/>
      <c r="H103" s="278" t="s">
        <v>58</v>
      </c>
      <c r="I103" s="278" t="s">
        <v>61</v>
      </c>
      <c r="J103" s="278" t="s">
        <v>874</v>
      </c>
      <c r="K103" s="277"/>
    </row>
    <row r="104" spans="2:11" s="1" customFormat="1" ht="17.25" customHeight="1" x14ac:dyDescent="0.2">
      <c r="B104" s="276"/>
      <c r="C104" s="280" t="s">
        <v>875</v>
      </c>
      <c r="D104" s="280"/>
      <c r="E104" s="280"/>
      <c r="F104" s="281" t="s">
        <v>876</v>
      </c>
      <c r="G104" s="282"/>
      <c r="H104" s="280"/>
      <c r="I104" s="280"/>
      <c r="J104" s="280" t="s">
        <v>877</v>
      </c>
      <c r="K104" s="277"/>
    </row>
    <row r="105" spans="2:11" s="1" customFormat="1" ht="5.25" customHeight="1" x14ac:dyDescent="0.2">
      <c r="B105" s="276"/>
      <c r="C105" s="278"/>
      <c r="D105" s="278"/>
      <c r="E105" s="278"/>
      <c r="F105" s="278"/>
      <c r="G105" s="294"/>
      <c r="H105" s="278"/>
      <c r="I105" s="278"/>
      <c r="J105" s="278"/>
      <c r="K105" s="277"/>
    </row>
    <row r="106" spans="2:11" s="1" customFormat="1" ht="15" customHeight="1" x14ac:dyDescent="0.2">
      <c r="B106" s="276"/>
      <c r="C106" s="265" t="s">
        <v>57</v>
      </c>
      <c r="D106" s="283"/>
      <c r="E106" s="283"/>
      <c r="F106" s="285" t="s">
        <v>878</v>
      </c>
      <c r="G106" s="294"/>
      <c r="H106" s="265" t="s">
        <v>918</v>
      </c>
      <c r="I106" s="265" t="s">
        <v>880</v>
      </c>
      <c r="J106" s="265">
        <v>20</v>
      </c>
      <c r="K106" s="277"/>
    </row>
    <row r="107" spans="2:11" s="1" customFormat="1" ht="15" customHeight="1" x14ac:dyDescent="0.2">
      <c r="B107" s="276"/>
      <c r="C107" s="265" t="s">
        <v>881</v>
      </c>
      <c r="D107" s="265"/>
      <c r="E107" s="265"/>
      <c r="F107" s="285" t="s">
        <v>878</v>
      </c>
      <c r="G107" s="265"/>
      <c r="H107" s="265" t="s">
        <v>918</v>
      </c>
      <c r="I107" s="265" t="s">
        <v>880</v>
      </c>
      <c r="J107" s="265">
        <v>120</v>
      </c>
      <c r="K107" s="277"/>
    </row>
    <row r="108" spans="2:11" s="1" customFormat="1" ht="15" customHeight="1" x14ac:dyDescent="0.2">
      <c r="B108" s="286"/>
      <c r="C108" s="265" t="s">
        <v>883</v>
      </c>
      <c r="D108" s="265"/>
      <c r="E108" s="265"/>
      <c r="F108" s="285" t="s">
        <v>884</v>
      </c>
      <c r="G108" s="265"/>
      <c r="H108" s="265" t="s">
        <v>918</v>
      </c>
      <c r="I108" s="265" t="s">
        <v>880</v>
      </c>
      <c r="J108" s="265">
        <v>50</v>
      </c>
      <c r="K108" s="277"/>
    </row>
    <row r="109" spans="2:11" s="1" customFormat="1" ht="15" customHeight="1" x14ac:dyDescent="0.2">
      <c r="B109" s="286"/>
      <c r="C109" s="265" t="s">
        <v>886</v>
      </c>
      <c r="D109" s="265"/>
      <c r="E109" s="265"/>
      <c r="F109" s="285" t="s">
        <v>878</v>
      </c>
      <c r="G109" s="265"/>
      <c r="H109" s="265" t="s">
        <v>918</v>
      </c>
      <c r="I109" s="265" t="s">
        <v>888</v>
      </c>
      <c r="J109" s="265"/>
      <c r="K109" s="277"/>
    </row>
    <row r="110" spans="2:11" s="1" customFormat="1" ht="15" customHeight="1" x14ac:dyDescent="0.2">
      <c r="B110" s="286"/>
      <c r="C110" s="265" t="s">
        <v>897</v>
      </c>
      <c r="D110" s="265"/>
      <c r="E110" s="265"/>
      <c r="F110" s="285" t="s">
        <v>884</v>
      </c>
      <c r="G110" s="265"/>
      <c r="H110" s="265" t="s">
        <v>918</v>
      </c>
      <c r="I110" s="265" t="s">
        <v>880</v>
      </c>
      <c r="J110" s="265">
        <v>50</v>
      </c>
      <c r="K110" s="277"/>
    </row>
    <row r="111" spans="2:11" s="1" customFormat="1" ht="15" customHeight="1" x14ac:dyDescent="0.2">
      <c r="B111" s="286"/>
      <c r="C111" s="265" t="s">
        <v>905</v>
      </c>
      <c r="D111" s="265"/>
      <c r="E111" s="265"/>
      <c r="F111" s="285" t="s">
        <v>884</v>
      </c>
      <c r="G111" s="265"/>
      <c r="H111" s="265" t="s">
        <v>918</v>
      </c>
      <c r="I111" s="265" t="s">
        <v>880</v>
      </c>
      <c r="J111" s="265">
        <v>50</v>
      </c>
      <c r="K111" s="277"/>
    </row>
    <row r="112" spans="2:11" s="1" customFormat="1" ht="15" customHeight="1" x14ac:dyDescent="0.2">
      <c r="B112" s="286"/>
      <c r="C112" s="265" t="s">
        <v>903</v>
      </c>
      <c r="D112" s="265"/>
      <c r="E112" s="265"/>
      <c r="F112" s="285" t="s">
        <v>884</v>
      </c>
      <c r="G112" s="265"/>
      <c r="H112" s="265" t="s">
        <v>918</v>
      </c>
      <c r="I112" s="265" t="s">
        <v>880</v>
      </c>
      <c r="J112" s="265">
        <v>50</v>
      </c>
      <c r="K112" s="277"/>
    </row>
    <row r="113" spans="2:11" s="1" customFormat="1" ht="15" customHeight="1" x14ac:dyDescent="0.2">
      <c r="B113" s="286"/>
      <c r="C113" s="265" t="s">
        <v>57</v>
      </c>
      <c r="D113" s="265"/>
      <c r="E113" s="265"/>
      <c r="F113" s="285" t="s">
        <v>878</v>
      </c>
      <c r="G113" s="265"/>
      <c r="H113" s="265" t="s">
        <v>919</v>
      </c>
      <c r="I113" s="265" t="s">
        <v>880</v>
      </c>
      <c r="J113" s="265">
        <v>20</v>
      </c>
      <c r="K113" s="277"/>
    </row>
    <row r="114" spans="2:11" s="1" customFormat="1" ht="15" customHeight="1" x14ac:dyDescent="0.2">
      <c r="B114" s="286"/>
      <c r="C114" s="265" t="s">
        <v>920</v>
      </c>
      <c r="D114" s="265"/>
      <c r="E114" s="265"/>
      <c r="F114" s="285" t="s">
        <v>878</v>
      </c>
      <c r="G114" s="265"/>
      <c r="H114" s="265" t="s">
        <v>921</v>
      </c>
      <c r="I114" s="265" t="s">
        <v>880</v>
      </c>
      <c r="J114" s="265">
        <v>120</v>
      </c>
      <c r="K114" s="277"/>
    </row>
    <row r="115" spans="2:11" s="1" customFormat="1" ht="15" customHeight="1" x14ac:dyDescent="0.2">
      <c r="B115" s="286"/>
      <c r="C115" s="265" t="s">
        <v>42</v>
      </c>
      <c r="D115" s="265"/>
      <c r="E115" s="265"/>
      <c r="F115" s="285" t="s">
        <v>878</v>
      </c>
      <c r="G115" s="265"/>
      <c r="H115" s="265" t="s">
        <v>922</v>
      </c>
      <c r="I115" s="265" t="s">
        <v>913</v>
      </c>
      <c r="J115" s="265"/>
      <c r="K115" s="277"/>
    </row>
    <row r="116" spans="2:11" s="1" customFormat="1" ht="15" customHeight="1" x14ac:dyDescent="0.2">
      <c r="B116" s="286"/>
      <c r="C116" s="265" t="s">
        <v>52</v>
      </c>
      <c r="D116" s="265"/>
      <c r="E116" s="265"/>
      <c r="F116" s="285" t="s">
        <v>878</v>
      </c>
      <c r="G116" s="265"/>
      <c r="H116" s="265" t="s">
        <v>923</v>
      </c>
      <c r="I116" s="265" t="s">
        <v>913</v>
      </c>
      <c r="J116" s="265"/>
      <c r="K116" s="277"/>
    </row>
    <row r="117" spans="2:11" s="1" customFormat="1" ht="15" customHeight="1" x14ac:dyDescent="0.2">
      <c r="B117" s="286"/>
      <c r="C117" s="265" t="s">
        <v>61</v>
      </c>
      <c r="D117" s="265"/>
      <c r="E117" s="265"/>
      <c r="F117" s="285" t="s">
        <v>878</v>
      </c>
      <c r="G117" s="265"/>
      <c r="H117" s="265" t="s">
        <v>924</v>
      </c>
      <c r="I117" s="265" t="s">
        <v>925</v>
      </c>
      <c r="J117" s="265"/>
      <c r="K117" s="277"/>
    </row>
    <row r="118" spans="2:11" s="1" customFormat="1" ht="15" customHeight="1" x14ac:dyDescent="0.2">
      <c r="B118" s="289"/>
      <c r="C118" s="295"/>
      <c r="D118" s="295"/>
      <c r="E118" s="295"/>
      <c r="F118" s="295"/>
      <c r="G118" s="295"/>
      <c r="H118" s="295"/>
      <c r="I118" s="295"/>
      <c r="J118" s="295"/>
      <c r="K118" s="291"/>
    </row>
    <row r="119" spans="2:11" s="1" customFormat="1" ht="18.75" customHeight="1" x14ac:dyDescent="0.2">
      <c r="B119" s="296"/>
      <c r="C119" s="262"/>
      <c r="D119" s="262"/>
      <c r="E119" s="262"/>
      <c r="F119" s="297"/>
      <c r="G119" s="262"/>
      <c r="H119" s="262"/>
      <c r="I119" s="262"/>
      <c r="J119" s="262"/>
      <c r="K119" s="296"/>
    </row>
    <row r="120" spans="2:11" s="1" customFormat="1" ht="18.75" customHeight="1" x14ac:dyDescent="0.2">
      <c r="B120" s="272"/>
      <c r="C120" s="272"/>
      <c r="D120" s="272"/>
      <c r="E120" s="272"/>
      <c r="F120" s="272"/>
      <c r="G120" s="272"/>
      <c r="H120" s="272"/>
      <c r="I120" s="272"/>
      <c r="J120" s="272"/>
      <c r="K120" s="272"/>
    </row>
    <row r="121" spans="2:11" s="1" customFormat="1" ht="7.5" customHeight="1" x14ac:dyDescent="0.2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pans="2:11" s="1" customFormat="1" ht="45" customHeight="1" x14ac:dyDescent="0.2">
      <c r="B122" s="301"/>
      <c r="C122" s="386" t="s">
        <v>926</v>
      </c>
      <c r="D122" s="386"/>
      <c r="E122" s="386"/>
      <c r="F122" s="386"/>
      <c r="G122" s="386"/>
      <c r="H122" s="386"/>
      <c r="I122" s="386"/>
      <c r="J122" s="386"/>
      <c r="K122" s="302"/>
    </row>
    <row r="123" spans="2:11" s="1" customFormat="1" ht="17.25" customHeight="1" x14ac:dyDescent="0.2">
      <c r="B123" s="303"/>
      <c r="C123" s="278" t="s">
        <v>872</v>
      </c>
      <c r="D123" s="278"/>
      <c r="E123" s="278"/>
      <c r="F123" s="278" t="s">
        <v>873</v>
      </c>
      <c r="G123" s="279"/>
      <c r="H123" s="278" t="s">
        <v>58</v>
      </c>
      <c r="I123" s="278" t="s">
        <v>61</v>
      </c>
      <c r="J123" s="278" t="s">
        <v>874</v>
      </c>
      <c r="K123" s="304"/>
    </row>
    <row r="124" spans="2:11" s="1" customFormat="1" ht="17.25" customHeight="1" x14ac:dyDescent="0.2">
      <c r="B124" s="303"/>
      <c r="C124" s="280" t="s">
        <v>875</v>
      </c>
      <c r="D124" s="280"/>
      <c r="E124" s="280"/>
      <c r="F124" s="281" t="s">
        <v>876</v>
      </c>
      <c r="G124" s="282"/>
      <c r="H124" s="280"/>
      <c r="I124" s="280"/>
      <c r="J124" s="280" t="s">
        <v>877</v>
      </c>
      <c r="K124" s="304"/>
    </row>
    <row r="125" spans="2:11" s="1" customFormat="1" ht="5.25" customHeight="1" x14ac:dyDescent="0.2">
      <c r="B125" s="305"/>
      <c r="C125" s="283"/>
      <c r="D125" s="283"/>
      <c r="E125" s="283"/>
      <c r="F125" s="283"/>
      <c r="G125" s="265"/>
      <c r="H125" s="283"/>
      <c r="I125" s="283"/>
      <c r="J125" s="283"/>
      <c r="K125" s="306"/>
    </row>
    <row r="126" spans="2:11" s="1" customFormat="1" ht="15" customHeight="1" x14ac:dyDescent="0.2">
      <c r="B126" s="305"/>
      <c r="C126" s="265" t="s">
        <v>881</v>
      </c>
      <c r="D126" s="283"/>
      <c r="E126" s="283"/>
      <c r="F126" s="285" t="s">
        <v>878</v>
      </c>
      <c r="G126" s="265"/>
      <c r="H126" s="265" t="s">
        <v>918</v>
      </c>
      <c r="I126" s="265" t="s">
        <v>880</v>
      </c>
      <c r="J126" s="265">
        <v>120</v>
      </c>
      <c r="K126" s="307"/>
    </row>
    <row r="127" spans="2:11" s="1" customFormat="1" ht="15" customHeight="1" x14ac:dyDescent="0.2">
      <c r="B127" s="305"/>
      <c r="C127" s="265" t="s">
        <v>927</v>
      </c>
      <c r="D127" s="265"/>
      <c r="E127" s="265"/>
      <c r="F127" s="285" t="s">
        <v>878</v>
      </c>
      <c r="G127" s="265"/>
      <c r="H127" s="265" t="s">
        <v>928</v>
      </c>
      <c r="I127" s="265" t="s">
        <v>880</v>
      </c>
      <c r="J127" s="265" t="s">
        <v>929</v>
      </c>
      <c r="K127" s="307"/>
    </row>
    <row r="128" spans="2:11" s="1" customFormat="1" ht="15" customHeight="1" x14ac:dyDescent="0.2">
      <c r="B128" s="305"/>
      <c r="C128" s="265" t="s">
        <v>89</v>
      </c>
      <c r="D128" s="265"/>
      <c r="E128" s="265"/>
      <c r="F128" s="285" t="s">
        <v>878</v>
      </c>
      <c r="G128" s="265"/>
      <c r="H128" s="265" t="s">
        <v>930</v>
      </c>
      <c r="I128" s="265" t="s">
        <v>880</v>
      </c>
      <c r="J128" s="265" t="s">
        <v>929</v>
      </c>
      <c r="K128" s="307"/>
    </row>
    <row r="129" spans="2:11" s="1" customFormat="1" ht="15" customHeight="1" x14ac:dyDescent="0.2">
      <c r="B129" s="305"/>
      <c r="C129" s="265" t="s">
        <v>889</v>
      </c>
      <c r="D129" s="265"/>
      <c r="E129" s="265"/>
      <c r="F129" s="285" t="s">
        <v>884</v>
      </c>
      <c r="G129" s="265"/>
      <c r="H129" s="265" t="s">
        <v>890</v>
      </c>
      <c r="I129" s="265" t="s">
        <v>880</v>
      </c>
      <c r="J129" s="265">
        <v>15</v>
      </c>
      <c r="K129" s="307"/>
    </row>
    <row r="130" spans="2:11" s="1" customFormat="1" ht="15" customHeight="1" x14ac:dyDescent="0.2">
      <c r="B130" s="305"/>
      <c r="C130" s="287" t="s">
        <v>891</v>
      </c>
      <c r="D130" s="287"/>
      <c r="E130" s="287"/>
      <c r="F130" s="288" t="s">
        <v>884</v>
      </c>
      <c r="G130" s="287"/>
      <c r="H130" s="287" t="s">
        <v>892</v>
      </c>
      <c r="I130" s="287" t="s">
        <v>880</v>
      </c>
      <c r="J130" s="287">
        <v>15</v>
      </c>
      <c r="K130" s="307"/>
    </row>
    <row r="131" spans="2:11" s="1" customFormat="1" ht="15" customHeight="1" x14ac:dyDescent="0.2">
      <c r="B131" s="305"/>
      <c r="C131" s="287" t="s">
        <v>893</v>
      </c>
      <c r="D131" s="287"/>
      <c r="E131" s="287"/>
      <c r="F131" s="288" t="s">
        <v>884</v>
      </c>
      <c r="G131" s="287"/>
      <c r="H131" s="287" t="s">
        <v>894</v>
      </c>
      <c r="I131" s="287" t="s">
        <v>880</v>
      </c>
      <c r="J131" s="287">
        <v>20</v>
      </c>
      <c r="K131" s="307"/>
    </row>
    <row r="132" spans="2:11" s="1" customFormat="1" ht="15" customHeight="1" x14ac:dyDescent="0.2">
      <c r="B132" s="305"/>
      <c r="C132" s="287" t="s">
        <v>895</v>
      </c>
      <c r="D132" s="287"/>
      <c r="E132" s="287"/>
      <c r="F132" s="288" t="s">
        <v>884</v>
      </c>
      <c r="G132" s="287"/>
      <c r="H132" s="287" t="s">
        <v>896</v>
      </c>
      <c r="I132" s="287" t="s">
        <v>880</v>
      </c>
      <c r="J132" s="287">
        <v>20</v>
      </c>
      <c r="K132" s="307"/>
    </row>
    <row r="133" spans="2:11" s="1" customFormat="1" ht="15" customHeight="1" x14ac:dyDescent="0.2">
      <c r="B133" s="305"/>
      <c r="C133" s="265" t="s">
        <v>883</v>
      </c>
      <c r="D133" s="265"/>
      <c r="E133" s="265"/>
      <c r="F133" s="285" t="s">
        <v>884</v>
      </c>
      <c r="G133" s="265"/>
      <c r="H133" s="265" t="s">
        <v>918</v>
      </c>
      <c r="I133" s="265" t="s">
        <v>880</v>
      </c>
      <c r="J133" s="265">
        <v>50</v>
      </c>
      <c r="K133" s="307"/>
    </row>
    <row r="134" spans="2:11" s="1" customFormat="1" ht="15" customHeight="1" x14ac:dyDescent="0.2">
      <c r="B134" s="305"/>
      <c r="C134" s="265" t="s">
        <v>897</v>
      </c>
      <c r="D134" s="265"/>
      <c r="E134" s="265"/>
      <c r="F134" s="285" t="s">
        <v>884</v>
      </c>
      <c r="G134" s="265"/>
      <c r="H134" s="265" t="s">
        <v>918</v>
      </c>
      <c r="I134" s="265" t="s">
        <v>880</v>
      </c>
      <c r="J134" s="265">
        <v>50</v>
      </c>
      <c r="K134" s="307"/>
    </row>
    <row r="135" spans="2:11" s="1" customFormat="1" ht="15" customHeight="1" x14ac:dyDescent="0.2">
      <c r="B135" s="305"/>
      <c r="C135" s="265" t="s">
        <v>903</v>
      </c>
      <c r="D135" s="265"/>
      <c r="E135" s="265"/>
      <c r="F135" s="285" t="s">
        <v>884</v>
      </c>
      <c r="G135" s="265"/>
      <c r="H135" s="265" t="s">
        <v>918</v>
      </c>
      <c r="I135" s="265" t="s">
        <v>880</v>
      </c>
      <c r="J135" s="265">
        <v>50</v>
      </c>
      <c r="K135" s="307"/>
    </row>
    <row r="136" spans="2:11" s="1" customFormat="1" ht="15" customHeight="1" x14ac:dyDescent="0.2">
      <c r="B136" s="305"/>
      <c r="C136" s="265" t="s">
        <v>905</v>
      </c>
      <c r="D136" s="265"/>
      <c r="E136" s="265"/>
      <c r="F136" s="285" t="s">
        <v>884</v>
      </c>
      <c r="G136" s="265"/>
      <c r="H136" s="265" t="s">
        <v>918</v>
      </c>
      <c r="I136" s="265" t="s">
        <v>880</v>
      </c>
      <c r="J136" s="265">
        <v>50</v>
      </c>
      <c r="K136" s="307"/>
    </row>
    <row r="137" spans="2:11" s="1" customFormat="1" ht="15" customHeight="1" x14ac:dyDescent="0.2">
      <c r="B137" s="305"/>
      <c r="C137" s="265" t="s">
        <v>906</v>
      </c>
      <c r="D137" s="265"/>
      <c r="E137" s="265"/>
      <c r="F137" s="285" t="s">
        <v>884</v>
      </c>
      <c r="G137" s="265"/>
      <c r="H137" s="265" t="s">
        <v>931</v>
      </c>
      <c r="I137" s="265" t="s">
        <v>880</v>
      </c>
      <c r="J137" s="265">
        <v>255</v>
      </c>
      <c r="K137" s="307"/>
    </row>
    <row r="138" spans="2:11" s="1" customFormat="1" ht="15" customHeight="1" x14ac:dyDescent="0.2">
      <c r="B138" s="305"/>
      <c r="C138" s="265" t="s">
        <v>908</v>
      </c>
      <c r="D138" s="265"/>
      <c r="E138" s="265"/>
      <c r="F138" s="285" t="s">
        <v>878</v>
      </c>
      <c r="G138" s="265"/>
      <c r="H138" s="265" t="s">
        <v>932</v>
      </c>
      <c r="I138" s="265" t="s">
        <v>910</v>
      </c>
      <c r="J138" s="265"/>
      <c r="K138" s="307"/>
    </row>
    <row r="139" spans="2:11" s="1" customFormat="1" ht="15" customHeight="1" x14ac:dyDescent="0.2">
      <c r="B139" s="305"/>
      <c r="C139" s="265" t="s">
        <v>911</v>
      </c>
      <c r="D139" s="265"/>
      <c r="E139" s="265"/>
      <c r="F139" s="285" t="s">
        <v>878</v>
      </c>
      <c r="G139" s="265"/>
      <c r="H139" s="265" t="s">
        <v>933</v>
      </c>
      <c r="I139" s="265" t="s">
        <v>913</v>
      </c>
      <c r="J139" s="265"/>
      <c r="K139" s="307"/>
    </row>
    <row r="140" spans="2:11" s="1" customFormat="1" ht="15" customHeight="1" x14ac:dyDescent="0.2">
      <c r="B140" s="305"/>
      <c r="C140" s="265" t="s">
        <v>914</v>
      </c>
      <c r="D140" s="265"/>
      <c r="E140" s="265"/>
      <c r="F140" s="285" t="s">
        <v>878</v>
      </c>
      <c r="G140" s="265"/>
      <c r="H140" s="265" t="s">
        <v>914</v>
      </c>
      <c r="I140" s="265" t="s">
        <v>913</v>
      </c>
      <c r="J140" s="265"/>
      <c r="K140" s="307"/>
    </row>
    <row r="141" spans="2:11" s="1" customFormat="1" ht="15" customHeight="1" x14ac:dyDescent="0.2">
      <c r="B141" s="305"/>
      <c r="C141" s="265" t="s">
        <v>42</v>
      </c>
      <c r="D141" s="265"/>
      <c r="E141" s="265"/>
      <c r="F141" s="285" t="s">
        <v>878</v>
      </c>
      <c r="G141" s="265"/>
      <c r="H141" s="265" t="s">
        <v>934</v>
      </c>
      <c r="I141" s="265" t="s">
        <v>913</v>
      </c>
      <c r="J141" s="265"/>
      <c r="K141" s="307"/>
    </row>
    <row r="142" spans="2:11" s="1" customFormat="1" ht="15" customHeight="1" x14ac:dyDescent="0.2">
      <c r="B142" s="305"/>
      <c r="C142" s="265" t="s">
        <v>935</v>
      </c>
      <c r="D142" s="265"/>
      <c r="E142" s="265"/>
      <c r="F142" s="285" t="s">
        <v>878</v>
      </c>
      <c r="G142" s="265"/>
      <c r="H142" s="265" t="s">
        <v>936</v>
      </c>
      <c r="I142" s="265" t="s">
        <v>913</v>
      </c>
      <c r="J142" s="265"/>
      <c r="K142" s="307"/>
    </row>
    <row r="143" spans="2:11" s="1" customFormat="1" ht="15" customHeight="1" x14ac:dyDescent="0.2">
      <c r="B143" s="308"/>
      <c r="C143" s="309"/>
      <c r="D143" s="309"/>
      <c r="E143" s="309"/>
      <c r="F143" s="309"/>
      <c r="G143" s="309"/>
      <c r="H143" s="309"/>
      <c r="I143" s="309"/>
      <c r="J143" s="309"/>
      <c r="K143" s="310"/>
    </row>
    <row r="144" spans="2:11" s="1" customFormat="1" ht="18.75" customHeight="1" x14ac:dyDescent="0.2">
      <c r="B144" s="262"/>
      <c r="C144" s="262"/>
      <c r="D144" s="262"/>
      <c r="E144" s="262"/>
      <c r="F144" s="297"/>
      <c r="G144" s="262"/>
      <c r="H144" s="262"/>
      <c r="I144" s="262"/>
      <c r="J144" s="262"/>
      <c r="K144" s="262"/>
    </row>
    <row r="145" spans="2:11" s="1" customFormat="1" ht="18.75" customHeight="1" x14ac:dyDescent="0.2">
      <c r="B145" s="272"/>
      <c r="C145" s="272"/>
      <c r="D145" s="272"/>
      <c r="E145" s="272"/>
      <c r="F145" s="272"/>
      <c r="G145" s="272"/>
      <c r="H145" s="272"/>
      <c r="I145" s="272"/>
      <c r="J145" s="272"/>
      <c r="K145" s="272"/>
    </row>
    <row r="146" spans="2:11" s="1" customFormat="1" ht="7.5" customHeight="1" x14ac:dyDescent="0.2">
      <c r="B146" s="273"/>
      <c r="C146" s="274"/>
      <c r="D146" s="274"/>
      <c r="E146" s="274"/>
      <c r="F146" s="274"/>
      <c r="G146" s="274"/>
      <c r="H146" s="274"/>
      <c r="I146" s="274"/>
      <c r="J146" s="274"/>
      <c r="K146" s="275"/>
    </row>
    <row r="147" spans="2:11" s="1" customFormat="1" ht="45" customHeight="1" x14ac:dyDescent="0.2">
      <c r="B147" s="276"/>
      <c r="C147" s="385" t="s">
        <v>937</v>
      </c>
      <c r="D147" s="385"/>
      <c r="E147" s="385"/>
      <c r="F147" s="385"/>
      <c r="G147" s="385"/>
      <c r="H147" s="385"/>
      <c r="I147" s="385"/>
      <c r="J147" s="385"/>
      <c r="K147" s="277"/>
    </row>
    <row r="148" spans="2:11" s="1" customFormat="1" ht="17.25" customHeight="1" x14ac:dyDescent="0.2">
      <c r="B148" s="276"/>
      <c r="C148" s="278" t="s">
        <v>872</v>
      </c>
      <c r="D148" s="278"/>
      <c r="E148" s="278"/>
      <c r="F148" s="278" t="s">
        <v>873</v>
      </c>
      <c r="G148" s="279"/>
      <c r="H148" s="278" t="s">
        <v>58</v>
      </c>
      <c r="I148" s="278" t="s">
        <v>61</v>
      </c>
      <c r="J148" s="278" t="s">
        <v>874</v>
      </c>
      <c r="K148" s="277"/>
    </row>
    <row r="149" spans="2:11" s="1" customFormat="1" ht="17.25" customHeight="1" x14ac:dyDescent="0.2">
      <c r="B149" s="276"/>
      <c r="C149" s="280" t="s">
        <v>875</v>
      </c>
      <c r="D149" s="280"/>
      <c r="E149" s="280"/>
      <c r="F149" s="281" t="s">
        <v>876</v>
      </c>
      <c r="G149" s="282"/>
      <c r="H149" s="280"/>
      <c r="I149" s="280"/>
      <c r="J149" s="280" t="s">
        <v>877</v>
      </c>
      <c r="K149" s="277"/>
    </row>
    <row r="150" spans="2:11" s="1" customFormat="1" ht="5.25" customHeight="1" x14ac:dyDescent="0.2">
      <c r="B150" s="286"/>
      <c r="C150" s="283"/>
      <c r="D150" s="283"/>
      <c r="E150" s="283"/>
      <c r="F150" s="283"/>
      <c r="G150" s="284"/>
      <c r="H150" s="283"/>
      <c r="I150" s="283"/>
      <c r="J150" s="283"/>
      <c r="K150" s="307"/>
    </row>
    <row r="151" spans="2:11" s="1" customFormat="1" ht="15" customHeight="1" x14ac:dyDescent="0.2">
      <c r="B151" s="286"/>
      <c r="C151" s="311" t="s">
        <v>881</v>
      </c>
      <c r="D151" s="265"/>
      <c r="E151" s="265"/>
      <c r="F151" s="312" t="s">
        <v>878</v>
      </c>
      <c r="G151" s="265"/>
      <c r="H151" s="311" t="s">
        <v>918</v>
      </c>
      <c r="I151" s="311" t="s">
        <v>880</v>
      </c>
      <c r="J151" s="311">
        <v>120</v>
      </c>
      <c r="K151" s="307"/>
    </row>
    <row r="152" spans="2:11" s="1" customFormat="1" ht="15" customHeight="1" x14ac:dyDescent="0.2">
      <c r="B152" s="286"/>
      <c r="C152" s="311" t="s">
        <v>927</v>
      </c>
      <c r="D152" s="265"/>
      <c r="E152" s="265"/>
      <c r="F152" s="312" t="s">
        <v>878</v>
      </c>
      <c r="G152" s="265"/>
      <c r="H152" s="311" t="s">
        <v>938</v>
      </c>
      <c r="I152" s="311" t="s">
        <v>880</v>
      </c>
      <c r="J152" s="311" t="s">
        <v>929</v>
      </c>
      <c r="K152" s="307"/>
    </row>
    <row r="153" spans="2:11" s="1" customFormat="1" ht="15" customHeight="1" x14ac:dyDescent="0.2">
      <c r="B153" s="286"/>
      <c r="C153" s="311" t="s">
        <v>89</v>
      </c>
      <c r="D153" s="265"/>
      <c r="E153" s="265"/>
      <c r="F153" s="312" t="s">
        <v>878</v>
      </c>
      <c r="G153" s="265"/>
      <c r="H153" s="311" t="s">
        <v>939</v>
      </c>
      <c r="I153" s="311" t="s">
        <v>880</v>
      </c>
      <c r="J153" s="311" t="s">
        <v>929</v>
      </c>
      <c r="K153" s="307"/>
    </row>
    <row r="154" spans="2:11" s="1" customFormat="1" ht="15" customHeight="1" x14ac:dyDescent="0.2">
      <c r="B154" s="286"/>
      <c r="C154" s="311" t="s">
        <v>883</v>
      </c>
      <c r="D154" s="265"/>
      <c r="E154" s="265"/>
      <c r="F154" s="312" t="s">
        <v>884</v>
      </c>
      <c r="G154" s="265"/>
      <c r="H154" s="311" t="s">
        <v>918</v>
      </c>
      <c r="I154" s="311" t="s">
        <v>880</v>
      </c>
      <c r="J154" s="311">
        <v>50</v>
      </c>
      <c r="K154" s="307"/>
    </row>
    <row r="155" spans="2:11" s="1" customFormat="1" ht="15" customHeight="1" x14ac:dyDescent="0.2">
      <c r="B155" s="286"/>
      <c r="C155" s="311" t="s">
        <v>886</v>
      </c>
      <c r="D155" s="265"/>
      <c r="E155" s="265"/>
      <c r="F155" s="312" t="s">
        <v>878</v>
      </c>
      <c r="G155" s="265"/>
      <c r="H155" s="311" t="s">
        <v>918</v>
      </c>
      <c r="I155" s="311" t="s">
        <v>888</v>
      </c>
      <c r="J155" s="311"/>
      <c r="K155" s="307"/>
    </row>
    <row r="156" spans="2:11" s="1" customFormat="1" ht="15" customHeight="1" x14ac:dyDescent="0.2">
      <c r="B156" s="286"/>
      <c r="C156" s="311" t="s">
        <v>897</v>
      </c>
      <c r="D156" s="265"/>
      <c r="E156" s="265"/>
      <c r="F156" s="312" t="s">
        <v>884</v>
      </c>
      <c r="G156" s="265"/>
      <c r="H156" s="311" t="s">
        <v>918</v>
      </c>
      <c r="I156" s="311" t="s">
        <v>880</v>
      </c>
      <c r="J156" s="311">
        <v>50</v>
      </c>
      <c r="K156" s="307"/>
    </row>
    <row r="157" spans="2:11" s="1" customFormat="1" ht="15" customHeight="1" x14ac:dyDescent="0.2">
      <c r="B157" s="286"/>
      <c r="C157" s="311" t="s">
        <v>905</v>
      </c>
      <c r="D157" s="265"/>
      <c r="E157" s="265"/>
      <c r="F157" s="312" t="s">
        <v>884</v>
      </c>
      <c r="G157" s="265"/>
      <c r="H157" s="311" t="s">
        <v>918</v>
      </c>
      <c r="I157" s="311" t="s">
        <v>880</v>
      </c>
      <c r="J157" s="311">
        <v>50</v>
      </c>
      <c r="K157" s="307"/>
    </row>
    <row r="158" spans="2:11" s="1" customFormat="1" ht="15" customHeight="1" x14ac:dyDescent="0.2">
      <c r="B158" s="286"/>
      <c r="C158" s="311" t="s">
        <v>903</v>
      </c>
      <c r="D158" s="265"/>
      <c r="E158" s="265"/>
      <c r="F158" s="312" t="s">
        <v>884</v>
      </c>
      <c r="G158" s="265"/>
      <c r="H158" s="311" t="s">
        <v>918</v>
      </c>
      <c r="I158" s="311" t="s">
        <v>880</v>
      </c>
      <c r="J158" s="311">
        <v>50</v>
      </c>
      <c r="K158" s="307"/>
    </row>
    <row r="159" spans="2:11" s="1" customFormat="1" ht="15" customHeight="1" x14ac:dyDescent="0.2">
      <c r="B159" s="286"/>
      <c r="C159" s="311" t="s">
        <v>124</v>
      </c>
      <c r="D159" s="265"/>
      <c r="E159" s="265"/>
      <c r="F159" s="312" t="s">
        <v>878</v>
      </c>
      <c r="G159" s="265"/>
      <c r="H159" s="311" t="s">
        <v>940</v>
      </c>
      <c r="I159" s="311" t="s">
        <v>880</v>
      </c>
      <c r="J159" s="311" t="s">
        <v>941</v>
      </c>
      <c r="K159" s="307"/>
    </row>
    <row r="160" spans="2:11" s="1" customFormat="1" ht="15" customHeight="1" x14ac:dyDescent="0.2">
      <c r="B160" s="286"/>
      <c r="C160" s="311" t="s">
        <v>942</v>
      </c>
      <c r="D160" s="265"/>
      <c r="E160" s="265"/>
      <c r="F160" s="312" t="s">
        <v>878</v>
      </c>
      <c r="G160" s="265"/>
      <c r="H160" s="311" t="s">
        <v>943</v>
      </c>
      <c r="I160" s="311" t="s">
        <v>913</v>
      </c>
      <c r="J160" s="311"/>
      <c r="K160" s="307"/>
    </row>
    <row r="161" spans="2:11" s="1" customFormat="1" ht="15" customHeight="1" x14ac:dyDescent="0.2">
      <c r="B161" s="313"/>
      <c r="C161" s="295"/>
      <c r="D161" s="295"/>
      <c r="E161" s="295"/>
      <c r="F161" s="295"/>
      <c r="G161" s="295"/>
      <c r="H161" s="295"/>
      <c r="I161" s="295"/>
      <c r="J161" s="295"/>
      <c r="K161" s="314"/>
    </row>
    <row r="162" spans="2:11" s="1" customFormat="1" ht="18.75" customHeight="1" x14ac:dyDescent="0.2">
      <c r="B162" s="262"/>
      <c r="C162" s="265"/>
      <c r="D162" s="265"/>
      <c r="E162" s="265"/>
      <c r="F162" s="285"/>
      <c r="G162" s="265"/>
      <c r="H162" s="265"/>
      <c r="I162" s="265"/>
      <c r="J162" s="265"/>
      <c r="K162" s="262"/>
    </row>
    <row r="163" spans="2:11" s="1" customFormat="1" ht="18.75" customHeight="1" x14ac:dyDescent="0.2">
      <c r="B163" s="272"/>
      <c r="C163" s="272"/>
      <c r="D163" s="272"/>
      <c r="E163" s="272"/>
      <c r="F163" s="272"/>
      <c r="G163" s="272"/>
      <c r="H163" s="272"/>
      <c r="I163" s="272"/>
      <c r="J163" s="272"/>
      <c r="K163" s="272"/>
    </row>
    <row r="164" spans="2:11" s="1" customFormat="1" ht="7.5" customHeight="1" x14ac:dyDescent="0.2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pans="2:11" s="1" customFormat="1" ht="45" customHeight="1" x14ac:dyDescent="0.2">
      <c r="B165" s="257"/>
      <c r="C165" s="386" t="s">
        <v>944</v>
      </c>
      <c r="D165" s="386"/>
      <c r="E165" s="386"/>
      <c r="F165" s="386"/>
      <c r="G165" s="386"/>
      <c r="H165" s="386"/>
      <c r="I165" s="386"/>
      <c r="J165" s="386"/>
      <c r="K165" s="258"/>
    </row>
    <row r="166" spans="2:11" s="1" customFormat="1" ht="17.25" customHeight="1" x14ac:dyDescent="0.2">
      <c r="B166" s="257"/>
      <c r="C166" s="278" t="s">
        <v>872</v>
      </c>
      <c r="D166" s="278"/>
      <c r="E166" s="278"/>
      <c r="F166" s="278" t="s">
        <v>873</v>
      </c>
      <c r="G166" s="315"/>
      <c r="H166" s="316" t="s">
        <v>58</v>
      </c>
      <c r="I166" s="316" t="s">
        <v>61</v>
      </c>
      <c r="J166" s="278" t="s">
        <v>874</v>
      </c>
      <c r="K166" s="258"/>
    </row>
    <row r="167" spans="2:11" s="1" customFormat="1" ht="17.25" customHeight="1" x14ac:dyDescent="0.2">
      <c r="B167" s="259"/>
      <c r="C167" s="280" t="s">
        <v>875</v>
      </c>
      <c r="D167" s="280"/>
      <c r="E167" s="280"/>
      <c r="F167" s="281" t="s">
        <v>876</v>
      </c>
      <c r="G167" s="317"/>
      <c r="H167" s="318"/>
      <c r="I167" s="318"/>
      <c r="J167" s="280" t="s">
        <v>877</v>
      </c>
      <c r="K167" s="260"/>
    </row>
    <row r="168" spans="2:11" s="1" customFormat="1" ht="5.25" customHeight="1" x14ac:dyDescent="0.2">
      <c r="B168" s="286"/>
      <c r="C168" s="283"/>
      <c r="D168" s="283"/>
      <c r="E168" s="283"/>
      <c r="F168" s="283"/>
      <c r="G168" s="284"/>
      <c r="H168" s="283"/>
      <c r="I168" s="283"/>
      <c r="J168" s="283"/>
      <c r="K168" s="307"/>
    </row>
    <row r="169" spans="2:11" s="1" customFormat="1" ht="15" customHeight="1" x14ac:dyDescent="0.2">
      <c r="B169" s="286"/>
      <c r="C169" s="265" t="s">
        <v>881</v>
      </c>
      <c r="D169" s="265"/>
      <c r="E169" s="265"/>
      <c r="F169" s="285" t="s">
        <v>878</v>
      </c>
      <c r="G169" s="265"/>
      <c r="H169" s="265" t="s">
        <v>918</v>
      </c>
      <c r="I169" s="265" t="s">
        <v>880</v>
      </c>
      <c r="J169" s="265">
        <v>120</v>
      </c>
      <c r="K169" s="307"/>
    </row>
    <row r="170" spans="2:11" s="1" customFormat="1" ht="15" customHeight="1" x14ac:dyDescent="0.2">
      <c r="B170" s="286"/>
      <c r="C170" s="265" t="s">
        <v>927</v>
      </c>
      <c r="D170" s="265"/>
      <c r="E170" s="265"/>
      <c r="F170" s="285" t="s">
        <v>878</v>
      </c>
      <c r="G170" s="265"/>
      <c r="H170" s="265" t="s">
        <v>928</v>
      </c>
      <c r="I170" s="265" t="s">
        <v>880</v>
      </c>
      <c r="J170" s="265" t="s">
        <v>929</v>
      </c>
      <c r="K170" s="307"/>
    </row>
    <row r="171" spans="2:11" s="1" customFormat="1" ht="15" customHeight="1" x14ac:dyDescent="0.2">
      <c r="B171" s="286"/>
      <c r="C171" s="265" t="s">
        <v>89</v>
      </c>
      <c r="D171" s="265"/>
      <c r="E171" s="265"/>
      <c r="F171" s="285" t="s">
        <v>878</v>
      </c>
      <c r="G171" s="265"/>
      <c r="H171" s="265" t="s">
        <v>945</v>
      </c>
      <c r="I171" s="265" t="s">
        <v>880</v>
      </c>
      <c r="J171" s="265" t="s">
        <v>929</v>
      </c>
      <c r="K171" s="307"/>
    </row>
    <row r="172" spans="2:11" s="1" customFormat="1" ht="15" customHeight="1" x14ac:dyDescent="0.2">
      <c r="B172" s="286"/>
      <c r="C172" s="265" t="s">
        <v>883</v>
      </c>
      <c r="D172" s="265"/>
      <c r="E172" s="265"/>
      <c r="F172" s="285" t="s">
        <v>884</v>
      </c>
      <c r="G172" s="265"/>
      <c r="H172" s="265" t="s">
        <v>945</v>
      </c>
      <c r="I172" s="265" t="s">
        <v>880</v>
      </c>
      <c r="J172" s="265">
        <v>50</v>
      </c>
      <c r="K172" s="307"/>
    </row>
    <row r="173" spans="2:11" s="1" customFormat="1" ht="15" customHeight="1" x14ac:dyDescent="0.2">
      <c r="B173" s="286"/>
      <c r="C173" s="265" t="s">
        <v>886</v>
      </c>
      <c r="D173" s="265"/>
      <c r="E173" s="265"/>
      <c r="F173" s="285" t="s">
        <v>878</v>
      </c>
      <c r="G173" s="265"/>
      <c r="H173" s="265" t="s">
        <v>945</v>
      </c>
      <c r="I173" s="265" t="s">
        <v>888</v>
      </c>
      <c r="J173" s="265"/>
      <c r="K173" s="307"/>
    </row>
    <row r="174" spans="2:11" s="1" customFormat="1" ht="15" customHeight="1" x14ac:dyDescent="0.2">
      <c r="B174" s="286"/>
      <c r="C174" s="265" t="s">
        <v>897</v>
      </c>
      <c r="D174" s="265"/>
      <c r="E174" s="265"/>
      <c r="F174" s="285" t="s">
        <v>884</v>
      </c>
      <c r="G174" s="265"/>
      <c r="H174" s="265" t="s">
        <v>945</v>
      </c>
      <c r="I174" s="265" t="s">
        <v>880</v>
      </c>
      <c r="J174" s="265">
        <v>50</v>
      </c>
      <c r="K174" s="307"/>
    </row>
    <row r="175" spans="2:11" s="1" customFormat="1" ht="15" customHeight="1" x14ac:dyDescent="0.2">
      <c r="B175" s="286"/>
      <c r="C175" s="265" t="s">
        <v>905</v>
      </c>
      <c r="D175" s="265"/>
      <c r="E175" s="265"/>
      <c r="F175" s="285" t="s">
        <v>884</v>
      </c>
      <c r="G175" s="265"/>
      <c r="H175" s="265" t="s">
        <v>945</v>
      </c>
      <c r="I175" s="265" t="s">
        <v>880</v>
      </c>
      <c r="J175" s="265">
        <v>50</v>
      </c>
      <c r="K175" s="307"/>
    </row>
    <row r="176" spans="2:11" s="1" customFormat="1" ht="15" customHeight="1" x14ac:dyDescent="0.2">
      <c r="B176" s="286"/>
      <c r="C176" s="265" t="s">
        <v>903</v>
      </c>
      <c r="D176" s="265"/>
      <c r="E176" s="265"/>
      <c r="F176" s="285" t="s">
        <v>884</v>
      </c>
      <c r="G176" s="265"/>
      <c r="H176" s="265" t="s">
        <v>945</v>
      </c>
      <c r="I176" s="265" t="s">
        <v>880</v>
      </c>
      <c r="J176" s="265">
        <v>50</v>
      </c>
      <c r="K176" s="307"/>
    </row>
    <row r="177" spans="2:11" s="1" customFormat="1" ht="15" customHeight="1" x14ac:dyDescent="0.2">
      <c r="B177" s="286"/>
      <c r="C177" s="265" t="s">
        <v>131</v>
      </c>
      <c r="D177" s="265"/>
      <c r="E177" s="265"/>
      <c r="F177" s="285" t="s">
        <v>878</v>
      </c>
      <c r="G177" s="265"/>
      <c r="H177" s="265" t="s">
        <v>946</v>
      </c>
      <c r="I177" s="265" t="s">
        <v>947</v>
      </c>
      <c r="J177" s="265"/>
      <c r="K177" s="307"/>
    </row>
    <row r="178" spans="2:11" s="1" customFormat="1" ht="15" customHeight="1" x14ac:dyDescent="0.2">
      <c r="B178" s="286"/>
      <c r="C178" s="265" t="s">
        <v>61</v>
      </c>
      <c r="D178" s="265"/>
      <c r="E178" s="265"/>
      <c r="F178" s="285" t="s">
        <v>878</v>
      </c>
      <c r="G178" s="265"/>
      <c r="H178" s="265" t="s">
        <v>948</v>
      </c>
      <c r="I178" s="265" t="s">
        <v>949</v>
      </c>
      <c r="J178" s="265">
        <v>1</v>
      </c>
      <c r="K178" s="307"/>
    </row>
    <row r="179" spans="2:11" s="1" customFormat="1" ht="15" customHeight="1" x14ac:dyDescent="0.2">
      <c r="B179" s="286"/>
      <c r="C179" s="265" t="s">
        <v>57</v>
      </c>
      <c r="D179" s="265"/>
      <c r="E179" s="265"/>
      <c r="F179" s="285" t="s">
        <v>878</v>
      </c>
      <c r="G179" s="265"/>
      <c r="H179" s="265" t="s">
        <v>950</v>
      </c>
      <c r="I179" s="265" t="s">
        <v>880</v>
      </c>
      <c r="J179" s="265">
        <v>20</v>
      </c>
      <c r="K179" s="307"/>
    </row>
    <row r="180" spans="2:11" s="1" customFormat="1" ht="15" customHeight="1" x14ac:dyDescent="0.2">
      <c r="B180" s="286"/>
      <c r="C180" s="265" t="s">
        <v>58</v>
      </c>
      <c r="D180" s="265"/>
      <c r="E180" s="265"/>
      <c r="F180" s="285" t="s">
        <v>878</v>
      </c>
      <c r="G180" s="265"/>
      <c r="H180" s="265" t="s">
        <v>951</v>
      </c>
      <c r="I180" s="265" t="s">
        <v>880</v>
      </c>
      <c r="J180" s="265">
        <v>255</v>
      </c>
      <c r="K180" s="307"/>
    </row>
    <row r="181" spans="2:11" s="1" customFormat="1" ht="15" customHeight="1" x14ac:dyDescent="0.2">
      <c r="B181" s="286"/>
      <c r="C181" s="265" t="s">
        <v>132</v>
      </c>
      <c r="D181" s="265"/>
      <c r="E181" s="265"/>
      <c r="F181" s="285" t="s">
        <v>878</v>
      </c>
      <c r="G181" s="265"/>
      <c r="H181" s="265" t="s">
        <v>842</v>
      </c>
      <c r="I181" s="265" t="s">
        <v>880</v>
      </c>
      <c r="J181" s="265">
        <v>10</v>
      </c>
      <c r="K181" s="307"/>
    </row>
    <row r="182" spans="2:11" s="1" customFormat="1" ht="15" customHeight="1" x14ac:dyDescent="0.2">
      <c r="B182" s="286"/>
      <c r="C182" s="265" t="s">
        <v>133</v>
      </c>
      <c r="D182" s="265"/>
      <c r="E182" s="265"/>
      <c r="F182" s="285" t="s">
        <v>878</v>
      </c>
      <c r="G182" s="265"/>
      <c r="H182" s="265" t="s">
        <v>952</v>
      </c>
      <c r="I182" s="265" t="s">
        <v>913</v>
      </c>
      <c r="J182" s="265"/>
      <c r="K182" s="307"/>
    </row>
    <row r="183" spans="2:11" s="1" customFormat="1" ht="15" customHeight="1" x14ac:dyDescent="0.2">
      <c r="B183" s="286"/>
      <c r="C183" s="265" t="s">
        <v>953</v>
      </c>
      <c r="D183" s="265"/>
      <c r="E183" s="265"/>
      <c r="F183" s="285" t="s">
        <v>878</v>
      </c>
      <c r="G183" s="265"/>
      <c r="H183" s="265" t="s">
        <v>954</v>
      </c>
      <c r="I183" s="265" t="s">
        <v>913</v>
      </c>
      <c r="J183" s="265"/>
      <c r="K183" s="307"/>
    </row>
    <row r="184" spans="2:11" s="1" customFormat="1" ht="15" customHeight="1" x14ac:dyDescent="0.2">
      <c r="B184" s="286"/>
      <c r="C184" s="265" t="s">
        <v>942</v>
      </c>
      <c r="D184" s="265"/>
      <c r="E184" s="265"/>
      <c r="F184" s="285" t="s">
        <v>878</v>
      </c>
      <c r="G184" s="265"/>
      <c r="H184" s="265" t="s">
        <v>955</v>
      </c>
      <c r="I184" s="265" t="s">
        <v>913</v>
      </c>
      <c r="J184" s="265"/>
      <c r="K184" s="307"/>
    </row>
    <row r="185" spans="2:11" s="1" customFormat="1" ht="15" customHeight="1" x14ac:dyDescent="0.2">
      <c r="B185" s="286"/>
      <c r="C185" s="265" t="s">
        <v>135</v>
      </c>
      <c r="D185" s="265"/>
      <c r="E185" s="265"/>
      <c r="F185" s="285" t="s">
        <v>884</v>
      </c>
      <c r="G185" s="265"/>
      <c r="H185" s="265" t="s">
        <v>956</v>
      </c>
      <c r="I185" s="265" t="s">
        <v>880</v>
      </c>
      <c r="J185" s="265">
        <v>50</v>
      </c>
      <c r="K185" s="307"/>
    </row>
    <row r="186" spans="2:11" s="1" customFormat="1" ht="15" customHeight="1" x14ac:dyDescent="0.2">
      <c r="B186" s="286"/>
      <c r="C186" s="265" t="s">
        <v>957</v>
      </c>
      <c r="D186" s="265"/>
      <c r="E186" s="265"/>
      <c r="F186" s="285" t="s">
        <v>884</v>
      </c>
      <c r="G186" s="265"/>
      <c r="H186" s="265" t="s">
        <v>958</v>
      </c>
      <c r="I186" s="265" t="s">
        <v>959</v>
      </c>
      <c r="J186" s="265"/>
      <c r="K186" s="307"/>
    </row>
    <row r="187" spans="2:11" s="1" customFormat="1" ht="15" customHeight="1" x14ac:dyDescent="0.2">
      <c r="B187" s="286"/>
      <c r="C187" s="265" t="s">
        <v>960</v>
      </c>
      <c r="D187" s="265"/>
      <c r="E187" s="265"/>
      <c r="F187" s="285" t="s">
        <v>884</v>
      </c>
      <c r="G187" s="265"/>
      <c r="H187" s="265" t="s">
        <v>961</v>
      </c>
      <c r="I187" s="265" t="s">
        <v>959</v>
      </c>
      <c r="J187" s="265"/>
      <c r="K187" s="307"/>
    </row>
    <row r="188" spans="2:11" s="1" customFormat="1" ht="15" customHeight="1" x14ac:dyDescent="0.2">
      <c r="B188" s="286"/>
      <c r="C188" s="265" t="s">
        <v>962</v>
      </c>
      <c r="D188" s="265"/>
      <c r="E188" s="265"/>
      <c r="F188" s="285" t="s">
        <v>884</v>
      </c>
      <c r="G188" s="265"/>
      <c r="H188" s="265" t="s">
        <v>963</v>
      </c>
      <c r="I188" s="265" t="s">
        <v>959</v>
      </c>
      <c r="J188" s="265"/>
      <c r="K188" s="307"/>
    </row>
    <row r="189" spans="2:11" s="1" customFormat="1" ht="15" customHeight="1" x14ac:dyDescent="0.2">
      <c r="B189" s="286"/>
      <c r="C189" s="319" t="s">
        <v>964</v>
      </c>
      <c r="D189" s="265"/>
      <c r="E189" s="265"/>
      <c r="F189" s="285" t="s">
        <v>884</v>
      </c>
      <c r="G189" s="265"/>
      <c r="H189" s="265" t="s">
        <v>965</v>
      </c>
      <c r="I189" s="265" t="s">
        <v>966</v>
      </c>
      <c r="J189" s="320" t="s">
        <v>967</v>
      </c>
      <c r="K189" s="307"/>
    </row>
    <row r="190" spans="2:11" s="1" customFormat="1" ht="15" customHeight="1" x14ac:dyDescent="0.2">
      <c r="B190" s="286"/>
      <c r="C190" s="271" t="s">
        <v>46</v>
      </c>
      <c r="D190" s="265"/>
      <c r="E190" s="265"/>
      <c r="F190" s="285" t="s">
        <v>878</v>
      </c>
      <c r="G190" s="265"/>
      <c r="H190" s="262" t="s">
        <v>968</v>
      </c>
      <c r="I190" s="265" t="s">
        <v>969</v>
      </c>
      <c r="J190" s="265"/>
      <c r="K190" s="307"/>
    </row>
    <row r="191" spans="2:11" s="1" customFormat="1" ht="15" customHeight="1" x14ac:dyDescent="0.2">
      <c r="B191" s="286"/>
      <c r="C191" s="271" t="s">
        <v>970</v>
      </c>
      <c r="D191" s="265"/>
      <c r="E191" s="265"/>
      <c r="F191" s="285" t="s">
        <v>878</v>
      </c>
      <c r="G191" s="265"/>
      <c r="H191" s="265" t="s">
        <v>971</v>
      </c>
      <c r="I191" s="265" t="s">
        <v>913</v>
      </c>
      <c r="J191" s="265"/>
      <c r="K191" s="307"/>
    </row>
    <row r="192" spans="2:11" s="1" customFormat="1" ht="15" customHeight="1" x14ac:dyDescent="0.2">
      <c r="B192" s="286"/>
      <c r="C192" s="271" t="s">
        <v>972</v>
      </c>
      <c r="D192" s="265"/>
      <c r="E192" s="265"/>
      <c r="F192" s="285" t="s">
        <v>878</v>
      </c>
      <c r="G192" s="265"/>
      <c r="H192" s="265" t="s">
        <v>973</v>
      </c>
      <c r="I192" s="265" t="s">
        <v>913</v>
      </c>
      <c r="J192" s="265"/>
      <c r="K192" s="307"/>
    </row>
    <row r="193" spans="2:11" s="1" customFormat="1" ht="15" customHeight="1" x14ac:dyDescent="0.2">
      <c r="B193" s="286"/>
      <c r="C193" s="271" t="s">
        <v>974</v>
      </c>
      <c r="D193" s="265"/>
      <c r="E193" s="265"/>
      <c r="F193" s="285" t="s">
        <v>884</v>
      </c>
      <c r="G193" s="265"/>
      <c r="H193" s="265" t="s">
        <v>975</v>
      </c>
      <c r="I193" s="265" t="s">
        <v>913</v>
      </c>
      <c r="J193" s="265"/>
      <c r="K193" s="307"/>
    </row>
    <row r="194" spans="2:11" s="1" customFormat="1" ht="15" customHeight="1" x14ac:dyDescent="0.2">
      <c r="B194" s="313"/>
      <c r="C194" s="321"/>
      <c r="D194" s="295"/>
      <c r="E194" s="295"/>
      <c r="F194" s="295"/>
      <c r="G194" s="295"/>
      <c r="H194" s="295"/>
      <c r="I194" s="295"/>
      <c r="J194" s="295"/>
      <c r="K194" s="314"/>
    </row>
    <row r="195" spans="2:11" s="1" customFormat="1" ht="18.75" customHeight="1" x14ac:dyDescent="0.2">
      <c r="B195" s="262"/>
      <c r="C195" s="265"/>
      <c r="D195" s="265"/>
      <c r="E195" s="265"/>
      <c r="F195" s="285"/>
      <c r="G195" s="265"/>
      <c r="H195" s="265"/>
      <c r="I195" s="265"/>
      <c r="J195" s="265"/>
      <c r="K195" s="262"/>
    </row>
    <row r="196" spans="2:11" s="1" customFormat="1" ht="18.75" customHeight="1" x14ac:dyDescent="0.2">
      <c r="B196" s="262"/>
      <c r="C196" s="265"/>
      <c r="D196" s="265"/>
      <c r="E196" s="265"/>
      <c r="F196" s="285"/>
      <c r="G196" s="265"/>
      <c r="H196" s="265"/>
      <c r="I196" s="265"/>
      <c r="J196" s="265"/>
      <c r="K196" s="262"/>
    </row>
    <row r="197" spans="2:11" s="1" customFormat="1" ht="18.75" customHeight="1" x14ac:dyDescent="0.2">
      <c r="B197" s="272"/>
      <c r="C197" s="272"/>
      <c r="D197" s="272"/>
      <c r="E197" s="272"/>
      <c r="F197" s="272"/>
      <c r="G197" s="272"/>
      <c r="H197" s="272"/>
      <c r="I197" s="272"/>
      <c r="J197" s="272"/>
      <c r="K197" s="272"/>
    </row>
    <row r="198" spans="2:11" s="1" customFormat="1" ht="13.5" x14ac:dyDescent="0.2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pans="2:11" s="1" customFormat="1" ht="21" x14ac:dyDescent="0.2">
      <c r="B199" s="257"/>
      <c r="C199" s="386" t="s">
        <v>976</v>
      </c>
      <c r="D199" s="386"/>
      <c r="E199" s="386"/>
      <c r="F199" s="386"/>
      <c r="G199" s="386"/>
      <c r="H199" s="386"/>
      <c r="I199" s="386"/>
      <c r="J199" s="386"/>
      <c r="K199" s="258"/>
    </row>
    <row r="200" spans="2:11" s="1" customFormat="1" ht="25.5" customHeight="1" x14ac:dyDescent="0.3">
      <c r="B200" s="257"/>
      <c r="C200" s="322" t="s">
        <v>977</v>
      </c>
      <c r="D200" s="322"/>
      <c r="E200" s="322"/>
      <c r="F200" s="322" t="s">
        <v>978</v>
      </c>
      <c r="G200" s="323"/>
      <c r="H200" s="387" t="s">
        <v>979</v>
      </c>
      <c r="I200" s="387"/>
      <c r="J200" s="387"/>
      <c r="K200" s="258"/>
    </row>
    <row r="201" spans="2:11" s="1" customFormat="1" ht="5.25" customHeight="1" x14ac:dyDescent="0.2">
      <c r="B201" s="286"/>
      <c r="C201" s="283"/>
      <c r="D201" s="283"/>
      <c r="E201" s="283"/>
      <c r="F201" s="283"/>
      <c r="G201" s="265"/>
      <c r="H201" s="283"/>
      <c r="I201" s="283"/>
      <c r="J201" s="283"/>
      <c r="K201" s="307"/>
    </row>
    <row r="202" spans="2:11" s="1" customFormat="1" ht="15" customHeight="1" x14ac:dyDescent="0.2">
      <c r="B202" s="286"/>
      <c r="C202" s="265" t="s">
        <v>969</v>
      </c>
      <c r="D202" s="265"/>
      <c r="E202" s="265"/>
      <c r="F202" s="285" t="s">
        <v>47</v>
      </c>
      <c r="G202" s="265"/>
      <c r="H202" s="388" t="s">
        <v>980</v>
      </c>
      <c r="I202" s="388"/>
      <c r="J202" s="388"/>
      <c r="K202" s="307"/>
    </row>
    <row r="203" spans="2:11" s="1" customFormat="1" ht="15" customHeight="1" x14ac:dyDescent="0.2">
      <c r="B203" s="286"/>
      <c r="C203" s="292"/>
      <c r="D203" s="265"/>
      <c r="E203" s="265"/>
      <c r="F203" s="285" t="s">
        <v>48</v>
      </c>
      <c r="G203" s="265"/>
      <c r="H203" s="388" t="s">
        <v>981</v>
      </c>
      <c r="I203" s="388"/>
      <c r="J203" s="388"/>
      <c r="K203" s="307"/>
    </row>
    <row r="204" spans="2:11" s="1" customFormat="1" ht="15" customHeight="1" x14ac:dyDescent="0.2">
      <c r="B204" s="286"/>
      <c r="C204" s="292"/>
      <c r="D204" s="265"/>
      <c r="E204" s="265"/>
      <c r="F204" s="285" t="s">
        <v>51</v>
      </c>
      <c r="G204" s="265"/>
      <c r="H204" s="388" t="s">
        <v>982</v>
      </c>
      <c r="I204" s="388"/>
      <c r="J204" s="388"/>
      <c r="K204" s="307"/>
    </row>
    <row r="205" spans="2:11" s="1" customFormat="1" ht="15" customHeight="1" x14ac:dyDescent="0.2">
      <c r="B205" s="286"/>
      <c r="C205" s="265"/>
      <c r="D205" s="265"/>
      <c r="E205" s="265"/>
      <c r="F205" s="285" t="s">
        <v>49</v>
      </c>
      <c r="G205" s="265"/>
      <c r="H205" s="388" t="s">
        <v>983</v>
      </c>
      <c r="I205" s="388"/>
      <c r="J205" s="388"/>
      <c r="K205" s="307"/>
    </row>
    <row r="206" spans="2:11" s="1" customFormat="1" ht="15" customHeight="1" x14ac:dyDescent="0.2">
      <c r="B206" s="286"/>
      <c r="C206" s="265"/>
      <c r="D206" s="265"/>
      <c r="E206" s="265"/>
      <c r="F206" s="285" t="s">
        <v>50</v>
      </c>
      <c r="G206" s="265"/>
      <c r="H206" s="388" t="s">
        <v>984</v>
      </c>
      <c r="I206" s="388"/>
      <c r="J206" s="388"/>
      <c r="K206" s="307"/>
    </row>
    <row r="207" spans="2:11" s="1" customFormat="1" ht="15" customHeight="1" x14ac:dyDescent="0.2">
      <c r="B207" s="286"/>
      <c r="C207" s="265"/>
      <c r="D207" s="265"/>
      <c r="E207" s="265"/>
      <c r="F207" s="285"/>
      <c r="G207" s="265"/>
      <c r="H207" s="265"/>
      <c r="I207" s="265"/>
      <c r="J207" s="265"/>
      <c r="K207" s="307"/>
    </row>
    <row r="208" spans="2:11" s="1" customFormat="1" ht="15" customHeight="1" x14ac:dyDescent="0.2">
      <c r="B208" s="286"/>
      <c r="C208" s="265" t="s">
        <v>925</v>
      </c>
      <c r="D208" s="265"/>
      <c r="E208" s="265"/>
      <c r="F208" s="285" t="s">
        <v>82</v>
      </c>
      <c r="G208" s="265"/>
      <c r="H208" s="388" t="s">
        <v>985</v>
      </c>
      <c r="I208" s="388"/>
      <c r="J208" s="388"/>
      <c r="K208" s="307"/>
    </row>
    <row r="209" spans="2:11" s="1" customFormat="1" ht="15" customHeight="1" x14ac:dyDescent="0.2">
      <c r="B209" s="286"/>
      <c r="C209" s="292"/>
      <c r="D209" s="265"/>
      <c r="E209" s="265"/>
      <c r="F209" s="285" t="s">
        <v>825</v>
      </c>
      <c r="G209" s="265"/>
      <c r="H209" s="388" t="s">
        <v>826</v>
      </c>
      <c r="I209" s="388"/>
      <c r="J209" s="388"/>
      <c r="K209" s="307"/>
    </row>
    <row r="210" spans="2:11" s="1" customFormat="1" ht="15" customHeight="1" x14ac:dyDescent="0.2">
      <c r="B210" s="286"/>
      <c r="C210" s="265"/>
      <c r="D210" s="265"/>
      <c r="E210" s="265"/>
      <c r="F210" s="285" t="s">
        <v>823</v>
      </c>
      <c r="G210" s="265"/>
      <c r="H210" s="388" t="s">
        <v>986</v>
      </c>
      <c r="I210" s="388"/>
      <c r="J210" s="388"/>
      <c r="K210" s="307"/>
    </row>
    <row r="211" spans="2:11" s="1" customFormat="1" ht="15" customHeight="1" x14ac:dyDescent="0.2">
      <c r="B211" s="324"/>
      <c r="C211" s="292"/>
      <c r="D211" s="292"/>
      <c r="E211" s="292"/>
      <c r="F211" s="285" t="s">
        <v>115</v>
      </c>
      <c r="G211" s="271"/>
      <c r="H211" s="389" t="s">
        <v>116</v>
      </c>
      <c r="I211" s="389"/>
      <c r="J211" s="389"/>
      <c r="K211" s="325"/>
    </row>
    <row r="212" spans="2:11" s="1" customFormat="1" ht="15" customHeight="1" x14ac:dyDescent="0.2">
      <c r="B212" s="324"/>
      <c r="C212" s="292"/>
      <c r="D212" s="292"/>
      <c r="E212" s="292"/>
      <c r="F212" s="285" t="s">
        <v>303</v>
      </c>
      <c r="G212" s="271"/>
      <c r="H212" s="389" t="s">
        <v>987</v>
      </c>
      <c r="I212" s="389"/>
      <c r="J212" s="389"/>
      <c r="K212" s="325"/>
    </row>
    <row r="213" spans="2:11" s="1" customFormat="1" ht="15" customHeight="1" x14ac:dyDescent="0.2">
      <c r="B213" s="324"/>
      <c r="C213" s="292"/>
      <c r="D213" s="292"/>
      <c r="E213" s="292"/>
      <c r="F213" s="326"/>
      <c r="G213" s="271"/>
      <c r="H213" s="327"/>
      <c r="I213" s="327"/>
      <c r="J213" s="327"/>
      <c r="K213" s="325"/>
    </row>
    <row r="214" spans="2:11" s="1" customFormat="1" ht="15" customHeight="1" x14ac:dyDescent="0.2">
      <c r="B214" s="324"/>
      <c r="C214" s="265" t="s">
        <v>949</v>
      </c>
      <c r="D214" s="292"/>
      <c r="E214" s="292"/>
      <c r="F214" s="285">
        <v>1</v>
      </c>
      <c r="G214" s="271"/>
      <c r="H214" s="389" t="s">
        <v>988</v>
      </c>
      <c r="I214" s="389"/>
      <c r="J214" s="389"/>
      <c r="K214" s="325"/>
    </row>
    <row r="215" spans="2:11" s="1" customFormat="1" ht="15" customHeight="1" x14ac:dyDescent="0.2">
      <c r="B215" s="324"/>
      <c r="C215" s="292"/>
      <c r="D215" s="292"/>
      <c r="E215" s="292"/>
      <c r="F215" s="285">
        <v>2</v>
      </c>
      <c r="G215" s="271"/>
      <c r="H215" s="389" t="s">
        <v>989</v>
      </c>
      <c r="I215" s="389"/>
      <c r="J215" s="389"/>
      <c r="K215" s="325"/>
    </row>
    <row r="216" spans="2:11" s="1" customFormat="1" ht="15" customHeight="1" x14ac:dyDescent="0.2">
      <c r="B216" s="324"/>
      <c r="C216" s="292"/>
      <c r="D216" s="292"/>
      <c r="E216" s="292"/>
      <c r="F216" s="285">
        <v>3</v>
      </c>
      <c r="G216" s="271"/>
      <c r="H216" s="389" t="s">
        <v>990</v>
      </c>
      <c r="I216" s="389"/>
      <c r="J216" s="389"/>
      <c r="K216" s="325"/>
    </row>
    <row r="217" spans="2:11" s="1" customFormat="1" ht="15" customHeight="1" x14ac:dyDescent="0.2">
      <c r="B217" s="324"/>
      <c r="C217" s="292"/>
      <c r="D217" s="292"/>
      <c r="E217" s="292"/>
      <c r="F217" s="285">
        <v>4</v>
      </c>
      <c r="G217" s="271"/>
      <c r="H217" s="389" t="s">
        <v>991</v>
      </c>
      <c r="I217" s="389"/>
      <c r="J217" s="389"/>
      <c r="K217" s="325"/>
    </row>
    <row r="218" spans="2:11" s="1" customFormat="1" ht="12.75" customHeight="1" x14ac:dyDescent="0.2">
      <c r="B218" s="328"/>
      <c r="C218" s="329"/>
      <c r="D218" s="329"/>
      <c r="E218" s="329"/>
      <c r="F218" s="329"/>
      <c r="G218" s="329"/>
      <c r="H218" s="329"/>
      <c r="I218" s="329"/>
      <c r="J218" s="329"/>
      <c r="K218" s="330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2"/>
  <sheetViews>
    <sheetView showGridLines="0" topLeftCell="A139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90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 x14ac:dyDescent="0.2">
      <c r="B4" s="20"/>
      <c r="D4" s="112" t="s">
        <v>118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75" t="str">
        <f>'Rekapitulace stavby'!K6</f>
        <v>Oprava trati v úseku Doňov - Popelín</v>
      </c>
      <c r="F7" s="376"/>
      <c r="G7" s="376"/>
      <c r="H7" s="376"/>
      <c r="I7" s="108"/>
      <c r="L7" s="20"/>
    </row>
    <row r="8" spans="1:46" s="1" customFormat="1" ht="12" customHeight="1" x14ac:dyDescent="0.2">
      <c r="B8" s="20"/>
      <c r="D8" s="114" t="s">
        <v>119</v>
      </c>
      <c r="I8" s="108"/>
      <c r="L8" s="20"/>
    </row>
    <row r="9" spans="1:46" s="2" customFormat="1" ht="16.5" customHeight="1" x14ac:dyDescent="0.2">
      <c r="A9" s="34"/>
      <c r="B9" s="39"/>
      <c r="C9" s="34"/>
      <c r="D9" s="34"/>
      <c r="E9" s="375" t="s">
        <v>120</v>
      </c>
      <c r="F9" s="377"/>
      <c r="G9" s="377"/>
      <c r="H9" s="377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4" t="s">
        <v>121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78" t="s">
        <v>122</v>
      </c>
      <c r="F11" s="377"/>
      <c r="G11" s="377"/>
      <c r="H11" s="377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x14ac:dyDescent="0.2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22</v>
      </c>
      <c r="E14" s="34"/>
      <c r="F14" s="103" t="s">
        <v>23</v>
      </c>
      <c r="G14" s="34"/>
      <c r="H14" s="34"/>
      <c r="I14" s="117" t="s">
        <v>24</v>
      </c>
      <c r="J14" s="118" t="str">
        <f>'Rekapitulace stavby'!AN8</f>
        <v>15. 4. 2020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79" t="str">
        <f>'Rekapitulace stavby'!E14</f>
        <v>Vyplň údaj</v>
      </c>
      <c r="F20" s="380"/>
      <c r="G20" s="380"/>
      <c r="H20" s="380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9"/>
      <c r="B29" s="120"/>
      <c r="C29" s="119"/>
      <c r="D29" s="119"/>
      <c r="E29" s="381" t="s">
        <v>35</v>
      </c>
      <c r="F29" s="381"/>
      <c r="G29" s="381"/>
      <c r="H29" s="381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46</v>
      </c>
      <c r="E35" s="114" t="s">
        <v>47</v>
      </c>
      <c r="F35" s="130">
        <f>ROUND((SUM(BE88:BE241)),  2)</f>
        <v>0</v>
      </c>
      <c r="G35" s="34"/>
      <c r="H35" s="34"/>
      <c r="I35" s="131">
        <v>0.21</v>
      </c>
      <c r="J35" s="130">
        <f>ROUND(((SUM(BE88:BE241))*I35),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4" t="s">
        <v>48</v>
      </c>
      <c r="F36" s="130">
        <f>ROUND((SUM(BF88:BF241)),  2)</f>
        <v>0</v>
      </c>
      <c r="G36" s="34"/>
      <c r="H36" s="34"/>
      <c r="I36" s="131">
        <v>0.15</v>
      </c>
      <c r="J36" s="130">
        <f>ROUND(((SUM(BF88:BF241))*I36),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49</v>
      </c>
      <c r="F37" s="130">
        <f>ROUND((SUM(BG88:BG241)),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4" t="s">
        <v>50</v>
      </c>
      <c r="F38" s="130">
        <f>ROUND((SUM(BH88:BH241)),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4" t="s">
        <v>51</v>
      </c>
      <c r="F39" s="130">
        <f>ROUND((SUM(BI88:BI241)),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 x14ac:dyDescent="0.2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 x14ac:dyDescent="0.2">
      <c r="A47" s="34"/>
      <c r="B47" s="35"/>
      <c r="C47" s="23" t="s">
        <v>123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 x14ac:dyDescent="0.2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 x14ac:dyDescent="0.2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 x14ac:dyDescent="0.2">
      <c r="A50" s="34"/>
      <c r="B50" s="35"/>
      <c r="C50" s="36"/>
      <c r="D50" s="36"/>
      <c r="E50" s="382" t="str">
        <f>E7</f>
        <v>Oprava trati v úseku Doňov - Popelín</v>
      </c>
      <c r="F50" s="383"/>
      <c r="G50" s="383"/>
      <c r="H50" s="383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 x14ac:dyDescent="0.2">
      <c r="B51" s="21"/>
      <c r="C51" s="29" t="s">
        <v>119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 x14ac:dyDescent="0.2">
      <c r="A52" s="34"/>
      <c r="B52" s="35"/>
      <c r="C52" s="36"/>
      <c r="D52" s="36"/>
      <c r="E52" s="382" t="s">
        <v>120</v>
      </c>
      <c r="F52" s="384"/>
      <c r="G52" s="384"/>
      <c r="H52" s="384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 x14ac:dyDescent="0.2">
      <c r="A53" s="34"/>
      <c r="B53" s="35"/>
      <c r="C53" s="29" t="s">
        <v>121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 x14ac:dyDescent="0.2">
      <c r="A54" s="34"/>
      <c r="B54" s="35"/>
      <c r="C54" s="36"/>
      <c r="D54" s="36"/>
      <c r="E54" s="336" t="str">
        <f>E11</f>
        <v>SO 1.1 - Železniční svřšek</v>
      </c>
      <c r="F54" s="384"/>
      <c r="G54" s="384"/>
      <c r="H54" s="384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 x14ac:dyDescent="0.2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 x14ac:dyDescent="0.2">
      <c r="A56" s="34"/>
      <c r="B56" s="35"/>
      <c r="C56" s="29" t="s">
        <v>22</v>
      </c>
      <c r="D56" s="36"/>
      <c r="E56" s="36"/>
      <c r="F56" s="27" t="str">
        <f>F14</f>
        <v xml:space="preserve">trať 225 dle JŘ, TÚ Doňov - Popelín </v>
      </c>
      <c r="G56" s="36"/>
      <c r="H56" s="36"/>
      <c r="I56" s="117" t="s">
        <v>24</v>
      </c>
      <c r="J56" s="59" t="str">
        <f>IF(J14="","",J14)</f>
        <v>15. 4. 2020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 x14ac:dyDescent="0.2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 x14ac:dyDescent="0.2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 x14ac:dyDescent="0.2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 x14ac:dyDescent="0.2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 x14ac:dyDescent="0.2">
      <c r="A61" s="34"/>
      <c r="B61" s="35"/>
      <c r="C61" s="146" t="s">
        <v>124</v>
      </c>
      <c r="D61" s="147"/>
      <c r="E61" s="147"/>
      <c r="F61" s="147"/>
      <c r="G61" s="147"/>
      <c r="H61" s="147"/>
      <c r="I61" s="148"/>
      <c r="J61" s="149" t="s">
        <v>125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 x14ac:dyDescent="0.2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 x14ac:dyDescent="0.2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 x14ac:dyDescent="0.2">
      <c r="B64" s="151"/>
      <c r="C64" s="152"/>
      <c r="D64" s="153" t="s">
        <v>127</v>
      </c>
      <c r="E64" s="154"/>
      <c r="F64" s="154"/>
      <c r="G64" s="154"/>
      <c r="H64" s="154"/>
      <c r="I64" s="155"/>
      <c r="J64" s="156">
        <f>J111</f>
        <v>0</v>
      </c>
      <c r="K64" s="152"/>
      <c r="L64" s="157"/>
    </row>
    <row r="65" spans="1:31" s="10" customFormat="1" ht="19.899999999999999" customHeight="1" x14ac:dyDescent="0.2">
      <c r="B65" s="158"/>
      <c r="C65" s="97"/>
      <c r="D65" s="159" t="s">
        <v>128</v>
      </c>
      <c r="E65" s="160"/>
      <c r="F65" s="160"/>
      <c r="G65" s="160"/>
      <c r="H65" s="160"/>
      <c r="I65" s="161"/>
      <c r="J65" s="162">
        <f>J112</f>
        <v>0</v>
      </c>
      <c r="K65" s="97"/>
      <c r="L65" s="163"/>
    </row>
    <row r="66" spans="1:31" s="9" customFormat="1" ht="24.95" customHeight="1" x14ac:dyDescent="0.2">
      <c r="B66" s="151"/>
      <c r="C66" s="152"/>
      <c r="D66" s="153" t="s">
        <v>129</v>
      </c>
      <c r="E66" s="154"/>
      <c r="F66" s="154"/>
      <c r="G66" s="154"/>
      <c r="H66" s="154"/>
      <c r="I66" s="155"/>
      <c r="J66" s="156">
        <f>J174</f>
        <v>0</v>
      </c>
      <c r="K66" s="152"/>
      <c r="L66" s="157"/>
    </row>
    <row r="67" spans="1:31" s="2" customFormat="1" ht="21.75" customHeight="1" x14ac:dyDescent="0.2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 x14ac:dyDescent="0.2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 x14ac:dyDescent="0.2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 x14ac:dyDescent="0.2">
      <c r="A73" s="34"/>
      <c r="B73" s="35"/>
      <c r="C73" s="23" t="s">
        <v>130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 x14ac:dyDescent="0.2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 x14ac:dyDescent="0.2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 x14ac:dyDescent="0.2">
      <c r="A76" s="34"/>
      <c r="B76" s="35"/>
      <c r="C76" s="36"/>
      <c r="D76" s="36"/>
      <c r="E76" s="382" t="str">
        <f>E7</f>
        <v>Oprava trati v úseku Doňov - Popelín</v>
      </c>
      <c r="F76" s="383"/>
      <c r="G76" s="383"/>
      <c r="H76" s="383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 x14ac:dyDescent="0.2">
      <c r="B77" s="21"/>
      <c r="C77" s="29" t="s">
        <v>119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ht="16.5" customHeight="1" x14ac:dyDescent="0.2">
      <c r="A78" s="34"/>
      <c r="B78" s="35"/>
      <c r="C78" s="36"/>
      <c r="D78" s="36"/>
      <c r="E78" s="382" t="s">
        <v>120</v>
      </c>
      <c r="F78" s="384"/>
      <c r="G78" s="384"/>
      <c r="H78" s="384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 x14ac:dyDescent="0.2">
      <c r="A79" s="34"/>
      <c r="B79" s="35"/>
      <c r="C79" s="29" t="s">
        <v>121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 x14ac:dyDescent="0.2">
      <c r="A80" s="34"/>
      <c r="B80" s="35"/>
      <c r="C80" s="36"/>
      <c r="D80" s="36"/>
      <c r="E80" s="336" t="str">
        <f>E11</f>
        <v>SO 1.1 - Železniční svřšek</v>
      </c>
      <c r="F80" s="384"/>
      <c r="G80" s="384"/>
      <c r="H80" s="384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 x14ac:dyDescent="0.2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 x14ac:dyDescent="0.2">
      <c r="A82" s="34"/>
      <c r="B82" s="35"/>
      <c r="C82" s="29" t="s">
        <v>22</v>
      </c>
      <c r="D82" s="36"/>
      <c r="E82" s="36"/>
      <c r="F82" s="27" t="str">
        <f>F14</f>
        <v xml:space="preserve">trať 225 dle JŘ, TÚ Doňov - Popelín </v>
      </c>
      <c r="G82" s="36"/>
      <c r="H82" s="36"/>
      <c r="I82" s="117" t="s">
        <v>24</v>
      </c>
      <c r="J82" s="59" t="str">
        <f>IF(J14="","",J14)</f>
        <v>15. 4. 2020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 x14ac:dyDescent="0.2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117" t="s">
        <v>34</v>
      </c>
      <c r="J84" s="32" t="str">
        <f>E23</f>
        <v xml:space="preserve"> 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 x14ac:dyDescent="0.2">
      <c r="A85" s="34"/>
      <c r="B85" s="35"/>
      <c r="C85" s="29" t="s">
        <v>32</v>
      </c>
      <c r="D85" s="36"/>
      <c r="E85" s="36"/>
      <c r="F85" s="27" t="str">
        <f>IF(E20="","",E20)</f>
        <v>Vyplň údaj</v>
      </c>
      <c r="G85" s="36"/>
      <c r="H85" s="36"/>
      <c r="I85" s="117" t="s">
        <v>38</v>
      </c>
      <c r="J85" s="32" t="str">
        <f>E26</f>
        <v>Libor Brabenec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 x14ac:dyDescent="0.2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 x14ac:dyDescent="0.2">
      <c r="A87" s="164"/>
      <c r="B87" s="165"/>
      <c r="C87" s="166" t="s">
        <v>131</v>
      </c>
      <c r="D87" s="167" t="s">
        <v>61</v>
      </c>
      <c r="E87" s="167" t="s">
        <v>57</v>
      </c>
      <c r="F87" s="167" t="s">
        <v>58</v>
      </c>
      <c r="G87" s="167" t="s">
        <v>132</v>
      </c>
      <c r="H87" s="167" t="s">
        <v>133</v>
      </c>
      <c r="I87" s="168" t="s">
        <v>134</v>
      </c>
      <c r="J87" s="167" t="s">
        <v>125</v>
      </c>
      <c r="K87" s="169" t="s">
        <v>135</v>
      </c>
      <c r="L87" s="170"/>
      <c r="M87" s="68" t="s">
        <v>35</v>
      </c>
      <c r="N87" s="69" t="s">
        <v>46</v>
      </c>
      <c r="O87" s="69" t="s">
        <v>136</v>
      </c>
      <c r="P87" s="69" t="s">
        <v>137</v>
      </c>
      <c r="Q87" s="69" t="s">
        <v>138</v>
      </c>
      <c r="R87" s="69" t="s">
        <v>139</v>
      </c>
      <c r="S87" s="69" t="s">
        <v>140</v>
      </c>
      <c r="T87" s="70" t="s">
        <v>141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9" customHeight="1" x14ac:dyDescent="0.25">
      <c r="A88" s="34"/>
      <c r="B88" s="35"/>
      <c r="C88" s="75" t="s">
        <v>142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P89+SUM(P90:P111)+P174</f>
        <v>0</v>
      </c>
      <c r="Q88" s="72"/>
      <c r="R88" s="173">
        <f>R89+SUM(R90:R111)+R174</f>
        <v>177.59003999999999</v>
      </c>
      <c r="S88" s="72"/>
      <c r="T88" s="174">
        <f>T89+SUM(T90:T111)+T174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126</v>
      </c>
      <c r="BK88" s="175">
        <f>BK89+SUM(BK90:BK111)+BK174</f>
        <v>0</v>
      </c>
    </row>
    <row r="89" spans="1:65" s="2" customFormat="1" ht="21.75" customHeight="1" x14ac:dyDescent="0.2">
      <c r="A89" s="34"/>
      <c r="B89" s="35"/>
      <c r="C89" s="176" t="s">
        <v>83</v>
      </c>
      <c r="D89" s="176" t="s">
        <v>143</v>
      </c>
      <c r="E89" s="177" t="s">
        <v>144</v>
      </c>
      <c r="F89" s="178" t="s">
        <v>145</v>
      </c>
      <c r="G89" s="179" t="s">
        <v>146</v>
      </c>
      <c r="H89" s="180">
        <v>1086</v>
      </c>
      <c r="I89" s="181"/>
      <c r="J89" s="182">
        <f>ROUND(I89*H89,2)</f>
        <v>0</v>
      </c>
      <c r="K89" s="178" t="s">
        <v>147</v>
      </c>
      <c r="L89" s="183"/>
      <c r="M89" s="184" t="s">
        <v>35</v>
      </c>
      <c r="N89" s="185" t="s">
        <v>47</v>
      </c>
      <c r="O89" s="64"/>
      <c r="P89" s="186">
        <f>O89*H89</f>
        <v>0</v>
      </c>
      <c r="Q89" s="186">
        <v>1.8000000000000001E-4</v>
      </c>
      <c r="R89" s="186">
        <f>Q89*H89</f>
        <v>0.19548000000000001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148</v>
      </c>
      <c r="AT89" s="188" t="s">
        <v>143</v>
      </c>
      <c r="AU89" s="188" t="s">
        <v>76</v>
      </c>
      <c r="AY89" s="17" t="s">
        <v>149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150</v>
      </c>
      <c r="BM89" s="188" t="s">
        <v>151</v>
      </c>
    </row>
    <row r="90" spans="1:65" s="12" customFormat="1" ht="11.25" x14ac:dyDescent="0.2">
      <c r="B90" s="190"/>
      <c r="C90" s="191"/>
      <c r="D90" s="192" t="s">
        <v>152</v>
      </c>
      <c r="E90" s="193" t="s">
        <v>35</v>
      </c>
      <c r="F90" s="194" t="s">
        <v>153</v>
      </c>
      <c r="G90" s="191"/>
      <c r="H90" s="195">
        <v>1086</v>
      </c>
      <c r="I90" s="196"/>
      <c r="J90" s="191"/>
      <c r="K90" s="191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152</v>
      </c>
      <c r="AU90" s="201" t="s">
        <v>76</v>
      </c>
      <c r="AV90" s="12" t="s">
        <v>85</v>
      </c>
      <c r="AW90" s="12" t="s">
        <v>37</v>
      </c>
      <c r="AX90" s="12" t="s">
        <v>83</v>
      </c>
      <c r="AY90" s="201" t="s">
        <v>149</v>
      </c>
    </row>
    <row r="91" spans="1:65" s="2" customFormat="1" ht="21.75" customHeight="1" x14ac:dyDescent="0.2">
      <c r="A91" s="34"/>
      <c r="B91" s="35"/>
      <c r="C91" s="176" t="s">
        <v>85</v>
      </c>
      <c r="D91" s="176" t="s">
        <v>143</v>
      </c>
      <c r="E91" s="177" t="s">
        <v>154</v>
      </c>
      <c r="F91" s="178" t="s">
        <v>155</v>
      </c>
      <c r="G91" s="179" t="s">
        <v>146</v>
      </c>
      <c r="H91" s="180">
        <v>60</v>
      </c>
      <c r="I91" s="181"/>
      <c r="J91" s="182">
        <f>ROUND(I91*H91,2)</f>
        <v>0</v>
      </c>
      <c r="K91" s="178" t="s">
        <v>147</v>
      </c>
      <c r="L91" s="183"/>
      <c r="M91" s="184" t="s">
        <v>35</v>
      </c>
      <c r="N91" s="185" t="s">
        <v>47</v>
      </c>
      <c r="O91" s="64"/>
      <c r="P91" s="186">
        <f>O91*H91</f>
        <v>0</v>
      </c>
      <c r="Q91" s="186">
        <v>1.23E-3</v>
      </c>
      <c r="R91" s="186">
        <f>Q91*H91</f>
        <v>7.3800000000000004E-2</v>
      </c>
      <c r="S91" s="186">
        <v>0</v>
      </c>
      <c r="T91" s="18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8" t="s">
        <v>148</v>
      </c>
      <c r="AT91" s="188" t="s">
        <v>143</v>
      </c>
      <c r="AU91" s="188" t="s">
        <v>76</v>
      </c>
      <c r="AY91" s="17" t="s">
        <v>149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7" t="s">
        <v>83</v>
      </c>
      <c r="BK91" s="189">
        <f>ROUND(I91*H91,2)</f>
        <v>0</v>
      </c>
      <c r="BL91" s="17" t="s">
        <v>150</v>
      </c>
      <c r="BM91" s="188" t="s">
        <v>156</v>
      </c>
    </row>
    <row r="92" spans="1:65" s="2" customFormat="1" ht="19.5" x14ac:dyDescent="0.2">
      <c r="A92" s="34"/>
      <c r="B92" s="35"/>
      <c r="C92" s="36"/>
      <c r="D92" s="192" t="s">
        <v>157</v>
      </c>
      <c r="E92" s="36"/>
      <c r="F92" s="202" t="s">
        <v>158</v>
      </c>
      <c r="G92" s="36"/>
      <c r="H92" s="36"/>
      <c r="I92" s="115"/>
      <c r="J92" s="36"/>
      <c r="K92" s="36"/>
      <c r="L92" s="39"/>
      <c r="M92" s="203"/>
      <c r="N92" s="204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157</v>
      </c>
      <c r="AU92" s="17" t="s">
        <v>76</v>
      </c>
    </row>
    <row r="93" spans="1:65" s="12" customFormat="1" ht="11.25" x14ac:dyDescent="0.2">
      <c r="B93" s="190"/>
      <c r="C93" s="191"/>
      <c r="D93" s="192" t="s">
        <v>152</v>
      </c>
      <c r="E93" s="193" t="s">
        <v>35</v>
      </c>
      <c r="F93" s="194" t="s">
        <v>159</v>
      </c>
      <c r="G93" s="191"/>
      <c r="H93" s="195">
        <v>60</v>
      </c>
      <c r="I93" s="196"/>
      <c r="J93" s="191"/>
      <c r="K93" s="191"/>
      <c r="L93" s="197"/>
      <c r="M93" s="198"/>
      <c r="N93" s="199"/>
      <c r="O93" s="199"/>
      <c r="P93" s="199"/>
      <c r="Q93" s="199"/>
      <c r="R93" s="199"/>
      <c r="S93" s="199"/>
      <c r="T93" s="200"/>
      <c r="AT93" s="201" t="s">
        <v>152</v>
      </c>
      <c r="AU93" s="201" t="s">
        <v>76</v>
      </c>
      <c r="AV93" s="12" t="s">
        <v>85</v>
      </c>
      <c r="AW93" s="12" t="s">
        <v>37</v>
      </c>
      <c r="AX93" s="12" t="s">
        <v>83</v>
      </c>
      <c r="AY93" s="201" t="s">
        <v>149</v>
      </c>
    </row>
    <row r="94" spans="1:65" s="2" customFormat="1" ht="21.75" customHeight="1" x14ac:dyDescent="0.2">
      <c r="A94" s="34"/>
      <c r="B94" s="35"/>
      <c r="C94" s="176" t="s">
        <v>160</v>
      </c>
      <c r="D94" s="176" t="s">
        <v>143</v>
      </c>
      <c r="E94" s="177" t="s">
        <v>161</v>
      </c>
      <c r="F94" s="178" t="s">
        <v>162</v>
      </c>
      <c r="G94" s="179" t="s">
        <v>146</v>
      </c>
      <c r="H94" s="180">
        <v>2112</v>
      </c>
      <c r="I94" s="181"/>
      <c r="J94" s="182">
        <f>ROUND(I94*H94,2)</f>
        <v>0</v>
      </c>
      <c r="K94" s="178" t="s">
        <v>147</v>
      </c>
      <c r="L94" s="183"/>
      <c r="M94" s="184" t="s">
        <v>35</v>
      </c>
      <c r="N94" s="185" t="s">
        <v>47</v>
      </c>
      <c r="O94" s="64"/>
      <c r="P94" s="186">
        <f>O94*H94</f>
        <v>0</v>
      </c>
      <c r="Q94" s="186">
        <v>1.23E-3</v>
      </c>
      <c r="R94" s="186">
        <f>Q94*H94</f>
        <v>2.5977600000000001</v>
      </c>
      <c r="S94" s="186">
        <v>0</v>
      </c>
      <c r="T94" s="18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8" t="s">
        <v>148</v>
      </c>
      <c r="AT94" s="188" t="s">
        <v>143</v>
      </c>
      <c r="AU94" s="188" t="s">
        <v>76</v>
      </c>
      <c r="AY94" s="17" t="s">
        <v>149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7" t="s">
        <v>83</v>
      </c>
      <c r="BK94" s="189">
        <f>ROUND(I94*H94,2)</f>
        <v>0</v>
      </c>
      <c r="BL94" s="17" t="s">
        <v>150</v>
      </c>
      <c r="BM94" s="188" t="s">
        <v>163</v>
      </c>
    </row>
    <row r="95" spans="1:65" s="12" customFormat="1" ht="11.25" x14ac:dyDescent="0.2">
      <c r="B95" s="190"/>
      <c r="C95" s="191"/>
      <c r="D95" s="192" t="s">
        <v>152</v>
      </c>
      <c r="E95" s="193" t="s">
        <v>35</v>
      </c>
      <c r="F95" s="194" t="s">
        <v>164</v>
      </c>
      <c r="G95" s="191"/>
      <c r="H95" s="195">
        <v>2112</v>
      </c>
      <c r="I95" s="196"/>
      <c r="J95" s="191"/>
      <c r="K95" s="191"/>
      <c r="L95" s="197"/>
      <c r="M95" s="198"/>
      <c r="N95" s="199"/>
      <c r="O95" s="199"/>
      <c r="P95" s="199"/>
      <c r="Q95" s="199"/>
      <c r="R95" s="199"/>
      <c r="S95" s="199"/>
      <c r="T95" s="200"/>
      <c r="AT95" s="201" t="s">
        <v>152</v>
      </c>
      <c r="AU95" s="201" t="s">
        <v>76</v>
      </c>
      <c r="AV95" s="12" t="s">
        <v>85</v>
      </c>
      <c r="AW95" s="12" t="s">
        <v>37</v>
      </c>
      <c r="AX95" s="12" t="s">
        <v>83</v>
      </c>
      <c r="AY95" s="201" t="s">
        <v>149</v>
      </c>
    </row>
    <row r="96" spans="1:65" s="2" customFormat="1" ht="21.75" customHeight="1" x14ac:dyDescent="0.2">
      <c r="A96" s="34"/>
      <c r="B96" s="35"/>
      <c r="C96" s="176" t="s">
        <v>150</v>
      </c>
      <c r="D96" s="176" t="s">
        <v>143</v>
      </c>
      <c r="E96" s="177" t="s">
        <v>165</v>
      </c>
      <c r="F96" s="178" t="s">
        <v>166</v>
      </c>
      <c r="G96" s="179" t="s">
        <v>167</v>
      </c>
      <c r="H96" s="180">
        <v>162</v>
      </c>
      <c r="I96" s="181"/>
      <c r="J96" s="182">
        <f>ROUND(I96*H96,2)</f>
        <v>0</v>
      </c>
      <c r="K96" s="178" t="s">
        <v>147</v>
      </c>
      <c r="L96" s="183"/>
      <c r="M96" s="184" t="s">
        <v>35</v>
      </c>
      <c r="N96" s="185" t="s">
        <v>47</v>
      </c>
      <c r="O96" s="64"/>
      <c r="P96" s="186">
        <f>O96*H96</f>
        <v>0</v>
      </c>
      <c r="Q96" s="186">
        <v>1</v>
      </c>
      <c r="R96" s="186">
        <f>Q96*H96</f>
        <v>162</v>
      </c>
      <c r="S96" s="186">
        <v>0</v>
      </c>
      <c r="T96" s="18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8" t="s">
        <v>148</v>
      </c>
      <c r="AT96" s="188" t="s">
        <v>143</v>
      </c>
      <c r="AU96" s="188" t="s">
        <v>76</v>
      </c>
      <c r="AY96" s="17" t="s">
        <v>149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83</v>
      </c>
      <c r="BK96" s="189">
        <f>ROUND(I96*H96,2)</f>
        <v>0</v>
      </c>
      <c r="BL96" s="17" t="s">
        <v>150</v>
      </c>
      <c r="BM96" s="188" t="s">
        <v>168</v>
      </c>
    </row>
    <row r="97" spans="1:65" s="2" customFormat="1" ht="19.5" x14ac:dyDescent="0.2">
      <c r="A97" s="34"/>
      <c r="B97" s="35"/>
      <c r="C97" s="36"/>
      <c r="D97" s="192" t="s">
        <v>157</v>
      </c>
      <c r="E97" s="36"/>
      <c r="F97" s="202" t="s">
        <v>169</v>
      </c>
      <c r="G97" s="36"/>
      <c r="H97" s="36"/>
      <c r="I97" s="115"/>
      <c r="J97" s="36"/>
      <c r="K97" s="36"/>
      <c r="L97" s="39"/>
      <c r="M97" s="203"/>
      <c r="N97" s="204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157</v>
      </c>
      <c r="AU97" s="17" t="s">
        <v>76</v>
      </c>
    </row>
    <row r="98" spans="1:65" s="12" customFormat="1" ht="11.25" x14ac:dyDescent="0.2">
      <c r="B98" s="190"/>
      <c r="C98" s="191"/>
      <c r="D98" s="192" t="s">
        <v>152</v>
      </c>
      <c r="E98" s="193" t="s">
        <v>35</v>
      </c>
      <c r="F98" s="194" t="s">
        <v>170</v>
      </c>
      <c r="G98" s="191"/>
      <c r="H98" s="195">
        <v>162</v>
      </c>
      <c r="I98" s="196"/>
      <c r="J98" s="191"/>
      <c r="K98" s="191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152</v>
      </c>
      <c r="AU98" s="201" t="s">
        <v>76</v>
      </c>
      <c r="AV98" s="12" t="s">
        <v>85</v>
      </c>
      <c r="AW98" s="12" t="s">
        <v>37</v>
      </c>
      <c r="AX98" s="12" t="s">
        <v>83</v>
      </c>
      <c r="AY98" s="201" t="s">
        <v>149</v>
      </c>
    </row>
    <row r="99" spans="1:65" s="2" customFormat="1" ht="21.75" customHeight="1" x14ac:dyDescent="0.2">
      <c r="A99" s="34"/>
      <c r="B99" s="35"/>
      <c r="C99" s="176" t="s">
        <v>171</v>
      </c>
      <c r="D99" s="176" t="s">
        <v>143</v>
      </c>
      <c r="E99" s="177" t="s">
        <v>172</v>
      </c>
      <c r="F99" s="178" t="s">
        <v>173</v>
      </c>
      <c r="G99" s="179" t="s">
        <v>167</v>
      </c>
      <c r="H99" s="180">
        <v>4.29</v>
      </c>
      <c r="I99" s="181"/>
      <c r="J99" s="182">
        <f>ROUND(I99*H99,2)</f>
        <v>0</v>
      </c>
      <c r="K99" s="178" t="s">
        <v>147</v>
      </c>
      <c r="L99" s="183"/>
      <c r="M99" s="184" t="s">
        <v>35</v>
      </c>
      <c r="N99" s="185" t="s">
        <v>47</v>
      </c>
      <c r="O99" s="64"/>
      <c r="P99" s="186">
        <f>O99*H99</f>
        <v>0</v>
      </c>
      <c r="Q99" s="186">
        <v>1</v>
      </c>
      <c r="R99" s="186">
        <f>Q99*H99</f>
        <v>4.29</v>
      </c>
      <c r="S99" s="186">
        <v>0</v>
      </c>
      <c r="T99" s="18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8" t="s">
        <v>148</v>
      </c>
      <c r="AT99" s="188" t="s">
        <v>143</v>
      </c>
      <c r="AU99" s="188" t="s">
        <v>76</v>
      </c>
      <c r="AY99" s="17" t="s">
        <v>149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7" t="s">
        <v>83</v>
      </c>
      <c r="BK99" s="189">
        <f>ROUND(I99*H99,2)</f>
        <v>0</v>
      </c>
      <c r="BL99" s="17" t="s">
        <v>150</v>
      </c>
      <c r="BM99" s="188" t="s">
        <v>174</v>
      </c>
    </row>
    <row r="100" spans="1:65" s="2" customFormat="1" ht="39" x14ac:dyDescent="0.2">
      <c r="A100" s="34"/>
      <c r="B100" s="35"/>
      <c r="C100" s="36"/>
      <c r="D100" s="192" t="s">
        <v>157</v>
      </c>
      <c r="E100" s="36"/>
      <c r="F100" s="202" t="s">
        <v>175</v>
      </c>
      <c r="G100" s="36"/>
      <c r="H100" s="36"/>
      <c r="I100" s="115"/>
      <c r="J100" s="36"/>
      <c r="K100" s="36"/>
      <c r="L100" s="39"/>
      <c r="M100" s="203"/>
      <c r="N100" s="204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157</v>
      </c>
      <c r="AU100" s="17" t="s">
        <v>76</v>
      </c>
    </row>
    <row r="101" spans="1:65" s="12" customFormat="1" ht="11.25" x14ac:dyDescent="0.2">
      <c r="B101" s="190"/>
      <c r="C101" s="191"/>
      <c r="D101" s="192" t="s">
        <v>152</v>
      </c>
      <c r="E101" s="193" t="s">
        <v>35</v>
      </c>
      <c r="F101" s="194" t="s">
        <v>176</v>
      </c>
      <c r="G101" s="191"/>
      <c r="H101" s="195">
        <v>4.29</v>
      </c>
      <c r="I101" s="196"/>
      <c r="J101" s="191"/>
      <c r="K101" s="191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152</v>
      </c>
      <c r="AU101" s="201" t="s">
        <v>76</v>
      </c>
      <c r="AV101" s="12" t="s">
        <v>85</v>
      </c>
      <c r="AW101" s="12" t="s">
        <v>37</v>
      </c>
      <c r="AX101" s="12" t="s">
        <v>83</v>
      </c>
      <c r="AY101" s="201" t="s">
        <v>149</v>
      </c>
    </row>
    <row r="102" spans="1:65" s="2" customFormat="1" ht="21.75" customHeight="1" x14ac:dyDescent="0.2">
      <c r="A102" s="34"/>
      <c r="B102" s="35"/>
      <c r="C102" s="176" t="s">
        <v>177</v>
      </c>
      <c r="D102" s="176" t="s">
        <v>143</v>
      </c>
      <c r="E102" s="177" t="s">
        <v>178</v>
      </c>
      <c r="F102" s="178" t="s">
        <v>179</v>
      </c>
      <c r="G102" s="179" t="s">
        <v>167</v>
      </c>
      <c r="H102" s="180">
        <v>3.5750000000000002</v>
      </c>
      <c r="I102" s="181"/>
      <c r="J102" s="182">
        <f>ROUND(I102*H102,2)</f>
        <v>0</v>
      </c>
      <c r="K102" s="178" t="s">
        <v>147</v>
      </c>
      <c r="L102" s="183"/>
      <c r="M102" s="184" t="s">
        <v>35</v>
      </c>
      <c r="N102" s="185" t="s">
        <v>47</v>
      </c>
      <c r="O102" s="64"/>
      <c r="P102" s="186">
        <f>O102*H102</f>
        <v>0</v>
      </c>
      <c r="Q102" s="186">
        <v>1</v>
      </c>
      <c r="R102" s="186">
        <f>Q102*H102</f>
        <v>3.5750000000000002</v>
      </c>
      <c r="S102" s="186">
        <v>0</v>
      </c>
      <c r="T102" s="18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8" t="s">
        <v>148</v>
      </c>
      <c r="AT102" s="188" t="s">
        <v>143</v>
      </c>
      <c r="AU102" s="188" t="s">
        <v>76</v>
      </c>
      <c r="AY102" s="17" t="s">
        <v>149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7" t="s">
        <v>83</v>
      </c>
      <c r="BK102" s="189">
        <f>ROUND(I102*H102,2)</f>
        <v>0</v>
      </c>
      <c r="BL102" s="17" t="s">
        <v>150</v>
      </c>
      <c r="BM102" s="188" t="s">
        <v>180</v>
      </c>
    </row>
    <row r="103" spans="1:65" s="2" customFormat="1" ht="39" x14ac:dyDescent="0.2">
      <c r="A103" s="34"/>
      <c r="B103" s="35"/>
      <c r="C103" s="36"/>
      <c r="D103" s="192" t="s">
        <v>157</v>
      </c>
      <c r="E103" s="36"/>
      <c r="F103" s="202" t="s">
        <v>175</v>
      </c>
      <c r="G103" s="36"/>
      <c r="H103" s="36"/>
      <c r="I103" s="115"/>
      <c r="J103" s="36"/>
      <c r="K103" s="36"/>
      <c r="L103" s="39"/>
      <c r="M103" s="203"/>
      <c r="N103" s="204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157</v>
      </c>
      <c r="AU103" s="17" t="s">
        <v>76</v>
      </c>
    </row>
    <row r="104" spans="1:65" s="12" customFormat="1" ht="11.25" x14ac:dyDescent="0.2">
      <c r="B104" s="190"/>
      <c r="C104" s="191"/>
      <c r="D104" s="192" t="s">
        <v>152</v>
      </c>
      <c r="E104" s="193" t="s">
        <v>35</v>
      </c>
      <c r="F104" s="194" t="s">
        <v>181</v>
      </c>
      <c r="G104" s="191"/>
      <c r="H104" s="195">
        <v>3.5750000000000002</v>
      </c>
      <c r="I104" s="196"/>
      <c r="J104" s="191"/>
      <c r="K104" s="191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152</v>
      </c>
      <c r="AU104" s="201" t="s">
        <v>76</v>
      </c>
      <c r="AV104" s="12" t="s">
        <v>85</v>
      </c>
      <c r="AW104" s="12" t="s">
        <v>37</v>
      </c>
      <c r="AX104" s="12" t="s">
        <v>83</v>
      </c>
      <c r="AY104" s="201" t="s">
        <v>149</v>
      </c>
    </row>
    <row r="105" spans="1:65" s="2" customFormat="1" ht="21.75" customHeight="1" x14ac:dyDescent="0.2">
      <c r="A105" s="34"/>
      <c r="B105" s="35"/>
      <c r="C105" s="176" t="s">
        <v>182</v>
      </c>
      <c r="D105" s="176" t="s">
        <v>143</v>
      </c>
      <c r="E105" s="177" t="s">
        <v>183</v>
      </c>
      <c r="F105" s="178" t="s">
        <v>184</v>
      </c>
      <c r="G105" s="179" t="s">
        <v>185</v>
      </c>
      <c r="H105" s="180">
        <v>5</v>
      </c>
      <c r="I105" s="181"/>
      <c r="J105" s="182">
        <f>ROUND(I105*H105,2)</f>
        <v>0</v>
      </c>
      <c r="K105" s="178" t="s">
        <v>147</v>
      </c>
      <c r="L105" s="183"/>
      <c r="M105" s="184" t="s">
        <v>35</v>
      </c>
      <c r="N105" s="185" t="s">
        <v>47</v>
      </c>
      <c r="O105" s="64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8" t="s">
        <v>148</v>
      </c>
      <c r="AT105" s="188" t="s">
        <v>143</v>
      </c>
      <c r="AU105" s="188" t="s">
        <v>76</v>
      </c>
      <c r="AY105" s="17" t="s">
        <v>149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7" t="s">
        <v>83</v>
      </c>
      <c r="BK105" s="189">
        <f>ROUND(I105*H105,2)</f>
        <v>0</v>
      </c>
      <c r="BL105" s="17" t="s">
        <v>150</v>
      </c>
      <c r="BM105" s="188" t="s">
        <v>186</v>
      </c>
    </row>
    <row r="106" spans="1:65" s="2" customFormat="1" ht="29.25" x14ac:dyDescent="0.2">
      <c r="A106" s="34"/>
      <c r="B106" s="35"/>
      <c r="C106" s="36"/>
      <c r="D106" s="192" t="s">
        <v>157</v>
      </c>
      <c r="E106" s="36"/>
      <c r="F106" s="202" t="s">
        <v>187</v>
      </c>
      <c r="G106" s="36"/>
      <c r="H106" s="36"/>
      <c r="I106" s="115"/>
      <c r="J106" s="36"/>
      <c r="K106" s="36"/>
      <c r="L106" s="39"/>
      <c r="M106" s="203"/>
      <c r="N106" s="204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157</v>
      </c>
      <c r="AU106" s="17" t="s">
        <v>76</v>
      </c>
    </row>
    <row r="107" spans="1:65" s="12" customFormat="1" ht="11.25" x14ac:dyDescent="0.2">
      <c r="B107" s="190"/>
      <c r="C107" s="191"/>
      <c r="D107" s="192" t="s">
        <v>152</v>
      </c>
      <c r="E107" s="193" t="s">
        <v>35</v>
      </c>
      <c r="F107" s="194" t="s">
        <v>188</v>
      </c>
      <c r="G107" s="191"/>
      <c r="H107" s="195">
        <v>5</v>
      </c>
      <c r="I107" s="196"/>
      <c r="J107" s="191"/>
      <c r="K107" s="191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152</v>
      </c>
      <c r="AU107" s="201" t="s">
        <v>76</v>
      </c>
      <c r="AV107" s="12" t="s">
        <v>85</v>
      </c>
      <c r="AW107" s="12" t="s">
        <v>37</v>
      </c>
      <c r="AX107" s="12" t="s">
        <v>83</v>
      </c>
      <c r="AY107" s="201" t="s">
        <v>149</v>
      </c>
    </row>
    <row r="108" spans="1:65" s="2" customFormat="1" ht="21.75" customHeight="1" x14ac:dyDescent="0.2">
      <c r="A108" s="34"/>
      <c r="B108" s="35"/>
      <c r="C108" s="176" t="s">
        <v>148</v>
      </c>
      <c r="D108" s="176" t="s">
        <v>143</v>
      </c>
      <c r="E108" s="177" t="s">
        <v>189</v>
      </c>
      <c r="F108" s="178" t="s">
        <v>190</v>
      </c>
      <c r="G108" s="179" t="s">
        <v>191</v>
      </c>
      <c r="H108" s="180">
        <v>2</v>
      </c>
      <c r="I108" s="181"/>
      <c r="J108" s="182">
        <f>ROUND(I108*H108,2)</f>
        <v>0</v>
      </c>
      <c r="K108" s="178" t="s">
        <v>147</v>
      </c>
      <c r="L108" s="183"/>
      <c r="M108" s="184" t="s">
        <v>35</v>
      </c>
      <c r="N108" s="185" t="s">
        <v>47</v>
      </c>
      <c r="O108" s="64"/>
      <c r="P108" s="186">
        <f>O108*H108</f>
        <v>0</v>
      </c>
      <c r="Q108" s="186">
        <v>2.4289999999999998</v>
      </c>
      <c r="R108" s="186">
        <f>Q108*H108</f>
        <v>4.8579999999999997</v>
      </c>
      <c r="S108" s="186">
        <v>0</v>
      </c>
      <c r="T108" s="18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8" t="s">
        <v>148</v>
      </c>
      <c r="AT108" s="188" t="s">
        <v>143</v>
      </c>
      <c r="AU108" s="188" t="s">
        <v>76</v>
      </c>
      <c r="AY108" s="17" t="s">
        <v>149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7" t="s">
        <v>83</v>
      </c>
      <c r="BK108" s="189">
        <f>ROUND(I108*H108,2)</f>
        <v>0</v>
      </c>
      <c r="BL108" s="17" t="s">
        <v>150</v>
      </c>
      <c r="BM108" s="188" t="s">
        <v>192</v>
      </c>
    </row>
    <row r="109" spans="1:65" s="2" customFormat="1" ht="19.5" x14ac:dyDescent="0.2">
      <c r="A109" s="34"/>
      <c r="B109" s="35"/>
      <c r="C109" s="36"/>
      <c r="D109" s="192" t="s">
        <v>157</v>
      </c>
      <c r="E109" s="36"/>
      <c r="F109" s="202" t="s">
        <v>193</v>
      </c>
      <c r="G109" s="36"/>
      <c r="H109" s="36"/>
      <c r="I109" s="115"/>
      <c r="J109" s="36"/>
      <c r="K109" s="36"/>
      <c r="L109" s="39"/>
      <c r="M109" s="203"/>
      <c r="N109" s="204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157</v>
      </c>
      <c r="AU109" s="17" t="s">
        <v>76</v>
      </c>
    </row>
    <row r="110" spans="1:65" s="12" customFormat="1" ht="11.25" x14ac:dyDescent="0.2">
      <c r="B110" s="190"/>
      <c r="C110" s="191"/>
      <c r="D110" s="192" t="s">
        <v>152</v>
      </c>
      <c r="E110" s="193" t="s">
        <v>35</v>
      </c>
      <c r="F110" s="194" t="s">
        <v>194</v>
      </c>
      <c r="G110" s="191"/>
      <c r="H110" s="195">
        <v>2</v>
      </c>
      <c r="I110" s="196"/>
      <c r="J110" s="191"/>
      <c r="K110" s="191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152</v>
      </c>
      <c r="AU110" s="201" t="s">
        <v>76</v>
      </c>
      <c r="AV110" s="12" t="s">
        <v>85</v>
      </c>
      <c r="AW110" s="12" t="s">
        <v>37</v>
      </c>
      <c r="AX110" s="12" t="s">
        <v>83</v>
      </c>
      <c r="AY110" s="201" t="s">
        <v>149</v>
      </c>
    </row>
    <row r="111" spans="1:65" s="13" customFormat="1" ht="25.9" customHeight="1" x14ac:dyDescent="0.2">
      <c r="B111" s="205"/>
      <c r="C111" s="206"/>
      <c r="D111" s="207" t="s">
        <v>75</v>
      </c>
      <c r="E111" s="208" t="s">
        <v>195</v>
      </c>
      <c r="F111" s="208" t="s">
        <v>196</v>
      </c>
      <c r="G111" s="206"/>
      <c r="H111" s="206"/>
      <c r="I111" s="209"/>
      <c r="J111" s="210">
        <f>BK111</f>
        <v>0</v>
      </c>
      <c r="K111" s="206"/>
      <c r="L111" s="211"/>
      <c r="M111" s="212"/>
      <c r="N111" s="213"/>
      <c r="O111" s="213"/>
      <c r="P111" s="214">
        <f>P112</f>
        <v>0</v>
      </c>
      <c r="Q111" s="213"/>
      <c r="R111" s="214">
        <f>R112</f>
        <v>0</v>
      </c>
      <c r="S111" s="213"/>
      <c r="T111" s="215">
        <f>T112</f>
        <v>0</v>
      </c>
      <c r="AR111" s="216" t="s">
        <v>83</v>
      </c>
      <c r="AT111" s="217" t="s">
        <v>75</v>
      </c>
      <c r="AU111" s="217" t="s">
        <v>76</v>
      </c>
      <c r="AY111" s="216" t="s">
        <v>149</v>
      </c>
      <c r="BK111" s="218">
        <f>BK112</f>
        <v>0</v>
      </c>
    </row>
    <row r="112" spans="1:65" s="13" customFormat="1" ht="22.9" customHeight="1" x14ac:dyDescent="0.2">
      <c r="B112" s="205"/>
      <c r="C112" s="206"/>
      <c r="D112" s="207" t="s">
        <v>75</v>
      </c>
      <c r="E112" s="219" t="s">
        <v>171</v>
      </c>
      <c r="F112" s="219" t="s">
        <v>197</v>
      </c>
      <c r="G112" s="206"/>
      <c r="H112" s="206"/>
      <c r="I112" s="209"/>
      <c r="J112" s="220">
        <f>BK112</f>
        <v>0</v>
      </c>
      <c r="K112" s="206"/>
      <c r="L112" s="211"/>
      <c r="M112" s="212"/>
      <c r="N112" s="213"/>
      <c r="O112" s="213"/>
      <c r="P112" s="214">
        <f>SUM(P113:P173)</f>
        <v>0</v>
      </c>
      <c r="Q112" s="213"/>
      <c r="R112" s="214">
        <f>SUM(R113:R173)</f>
        <v>0</v>
      </c>
      <c r="S112" s="213"/>
      <c r="T112" s="215">
        <f>SUM(T113:T173)</f>
        <v>0</v>
      </c>
      <c r="AR112" s="216" t="s">
        <v>83</v>
      </c>
      <c r="AT112" s="217" t="s">
        <v>75</v>
      </c>
      <c r="AU112" s="217" t="s">
        <v>83</v>
      </c>
      <c r="AY112" s="216" t="s">
        <v>149</v>
      </c>
      <c r="BK112" s="218">
        <f>SUM(BK113:BK173)</f>
        <v>0</v>
      </c>
    </row>
    <row r="113" spans="1:65" s="2" customFormat="1" ht="55.5" customHeight="1" x14ac:dyDescent="0.2">
      <c r="A113" s="34"/>
      <c r="B113" s="35"/>
      <c r="C113" s="221" t="s">
        <v>198</v>
      </c>
      <c r="D113" s="221" t="s">
        <v>199</v>
      </c>
      <c r="E113" s="222" t="s">
        <v>200</v>
      </c>
      <c r="F113" s="223" t="s">
        <v>201</v>
      </c>
      <c r="G113" s="224" t="s">
        <v>191</v>
      </c>
      <c r="H113" s="225">
        <v>108</v>
      </c>
      <c r="I113" s="226"/>
      <c r="J113" s="227">
        <f>ROUND(I113*H113,2)</f>
        <v>0</v>
      </c>
      <c r="K113" s="223" t="s">
        <v>147</v>
      </c>
      <c r="L113" s="39"/>
      <c r="M113" s="228" t="s">
        <v>35</v>
      </c>
      <c r="N113" s="229" t="s">
        <v>47</v>
      </c>
      <c r="O113" s="64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8" t="s">
        <v>150</v>
      </c>
      <c r="AT113" s="188" t="s">
        <v>199</v>
      </c>
      <c r="AU113" s="188" t="s">
        <v>85</v>
      </c>
      <c r="AY113" s="17" t="s">
        <v>149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7" t="s">
        <v>83</v>
      </c>
      <c r="BK113" s="189">
        <f>ROUND(I113*H113,2)</f>
        <v>0</v>
      </c>
      <c r="BL113" s="17" t="s">
        <v>150</v>
      </c>
      <c r="BM113" s="188" t="s">
        <v>202</v>
      </c>
    </row>
    <row r="114" spans="1:65" s="2" customFormat="1" ht="48.75" x14ac:dyDescent="0.2">
      <c r="A114" s="34"/>
      <c r="B114" s="35"/>
      <c r="C114" s="36"/>
      <c r="D114" s="192" t="s">
        <v>203</v>
      </c>
      <c r="E114" s="36"/>
      <c r="F114" s="202" t="s">
        <v>204</v>
      </c>
      <c r="G114" s="36"/>
      <c r="H114" s="36"/>
      <c r="I114" s="115"/>
      <c r="J114" s="36"/>
      <c r="K114" s="36"/>
      <c r="L114" s="39"/>
      <c r="M114" s="203"/>
      <c r="N114" s="204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203</v>
      </c>
      <c r="AU114" s="17" t="s">
        <v>85</v>
      </c>
    </row>
    <row r="115" spans="1:65" s="12" customFormat="1" ht="11.25" x14ac:dyDescent="0.2">
      <c r="B115" s="190"/>
      <c r="C115" s="191"/>
      <c r="D115" s="192" t="s">
        <v>152</v>
      </c>
      <c r="E115" s="193" t="s">
        <v>35</v>
      </c>
      <c r="F115" s="194" t="s">
        <v>205</v>
      </c>
      <c r="G115" s="191"/>
      <c r="H115" s="195">
        <v>108</v>
      </c>
      <c r="I115" s="196"/>
      <c r="J115" s="191"/>
      <c r="K115" s="191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152</v>
      </c>
      <c r="AU115" s="201" t="s">
        <v>85</v>
      </c>
      <c r="AV115" s="12" t="s">
        <v>85</v>
      </c>
      <c r="AW115" s="12" t="s">
        <v>37</v>
      </c>
      <c r="AX115" s="12" t="s">
        <v>83</v>
      </c>
      <c r="AY115" s="201" t="s">
        <v>149</v>
      </c>
    </row>
    <row r="116" spans="1:65" s="2" customFormat="1" ht="33" customHeight="1" x14ac:dyDescent="0.2">
      <c r="A116" s="34"/>
      <c r="B116" s="35"/>
      <c r="C116" s="221" t="s">
        <v>206</v>
      </c>
      <c r="D116" s="221" t="s">
        <v>199</v>
      </c>
      <c r="E116" s="222" t="s">
        <v>207</v>
      </c>
      <c r="F116" s="223" t="s">
        <v>208</v>
      </c>
      <c r="G116" s="224" t="s">
        <v>191</v>
      </c>
      <c r="H116" s="225">
        <v>108</v>
      </c>
      <c r="I116" s="226"/>
      <c r="J116" s="227">
        <f>ROUND(I116*H116,2)</f>
        <v>0</v>
      </c>
      <c r="K116" s="223" t="s">
        <v>147</v>
      </c>
      <c r="L116" s="39"/>
      <c r="M116" s="228" t="s">
        <v>35</v>
      </c>
      <c r="N116" s="229" t="s">
        <v>47</v>
      </c>
      <c r="O116" s="64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8" t="s">
        <v>150</v>
      </c>
      <c r="AT116" s="188" t="s">
        <v>199</v>
      </c>
      <c r="AU116" s="188" t="s">
        <v>85</v>
      </c>
      <c r="AY116" s="17" t="s">
        <v>149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7" t="s">
        <v>83</v>
      </c>
      <c r="BK116" s="189">
        <f>ROUND(I116*H116,2)</f>
        <v>0</v>
      </c>
      <c r="BL116" s="17" t="s">
        <v>150</v>
      </c>
      <c r="BM116" s="188" t="s">
        <v>209</v>
      </c>
    </row>
    <row r="117" spans="1:65" s="2" customFormat="1" ht="39" x14ac:dyDescent="0.2">
      <c r="A117" s="34"/>
      <c r="B117" s="35"/>
      <c r="C117" s="36"/>
      <c r="D117" s="192" t="s">
        <v>203</v>
      </c>
      <c r="E117" s="36"/>
      <c r="F117" s="202" t="s">
        <v>210</v>
      </c>
      <c r="G117" s="36"/>
      <c r="H117" s="36"/>
      <c r="I117" s="115"/>
      <c r="J117" s="36"/>
      <c r="K117" s="36"/>
      <c r="L117" s="39"/>
      <c r="M117" s="203"/>
      <c r="N117" s="204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203</v>
      </c>
      <c r="AU117" s="17" t="s">
        <v>85</v>
      </c>
    </row>
    <row r="118" spans="1:65" s="12" customFormat="1" ht="11.25" x14ac:dyDescent="0.2">
      <c r="B118" s="190"/>
      <c r="C118" s="191"/>
      <c r="D118" s="192" t="s">
        <v>152</v>
      </c>
      <c r="E118" s="193" t="s">
        <v>35</v>
      </c>
      <c r="F118" s="194" t="s">
        <v>205</v>
      </c>
      <c r="G118" s="191"/>
      <c r="H118" s="195">
        <v>108</v>
      </c>
      <c r="I118" s="196"/>
      <c r="J118" s="191"/>
      <c r="K118" s="191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152</v>
      </c>
      <c r="AU118" s="201" t="s">
        <v>85</v>
      </c>
      <c r="AV118" s="12" t="s">
        <v>85</v>
      </c>
      <c r="AW118" s="12" t="s">
        <v>37</v>
      </c>
      <c r="AX118" s="12" t="s">
        <v>83</v>
      </c>
      <c r="AY118" s="201" t="s">
        <v>149</v>
      </c>
    </row>
    <row r="119" spans="1:65" s="2" customFormat="1" ht="21.75" customHeight="1" x14ac:dyDescent="0.2">
      <c r="A119" s="34"/>
      <c r="B119" s="35"/>
      <c r="C119" s="221" t="s">
        <v>211</v>
      </c>
      <c r="D119" s="221" t="s">
        <v>199</v>
      </c>
      <c r="E119" s="222" t="s">
        <v>212</v>
      </c>
      <c r="F119" s="223" t="s">
        <v>213</v>
      </c>
      <c r="G119" s="224" t="s">
        <v>214</v>
      </c>
      <c r="H119" s="225">
        <v>1</v>
      </c>
      <c r="I119" s="226"/>
      <c r="J119" s="227">
        <f>ROUND(I119*H119,2)</f>
        <v>0</v>
      </c>
      <c r="K119" s="223" t="s">
        <v>147</v>
      </c>
      <c r="L119" s="39"/>
      <c r="M119" s="228" t="s">
        <v>35</v>
      </c>
      <c r="N119" s="229" t="s">
        <v>47</v>
      </c>
      <c r="O119" s="64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8" t="s">
        <v>150</v>
      </c>
      <c r="AT119" s="188" t="s">
        <v>199</v>
      </c>
      <c r="AU119" s="188" t="s">
        <v>85</v>
      </c>
      <c r="AY119" s="17" t="s">
        <v>149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7" t="s">
        <v>83</v>
      </c>
      <c r="BK119" s="189">
        <f>ROUND(I119*H119,2)</f>
        <v>0</v>
      </c>
      <c r="BL119" s="17" t="s">
        <v>150</v>
      </c>
      <c r="BM119" s="188" t="s">
        <v>215</v>
      </c>
    </row>
    <row r="120" spans="1:65" s="2" customFormat="1" ht="29.25" x14ac:dyDescent="0.2">
      <c r="A120" s="34"/>
      <c r="B120" s="35"/>
      <c r="C120" s="36"/>
      <c r="D120" s="192" t="s">
        <v>203</v>
      </c>
      <c r="E120" s="36"/>
      <c r="F120" s="202" t="s">
        <v>216</v>
      </c>
      <c r="G120" s="36"/>
      <c r="H120" s="36"/>
      <c r="I120" s="115"/>
      <c r="J120" s="36"/>
      <c r="K120" s="36"/>
      <c r="L120" s="39"/>
      <c r="M120" s="203"/>
      <c r="N120" s="204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203</v>
      </c>
      <c r="AU120" s="17" t="s">
        <v>85</v>
      </c>
    </row>
    <row r="121" spans="1:65" s="12" customFormat="1" ht="11.25" x14ac:dyDescent="0.2">
      <c r="B121" s="190"/>
      <c r="C121" s="191"/>
      <c r="D121" s="192" t="s">
        <v>152</v>
      </c>
      <c r="E121" s="193" t="s">
        <v>35</v>
      </c>
      <c r="F121" s="194" t="s">
        <v>217</v>
      </c>
      <c r="G121" s="191"/>
      <c r="H121" s="195">
        <v>1</v>
      </c>
      <c r="I121" s="196"/>
      <c r="J121" s="191"/>
      <c r="K121" s="191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152</v>
      </c>
      <c r="AU121" s="201" t="s">
        <v>85</v>
      </c>
      <c r="AV121" s="12" t="s">
        <v>85</v>
      </c>
      <c r="AW121" s="12" t="s">
        <v>37</v>
      </c>
      <c r="AX121" s="12" t="s">
        <v>83</v>
      </c>
      <c r="AY121" s="201" t="s">
        <v>149</v>
      </c>
    </row>
    <row r="122" spans="1:65" s="2" customFormat="1" ht="55.5" customHeight="1" x14ac:dyDescent="0.2">
      <c r="A122" s="34"/>
      <c r="B122" s="35"/>
      <c r="C122" s="221" t="s">
        <v>218</v>
      </c>
      <c r="D122" s="221" t="s">
        <v>199</v>
      </c>
      <c r="E122" s="222" t="s">
        <v>219</v>
      </c>
      <c r="F122" s="223" t="s">
        <v>220</v>
      </c>
      <c r="G122" s="224" t="s">
        <v>146</v>
      </c>
      <c r="H122" s="225">
        <v>510</v>
      </c>
      <c r="I122" s="226"/>
      <c r="J122" s="227">
        <f>ROUND(I122*H122,2)</f>
        <v>0</v>
      </c>
      <c r="K122" s="223" t="s">
        <v>147</v>
      </c>
      <c r="L122" s="39"/>
      <c r="M122" s="228" t="s">
        <v>35</v>
      </c>
      <c r="N122" s="229" t="s">
        <v>47</v>
      </c>
      <c r="O122" s="64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8" t="s">
        <v>150</v>
      </c>
      <c r="AT122" s="188" t="s">
        <v>199</v>
      </c>
      <c r="AU122" s="188" t="s">
        <v>85</v>
      </c>
      <c r="AY122" s="17" t="s">
        <v>149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7" t="s">
        <v>83</v>
      </c>
      <c r="BK122" s="189">
        <f>ROUND(I122*H122,2)</f>
        <v>0</v>
      </c>
      <c r="BL122" s="17" t="s">
        <v>150</v>
      </c>
      <c r="BM122" s="188" t="s">
        <v>221</v>
      </c>
    </row>
    <row r="123" spans="1:65" s="2" customFormat="1" ht="48.75" x14ac:dyDescent="0.2">
      <c r="A123" s="34"/>
      <c r="B123" s="35"/>
      <c r="C123" s="36"/>
      <c r="D123" s="192" t="s">
        <v>203</v>
      </c>
      <c r="E123" s="36"/>
      <c r="F123" s="202" t="s">
        <v>222</v>
      </c>
      <c r="G123" s="36"/>
      <c r="H123" s="36"/>
      <c r="I123" s="115"/>
      <c r="J123" s="36"/>
      <c r="K123" s="36"/>
      <c r="L123" s="39"/>
      <c r="M123" s="203"/>
      <c r="N123" s="204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203</v>
      </c>
      <c r="AU123" s="17" t="s">
        <v>85</v>
      </c>
    </row>
    <row r="124" spans="1:65" s="12" customFormat="1" ht="11.25" x14ac:dyDescent="0.2">
      <c r="B124" s="190"/>
      <c r="C124" s="191"/>
      <c r="D124" s="192" t="s">
        <v>152</v>
      </c>
      <c r="E124" s="193" t="s">
        <v>35</v>
      </c>
      <c r="F124" s="194" t="s">
        <v>223</v>
      </c>
      <c r="G124" s="191"/>
      <c r="H124" s="195">
        <v>510</v>
      </c>
      <c r="I124" s="196"/>
      <c r="J124" s="191"/>
      <c r="K124" s="191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152</v>
      </c>
      <c r="AU124" s="201" t="s">
        <v>85</v>
      </c>
      <c r="AV124" s="12" t="s">
        <v>85</v>
      </c>
      <c r="AW124" s="12" t="s">
        <v>37</v>
      </c>
      <c r="AX124" s="12" t="s">
        <v>83</v>
      </c>
      <c r="AY124" s="201" t="s">
        <v>149</v>
      </c>
    </row>
    <row r="125" spans="1:65" s="2" customFormat="1" ht="33" customHeight="1" x14ac:dyDescent="0.2">
      <c r="A125" s="34"/>
      <c r="B125" s="35"/>
      <c r="C125" s="221" t="s">
        <v>224</v>
      </c>
      <c r="D125" s="221" t="s">
        <v>199</v>
      </c>
      <c r="E125" s="222" t="s">
        <v>225</v>
      </c>
      <c r="F125" s="223" t="s">
        <v>226</v>
      </c>
      <c r="G125" s="224" t="s">
        <v>227</v>
      </c>
      <c r="H125" s="225">
        <v>30</v>
      </c>
      <c r="I125" s="226"/>
      <c r="J125" s="227">
        <f>ROUND(I125*H125,2)</f>
        <v>0</v>
      </c>
      <c r="K125" s="223" t="s">
        <v>147</v>
      </c>
      <c r="L125" s="39"/>
      <c r="M125" s="228" t="s">
        <v>35</v>
      </c>
      <c r="N125" s="229" t="s">
        <v>47</v>
      </c>
      <c r="O125" s="64"/>
      <c r="P125" s="186">
        <f>O125*H125</f>
        <v>0</v>
      </c>
      <c r="Q125" s="186">
        <v>0</v>
      </c>
      <c r="R125" s="186">
        <f>Q125*H125</f>
        <v>0</v>
      </c>
      <c r="S125" s="186">
        <v>0</v>
      </c>
      <c r="T125" s="187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8" t="s">
        <v>150</v>
      </c>
      <c r="AT125" s="188" t="s">
        <v>199</v>
      </c>
      <c r="AU125" s="188" t="s">
        <v>85</v>
      </c>
      <c r="AY125" s="17" t="s">
        <v>149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7" t="s">
        <v>83</v>
      </c>
      <c r="BK125" s="189">
        <f>ROUND(I125*H125,2)</f>
        <v>0</v>
      </c>
      <c r="BL125" s="17" t="s">
        <v>150</v>
      </c>
      <c r="BM125" s="188" t="s">
        <v>228</v>
      </c>
    </row>
    <row r="126" spans="1:65" s="2" customFormat="1" ht="39" x14ac:dyDescent="0.2">
      <c r="A126" s="34"/>
      <c r="B126" s="35"/>
      <c r="C126" s="36"/>
      <c r="D126" s="192" t="s">
        <v>203</v>
      </c>
      <c r="E126" s="36"/>
      <c r="F126" s="202" t="s">
        <v>229</v>
      </c>
      <c r="G126" s="36"/>
      <c r="H126" s="36"/>
      <c r="I126" s="115"/>
      <c r="J126" s="36"/>
      <c r="K126" s="36"/>
      <c r="L126" s="39"/>
      <c r="M126" s="203"/>
      <c r="N126" s="204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203</v>
      </c>
      <c r="AU126" s="17" t="s">
        <v>85</v>
      </c>
    </row>
    <row r="127" spans="1:65" s="2" customFormat="1" ht="39" x14ac:dyDescent="0.2">
      <c r="A127" s="34"/>
      <c r="B127" s="35"/>
      <c r="C127" s="36"/>
      <c r="D127" s="192" t="s">
        <v>157</v>
      </c>
      <c r="E127" s="36"/>
      <c r="F127" s="202" t="s">
        <v>230</v>
      </c>
      <c r="G127" s="36"/>
      <c r="H127" s="36"/>
      <c r="I127" s="115"/>
      <c r="J127" s="36"/>
      <c r="K127" s="36"/>
      <c r="L127" s="39"/>
      <c r="M127" s="203"/>
      <c r="N127" s="204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157</v>
      </c>
      <c r="AU127" s="17" t="s">
        <v>85</v>
      </c>
    </row>
    <row r="128" spans="1:65" s="12" customFormat="1" ht="11.25" x14ac:dyDescent="0.2">
      <c r="B128" s="190"/>
      <c r="C128" s="191"/>
      <c r="D128" s="192" t="s">
        <v>152</v>
      </c>
      <c r="E128" s="193" t="s">
        <v>35</v>
      </c>
      <c r="F128" s="194" t="s">
        <v>231</v>
      </c>
      <c r="G128" s="191"/>
      <c r="H128" s="195">
        <v>30</v>
      </c>
      <c r="I128" s="196"/>
      <c r="J128" s="191"/>
      <c r="K128" s="191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152</v>
      </c>
      <c r="AU128" s="201" t="s">
        <v>85</v>
      </c>
      <c r="AV128" s="12" t="s">
        <v>85</v>
      </c>
      <c r="AW128" s="12" t="s">
        <v>37</v>
      </c>
      <c r="AX128" s="12" t="s">
        <v>83</v>
      </c>
      <c r="AY128" s="201" t="s">
        <v>149</v>
      </c>
    </row>
    <row r="129" spans="1:65" s="2" customFormat="1" ht="33" customHeight="1" x14ac:dyDescent="0.2">
      <c r="A129" s="34"/>
      <c r="B129" s="35"/>
      <c r="C129" s="221" t="s">
        <v>232</v>
      </c>
      <c r="D129" s="221" t="s">
        <v>199</v>
      </c>
      <c r="E129" s="222" t="s">
        <v>225</v>
      </c>
      <c r="F129" s="223" t="s">
        <v>226</v>
      </c>
      <c r="G129" s="224" t="s">
        <v>227</v>
      </c>
      <c r="H129" s="225">
        <v>36</v>
      </c>
      <c r="I129" s="226"/>
      <c r="J129" s="227">
        <f>ROUND(I129*H129,2)</f>
        <v>0</v>
      </c>
      <c r="K129" s="223" t="s">
        <v>147</v>
      </c>
      <c r="L129" s="39"/>
      <c r="M129" s="228" t="s">
        <v>35</v>
      </c>
      <c r="N129" s="229" t="s">
        <v>47</v>
      </c>
      <c r="O129" s="64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150</v>
      </c>
      <c r="AT129" s="188" t="s">
        <v>199</v>
      </c>
      <c r="AU129" s="188" t="s">
        <v>85</v>
      </c>
      <c r="AY129" s="17" t="s">
        <v>149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7" t="s">
        <v>83</v>
      </c>
      <c r="BK129" s="189">
        <f>ROUND(I129*H129,2)</f>
        <v>0</v>
      </c>
      <c r="BL129" s="17" t="s">
        <v>150</v>
      </c>
      <c r="BM129" s="188" t="s">
        <v>233</v>
      </c>
    </row>
    <row r="130" spans="1:65" s="2" customFormat="1" ht="39" x14ac:dyDescent="0.2">
      <c r="A130" s="34"/>
      <c r="B130" s="35"/>
      <c r="C130" s="36"/>
      <c r="D130" s="192" t="s">
        <v>203</v>
      </c>
      <c r="E130" s="36"/>
      <c r="F130" s="202" t="s">
        <v>229</v>
      </c>
      <c r="G130" s="36"/>
      <c r="H130" s="36"/>
      <c r="I130" s="115"/>
      <c r="J130" s="36"/>
      <c r="K130" s="36"/>
      <c r="L130" s="39"/>
      <c r="M130" s="203"/>
      <c r="N130" s="204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203</v>
      </c>
      <c r="AU130" s="17" t="s">
        <v>85</v>
      </c>
    </row>
    <row r="131" spans="1:65" s="2" customFormat="1" ht="19.5" x14ac:dyDescent="0.2">
      <c r="A131" s="34"/>
      <c r="B131" s="35"/>
      <c r="C131" s="36"/>
      <c r="D131" s="192" t="s">
        <v>157</v>
      </c>
      <c r="E131" s="36"/>
      <c r="F131" s="202" t="s">
        <v>234</v>
      </c>
      <c r="G131" s="36"/>
      <c r="H131" s="36"/>
      <c r="I131" s="115"/>
      <c r="J131" s="36"/>
      <c r="K131" s="36"/>
      <c r="L131" s="39"/>
      <c r="M131" s="203"/>
      <c r="N131" s="204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157</v>
      </c>
      <c r="AU131" s="17" t="s">
        <v>85</v>
      </c>
    </row>
    <row r="132" spans="1:65" s="12" customFormat="1" ht="11.25" x14ac:dyDescent="0.2">
      <c r="B132" s="190"/>
      <c r="C132" s="191"/>
      <c r="D132" s="192" t="s">
        <v>152</v>
      </c>
      <c r="E132" s="193" t="s">
        <v>35</v>
      </c>
      <c r="F132" s="194" t="s">
        <v>235</v>
      </c>
      <c r="G132" s="191"/>
      <c r="H132" s="195">
        <v>36</v>
      </c>
      <c r="I132" s="196"/>
      <c r="J132" s="191"/>
      <c r="K132" s="191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152</v>
      </c>
      <c r="AU132" s="201" t="s">
        <v>85</v>
      </c>
      <c r="AV132" s="12" t="s">
        <v>85</v>
      </c>
      <c r="AW132" s="12" t="s">
        <v>37</v>
      </c>
      <c r="AX132" s="12" t="s">
        <v>83</v>
      </c>
      <c r="AY132" s="201" t="s">
        <v>149</v>
      </c>
    </row>
    <row r="133" spans="1:65" s="2" customFormat="1" ht="21.75" customHeight="1" x14ac:dyDescent="0.2">
      <c r="A133" s="34"/>
      <c r="B133" s="35"/>
      <c r="C133" s="221" t="s">
        <v>8</v>
      </c>
      <c r="D133" s="221" t="s">
        <v>199</v>
      </c>
      <c r="E133" s="222" t="s">
        <v>236</v>
      </c>
      <c r="F133" s="223" t="s">
        <v>237</v>
      </c>
      <c r="G133" s="224" t="s">
        <v>146</v>
      </c>
      <c r="H133" s="225">
        <v>510</v>
      </c>
      <c r="I133" s="226"/>
      <c r="J133" s="227">
        <f>ROUND(I133*H133,2)</f>
        <v>0</v>
      </c>
      <c r="K133" s="223" t="s">
        <v>147</v>
      </c>
      <c r="L133" s="39"/>
      <c r="M133" s="228" t="s">
        <v>35</v>
      </c>
      <c r="N133" s="229" t="s">
        <v>47</v>
      </c>
      <c r="O133" s="64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150</v>
      </c>
      <c r="AT133" s="188" t="s">
        <v>199</v>
      </c>
      <c r="AU133" s="188" t="s">
        <v>85</v>
      </c>
      <c r="AY133" s="17" t="s">
        <v>149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7" t="s">
        <v>83</v>
      </c>
      <c r="BK133" s="189">
        <f>ROUND(I133*H133,2)</f>
        <v>0</v>
      </c>
      <c r="BL133" s="17" t="s">
        <v>150</v>
      </c>
      <c r="BM133" s="188" t="s">
        <v>238</v>
      </c>
    </row>
    <row r="134" spans="1:65" s="2" customFormat="1" ht="19.5" x14ac:dyDescent="0.2">
      <c r="A134" s="34"/>
      <c r="B134" s="35"/>
      <c r="C134" s="36"/>
      <c r="D134" s="192" t="s">
        <v>203</v>
      </c>
      <c r="E134" s="36"/>
      <c r="F134" s="202" t="s">
        <v>239</v>
      </c>
      <c r="G134" s="36"/>
      <c r="H134" s="36"/>
      <c r="I134" s="115"/>
      <c r="J134" s="36"/>
      <c r="K134" s="36"/>
      <c r="L134" s="39"/>
      <c r="M134" s="203"/>
      <c r="N134" s="204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203</v>
      </c>
      <c r="AU134" s="17" t="s">
        <v>85</v>
      </c>
    </row>
    <row r="135" spans="1:65" s="12" customFormat="1" ht="11.25" x14ac:dyDescent="0.2">
      <c r="B135" s="190"/>
      <c r="C135" s="191"/>
      <c r="D135" s="192" t="s">
        <v>152</v>
      </c>
      <c r="E135" s="193" t="s">
        <v>35</v>
      </c>
      <c r="F135" s="194" t="s">
        <v>223</v>
      </c>
      <c r="G135" s="191"/>
      <c r="H135" s="195">
        <v>510</v>
      </c>
      <c r="I135" s="196"/>
      <c r="J135" s="191"/>
      <c r="K135" s="191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152</v>
      </c>
      <c r="AU135" s="201" t="s">
        <v>85</v>
      </c>
      <c r="AV135" s="12" t="s">
        <v>85</v>
      </c>
      <c r="AW135" s="12" t="s">
        <v>37</v>
      </c>
      <c r="AX135" s="12" t="s">
        <v>83</v>
      </c>
      <c r="AY135" s="201" t="s">
        <v>149</v>
      </c>
    </row>
    <row r="136" spans="1:65" s="2" customFormat="1" ht="55.5" customHeight="1" x14ac:dyDescent="0.2">
      <c r="A136" s="34"/>
      <c r="B136" s="35"/>
      <c r="C136" s="221" t="s">
        <v>240</v>
      </c>
      <c r="D136" s="221" t="s">
        <v>199</v>
      </c>
      <c r="E136" s="222" t="s">
        <v>241</v>
      </c>
      <c r="F136" s="223" t="s">
        <v>242</v>
      </c>
      <c r="G136" s="224" t="s">
        <v>214</v>
      </c>
      <c r="H136" s="225">
        <v>1</v>
      </c>
      <c r="I136" s="226"/>
      <c r="J136" s="227">
        <f>ROUND(I136*H136,2)</f>
        <v>0</v>
      </c>
      <c r="K136" s="223" t="s">
        <v>147</v>
      </c>
      <c r="L136" s="39"/>
      <c r="M136" s="228" t="s">
        <v>35</v>
      </c>
      <c r="N136" s="229" t="s">
        <v>47</v>
      </c>
      <c r="O136" s="64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150</v>
      </c>
      <c r="AT136" s="188" t="s">
        <v>199</v>
      </c>
      <c r="AU136" s="188" t="s">
        <v>85</v>
      </c>
      <c r="AY136" s="17" t="s">
        <v>149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7" t="s">
        <v>83</v>
      </c>
      <c r="BK136" s="189">
        <f>ROUND(I136*H136,2)</f>
        <v>0</v>
      </c>
      <c r="BL136" s="17" t="s">
        <v>150</v>
      </c>
      <c r="BM136" s="188" t="s">
        <v>243</v>
      </c>
    </row>
    <row r="137" spans="1:65" s="2" customFormat="1" ht="48.75" x14ac:dyDescent="0.2">
      <c r="A137" s="34"/>
      <c r="B137" s="35"/>
      <c r="C137" s="36"/>
      <c r="D137" s="192" t="s">
        <v>203</v>
      </c>
      <c r="E137" s="36"/>
      <c r="F137" s="202" t="s">
        <v>244</v>
      </c>
      <c r="G137" s="36"/>
      <c r="H137" s="36"/>
      <c r="I137" s="115"/>
      <c r="J137" s="36"/>
      <c r="K137" s="36"/>
      <c r="L137" s="39"/>
      <c r="M137" s="203"/>
      <c r="N137" s="204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203</v>
      </c>
      <c r="AU137" s="17" t="s">
        <v>85</v>
      </c>
    </row>
    <row r="138" spans="1:65" s="12" customFormat="1" ht="11.25" x14ac:dyDescent="0.2">
      <c r="B138" s="190"/>
      <c r="C138" s="191"/>
      <c r="D138" s="192" t="s">
        <v>152</v>
      </c>
      <c r="E138" s="193" t="s">
        <v>35</v>
      </c>
      <c r="F138" s="194" t="s">
        <v>217</v>
      </c>
      <c r="G138" s="191"/>
      <c r="H138" s="195">
        <v>1</v>
      </c>
      <c r="I138" s="196"/>
      <c r="J138" s="191"/>
      <c r="K138" s="191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152</v>
      </c>
      <c r="AU138" s="201" t="s">
        <v>85</v>
      </c>
      <c r="AV138" s="12" t="s">
        <v>85</v>
      </c>
      <c r="AW138" s="12" t="s">
        <v>37</v>
      </c>
      <c r="AX138" s="12" t="s">
        <v>83</v>
      </c>
      <c r="AY138" s="201" t="s">
        <v>149</v>
      </c>
    </row>
    <row r="139" spans="1:65" s="2" customFormat="1" ht="21.75" customHeight="1" x14ac:dyDescent="0.2">
      <c r="A139" s="34"/>
      <c r="B139" s="35"/>
      <c r="C139" s="221" t="s">
        <v>245</v>
      </c>
      <c r="D139" s="221" t="s">
        <v>199</v>
      </c>
      <c r="E139" s="222" t="s">
        <v>246</v>
      </c>
      <c r="F139" s="223" t="s">
        <v>247</v>
      </c>
      <c r="G139" s="224" t="s">
        <v>146</v>
      </c>
      <c r="H139" s="225">
        <v>42</v>
      </c>
      <c r="I139" s="226"/>
      <c r="J139" s="227">
        <f>ROUND(I139*H139,2)</f>
        <v>0</v>
      </c>
      <c r="K139" s="223" t="s">
        <v>147</v>
      </c>
      <c r="L139" s="39"/>
      <c r="M139" s="228" t="s">
        <v>35</v>
      </c>
      <c r="N139" s="229" t="s">
        <v>47</v>
      </c>
      <c r="O139" s="64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150</v>
      </c>
      <c r="AT139" s="188" t="s">
        <v>199</v>
      </c>
      <c r="AU139" s="188" t="s">
        <v>85</v>
      </c>
      <c r="AY139" s="17" t="s">
        <v>149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7" t="s">
        <v>83</v>
      </c>
      <c r="BK139" s="189">
        <f>ROUND(I139*H139,2)</f>
        <v>0</v>
      </c>
      <c r="BL139" s="17" t="s">
        <v>150</v>
      </c>
      <c r="BM139" s="188" t="s">
        <v>248</v>
      </c>
    </row>
    <row r="140" spans="1:65" s="2" customFormat="1" ht="29.25" x14ac:dyDescent="0.2">
      <c r="A140" s="34"/>
      <c r="B140" s="35"/>
      <c r="C140" s="36"/>
      <c r="D140" s="192" t="s">
        <v>203</v>
      </c>
      <c r="E140" s="36"/>
      <c r="F140" s="202" t="s">
        <v>249</v>
      </c>
      <c r="G140" s="36"/>
      <c r="H140" s="36"/>
      <c r="I140" s="115"/>
      <c r="J140" s="36"/>
      <c r="K140" s="36"/>
      <c r="L140" s="39"/>
      <c r="M140" s="203"/>
      <c r="N140" s="204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203</v>
      </c>
      <c r="AU140" s="17" t="s">
        <v>85</v>
      </c>
    </row>
    <row r="141" spans="1:65" s="2" customFormat="1" ht="19.5" x14ac:dyDescent="0.2">
      <c r="A141" s="34"/>
      <c r="B141" s="35"/>
      <c r="C141" s="36"/>
      <c r="D141" s="192" t="s">
        <v>157</v>
      </c>
      <c r="E141" s="36"/>
      <c r="F141" s="202" t="s">
        <v>250</v>
      </c>
      <c r="G141" s="36"/>
      <c r="H141" s="36"/>
      <c r="I141" s="115"/>
      <c r="J141" s="36"/>
      <c r="K141" s="36"/>
      <c r="L141" s="39"/>
      <c r="M141" s="203"/>
      <c r="N141" s="204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157</v>
      </c>
      <c r="AU141" s="17" t="s">
        <v>85</v>
      </c>
    </row>
    <row r="142" spans="1:65" s="12" customFormat="1" ht="11.25" x14ac:dyDescent="0.2">
      <c r="B142" s="190"/>
      <c r="C142" s="191"/>
      <c r="D142" s="192" t="s">
        <v>152</v>
      </c>
      <c r="E142" s="193" t="s">
        <v>35</v>
      </c>
      <c r="F142" s="194" t="s">
        <v>251</v>
      </c>
      <c r="G142" s="191"/>
      <c r="H142" s="195">
        <v>42</v>
      </c>
      <c r="I142" s="196"/>
      <c r="J142" s="191"/>
      <c r="K142" s="191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152</v>
      </c>
      <c r="AU142" s="201" t="s">
        <v>85</v>
      </c>
      <c r="AV142" s="12" t="s">
        <v>85</v>
      </c>
      <c r="AW142" s="12" t="s">
        <v>37</v>
      </c>
      <c r="AX142" s="12" t="s">
        <v>83</v>
      </c>
      <c r="AY142" s="201" t="s">
        <v>149</v>
      </c>
    </row>
    <row r="143" spans="1:65" s="2" customFormat="1" ht="33" customHeight="1" x14ac:dyDescent="0.2">
      <c r="A143" s="34"/>
      <c r="B143" s="35"/>
      <c r="C143" s="221" t="s">
        <v>252</v>
      </c>
      <c r="D143" s="221" t="s">
        <v>199</v>
      </c>
      <c r="E143" s="222" t="s">
        <v>253</v>
      </c>
      <c r="F143" s="223" t="s">
        <v>254</v>
      </c>
      <c r="G143" s="224" t="s">
        <v>255</v>
      </c>
      <c r="H143" s="225">
        <v>7.2</v>
      </c>
      <c r="I143" s="226"/>
      <c r="J143" s="227">
        <f>ROUND(I143*H143,2)</f>
        <v>0</v>
      </c>
      <c r="K143" s="223" t="s">
        <v>147</v>
      </c>
      <c r="L143" s="39"/>
      <c r="M143" s="228" t="s">
        <v>35</v>
      </c>
      <c r="N143" s="229" t="s">
        <v>47</v>
      </c>
      <c r="O143" s="64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150</v>
      </c>
      <c r="AT143" s="188" t="s">
        <v>199</v>
      </c>
      <c r="AU143" s="188" t="s">
        <v>85</v>
      </c>
      <c r="AY143" s="17" t="s">
        <v>149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7" t="s">
        <v>83</v>
      </c>
      <c r="BK143" s="189">
        <f>ROUND(I143*H143,2)</f>
        <v>0</v>
      </c>
      <c r="BL143" s="17" t="s">
        <v>150</v>
      </c>
      <c r="BM143" s="188" t="s">
        <v>256</v>
      </c>
    </row>
    <row r="144" spans="1:65" s="2" customFormat="1" ht="29.25" x14ac:dyDescent="0.2">
      <c r="A144" s="34"/>
      <c r="B144" s="35"/>
      <c r="C144" s="36"/>
      <c r="D144" s="192" t="s">
        <v>203</v>
      </c>
      <c r="E144" s="36"/>
      <c r="F144" s="202" t="s">
        <v>257</v>
      </c>
      <c r="G144" s="36"/>
      <c r="H144" s="36"/>
      <c r="I144" s="115"/>
      <c r="J144" s="36"/>
      <c r="K144" s="36"/>
      <c r="L144" s="39"/>
      <c r="M144" s="203"/>
      <c r="N144" s="204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203</v>
      </c>
      <c r="AU144" s="17" t="s">
        <v>85</v>
      </c>
    </row>
    <row r="145" spans="1:65" s="2" customFormat="1" ht="29.25" x14ac:dyDescent="0.2">
      <c r="A145" s="34"/>
      <c r="B145" s="35"/>
      <c r="C145" s="36"/>
      <c r="D145" s="192" t="s">
        <v>157</v>
      </c>
      <c r="E145" s="36"/>
      <c r="F145" s="202" t="s">
        <v>258</v>
      </c>
      <c r="G145" s="36"/>
      <c r="H145" s="36"/>
      <c r="I145" s="115"/>
      <c r="J145" s="36"/>
      <c r="K145" s="36"/>
      <c r="L145" s="39"/>
      <c r="M145" s="203"/>
      <c r="N145" s="204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157</v>
      </c>
      <c r="AU145" s="17" t="s">
        <v>85</v>
      </c>
    </row>
    <row r="146" spans="1:65" s="12" customFormat="1" ht="11.25" x14ac:dyDescent="0.2">
      <c r="B146" s="190"/>
      <c r="C146" s="191"/>
      <c r="D146" s="192" t="s">
        <v>152</v>
      </c>
      <c r="E146" s="193" t="s">
        <v>35</v>
      </c>
      <c r="F146" s="194" t="s">
        <v>259</v>
      </c>
      <c r="G146" s="191"/>
      <c r="H146" s="195">
        <v>7.2</v>
      </c>
      <c r="I146" s="196"/>
      <c r="J146" s="191"/>
      <c r="K146" s="191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152</v>
      </c>
      <c r="AU146" s="201" t="s">
        <v>85</v>
      </c>
      <c r="AV146" s="12" t="s">
        <v>85</v>
      </c>
      <c r="AW146" s="12" t="s">
        <v>37</v>
      </c>
      <c r="AX146" s="12" t="s">
        <v>83</v>
      </c>
      <c r="AY146" s="201" t="s">
        <v>149</v>
      </c>
    </row>
    <row r="147" spans="1:65" s="2" customFormat="1" ht="21.75" customHeight="1" x14ac:dyDescent="0.2">
      <c r="A147" s="34"/>
      <c r="B147" s="35"/>
      <c r="C147" s="221" t="s">
        <v>260</v>
      </c>
      <c r="D147" s="221" t="s">
        <v>199</v>
      </c>
      <c r="E147" s="222" t="s">
        <v>261</v>
      </c>
      <c r="F147" s="223" t="s">
        <v>262</v>
      </c>
      <c r="G147" s="224" t="s">
        <v>146</v>
      </c>
      <c r="H147" s="225">
        <v>2</v>
      </c>
      <c r="I147" s="226"/>
      <c r="J147" s="227">
        <f>ROUND(I147*H147,2)</f>
        <v>0</v>
      </c>
      <c r="K147" s="223" t="s">
        <v>147</v>
      </c>
      <c r="L147" s="39"/>
      <c r="M147" s="228" t="s">
        <v>35</v>
      </c>
      <c r="N147" s="229" t="s">
        <v>47</v>
      </c>
      <c r="O147" s="64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150</v>
      </c>
      <c r="AT147" s="188" t="s">
        <v>199</v>
      </c>
      <c r="AU147" s="188" t="s">
        <v>85</v>
      </c>
      <c r="AY147" s="17" t="s">
        <v>149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7" t="s">
        <v>83</v>
      </c>
      <c r="BK147" s="189">
        <f>ROUND(I147*H147,2)</f>
        <v>0</v>
      </c>
      <c r="BL147" s="17" t="s">
        <v>150</v>
      </c>
      <c r="BM147" s="188" t="s">
        <v>263</v>
      </c>
    </row>
    <row r="148" spans="1:65" s="2" customFormat="1" ht="19.5" x14ac:dyDescent="0.2">
      <c r="A148" s="34"/>
      <c r="B148" s="35"/>
      <c r="C148" s="36"/>
      <c r="D148" s="192" t="s">
        <v>203</v>
      </c>
      <c r="E148" s="36"/>
      <c r="F148" s="202" t="s">
        <v>264</v>
      </c>
      <c r="G148" s="36"/>
      <c r="H148" s="36"/>
      <c r="I148" s="115"/>
      <c r="J148" s="36"/>
      <c r="K148" s="36"/>
      <c r="L148" s="39"/>
      <c r="M148" s="203"/>
      <c r="N148" s="204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203</v>
      </c>
      <c r="AU148" s="17" t="s">
        <v>85</v>
      </c>
    </row>
    <row r="149" spans="1:65" s="2" customFormat="1" ht="19.5" x14ac:dyDescent="0.2">
      <c r="A149" s="34"/>
      <c r="B149" s="35"/>
      <c r="C149" s="36"/>
      <c r="D149" s="192" t="s">
        <v>157</v>
      </c>
      <c r="E149" s="36"/>
      <c r="F149" s="202" t="s">
        <v>265</v>
      </c>
      <c r="G149" s="36"/>
      <c r="H149" s="36"/>
      <c r="I149" s="115"/>
      <c r="J149" s="36"/>
      <c r="K149" s="36"/>
      <c r="L149" s="39"/>
      <c r="M149" s="203"/>
      <c r="N149" s="204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157</v>
      </c>
      <c r="AU149" s="17" t="s">
        <v>85</v>
      </c>
    </row>
    <row r="150" spans="1:65" s="12" customFormat="1" ht="11.25" x14ac:dyDescent="0.2">
      <c r="B150" s="190"/>
      <c r="C150" s="191"/>
      <c r="D150" s="192" t="s">
        <v>152</v>
      </c>
      <c r="E150" s="193" t="s">
        <v>35</v>
      </c>
      <c r="F150" s="194" t="s">
        <v>194</v>
      </c>
      <c r="G150" s="191"/>
      <c r="H150" s="195">
        <v>2</v>
      </c>
      <c r="I150" s="196"/>
      <c r="J150" s="191"/>
      <c r="K150" s="191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152</v>
      </c>
      <c r="AU150" s="201" t="s">
        <v>85</v>
      </c>
      <c r="AV150" s="12" t="s">
        <v>85</v>
      </c>
      <c r="AW150" s="12" t="s">
        <v>37</v>
      </c>
      <c r="AX150" s="12" t="s">
        <v>83</v>
      </c>
      <c r="AY150" s="201" t="s">
        <v>149</v>
      </c>
    </row>
    <row r="151" spans="1:65" s="2" customFormat="1" ht="21.75" customHeight="1" x14ac:dyDescent="0.2">
      <c r="A151" s="34"/>
      <c r="B151" s="35"/>
      <c r="C151" s="221" t="s">
        <v>266</v>
      </c>
      <c r="D151" s="221" t="s">
        <v>199</v>
      </c>
      <c r="E151" s="222" t="s">
        <v>267</v>
      </c>
      <c r="F151" s="223" t="s">
        <v>268</v>
      </c>
      <c r="G151" s="224" t="s">
        <v>146</v>
      </c>
      <c r="H151" s="225">
        <v>2</v>
      </c>
      <c r="I151" s="226"/>
      <c r="J151" s="227">
        <f>ROUND(I151*H151,2)</f>
        <v>0</v>
      </c>
      <c r="K151" s="223" t="s">
        <v>147</v>
      </c>
      <c r="L151" s="39"/>
      <c r="M151" s="228" t="s">
        <v>35</v>
      </c>
      <c r="N151" s="229" t="s">
        <v>47</v>
      </c>
      <c r="O151" s="64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150</v>
      </c>
      <c r="AT151" s="188" t="s">
        <v>199</v>
      </c>
      <c r="AU151" s="188" t="s">
        <v>85</v>
      </c>
      <c r="AY151" s="17" t="s">
        <v>149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7" t="s">
        <v>83</v>
      </c>
      <c r="BK151" s="189">
        <f>ROUND(I151*H151,2)</f>
        <v>0</v>
      </c>
      <c r="BL151" s="17" t="s">
        <v>150</v>
      </c>
      <c r="BM151" s="188" t="s">
        <v>269</v>
      </c>
    </row>
    <row r="152" spans="1:65" s="2" customFormat="1" ht="19.5" x14ac:dyDescent="0.2">
      <c r="A152" s="34"/>
      <c r="B152" s="35"/>
      <c r="C152" s="36"/>
      <c r="D152" s="192" t="s">
        <v>203</v>
      </c>
      <c r="E152" s="36"/>
      <c r="F152" s="202" t="s">
        <v>264</v>
      </c>
      <c r="G152" s="36"/>
      <c r="H152" s="36"/>
      <c r="I152" s="115"/>
      <c r="J152" s="36"/>
      <c r="K152" s="36"/>
      <c r="L152" s="39"/>
      <c r="M152" s="203"/>
      <c r="N152" s="204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203</v>
      </c>
      <c r="AU152" s="17" t="s">
        <v>85</v>
      </c>
    </row>
    <row r="153" spans="1:65" s="2" customFormat="1" ht="19.5" x14ac:dyDescent="0.2">
      <c r="A153" s="34"/>
      <c r="B153" s="35"/>
      <c r="C153" s="36"/>
      <c r="D153" s="192" t="s">
        <v>157</v>
      </c>
      <c r="E153" s="36"/>
      <c r="F153" s="202" t="s">
        <v>265</v>
      </c>
      <c r="G153" s="36"/>
      <c r="H153" s="36"/>
      <c r="I153" s="115"/>
      <c r="J153" s="36"/>
      <c r="K153" s="36"/>
      <c r="L153" s="39"/>
      <c r="M153" s="203"/>
      <c r="N153" s="204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157</v>
      </c>
      <c r="AU153" s="17" t="s">
        <v>85</v>
      </c>
    </row>
    <row r="154" spans="1:65" s="12" customFormat="1" ht="11.25" x14ac:dyDescent="0.2">
      <c r="B154" s="190"/>
      <c r="C154" s="191"/>
      <c r="D154" s="192" t="s">
        <v>152</v>
      </c>
      <c r="E154" s="193" t="s">
        <v>35</v>
      </c>
      <c r="F154" s="194" t="s">
        <v>85</v>
      </c>
      <c r="G154" s="191"/>
      <c r="H154" s="195">
        <v>2</v>
      </c>
      <c r="I154" s="196"/>
      <c r="J154" s="191"/>
      <c r="K154" s="191"/>
      <c r="L154" s="197"/>
      <c r="M154" s="198"/>
      <c r="N154" s="199"/>
      <c r="O154" s="199"/>
      <c r="P154" s="199"/>
      <c r="Q154" s="199"/>
      <c r="R154" s="199"/>
      <c r="S154" s="199"/>
      <c r="T154" s="200"/>
      <c r="AT154" s="201" t="s">
        <v>152</v>
      </c>
      <c r="AU154" s="201" t="s">
        <v>85</v>
      </c>
      <c r="AV154" s="12" t="s">
        <v>85</v>
      </c>
      <c r="AW154" s="12" t="s">
        <v>37</v>
      </c>
      <c r="AX154" s="12" t="s">
        <v>83</v>
      </c>
      <c r="AY154" s="201" t="s">
        <v>149</v>
      </c>
    </row>
    <row r="155" spans="1:65" s="2" customFormat="1" ht="21.75" customHeight="1" x14ac:dyDescent="0.2">
      <c r="A155" s="34"/>
      <c r="B155" s="35"/>
      <c r="C155" s="221" t="s">
        <v>7</v>
      </c>
      <c r="D155" s="221" t="s">
        <v>199</v>
      </c>
      <c r="E155" s="222" t="s">
        <v>270</v>
      </c>
      <c r="F155" s="223" t="s">
        <v>271</v>
      </c>
      <c r="G155" s="224" t="s">
        <v>255</v>
      </c>
      <c r="H155" s="225">
        <v>13</v>
      </c>
      <c r="I155" s="226"/>
      <c r="J155" s="227">
        <f>ROUND(I155*H155,2)</f>
        <v>0</v>
      </c>
      <c r="K155" s="223" t="s">
        <v>147</v>
      </c>
      <c r="L155" s="39"/>
      <c r="M155" s="228" t="s">
        <v>35</v>
      </c>
      <c r="N155" s="229" t="s">
        <v>47</v>
      </c>
      <c r="O155" s="64"/>
      <c r="P155" s="186">
        <f>O155*H155</f>
        <v>0</v>
      </c>
      <c r="Q155" s="186">
        <v>0</v>
      </c>
      <c r="R155" s="186">
        <f>Q155*H155</f>
        <v>0</v>
      </c>
      <c r="S155" s="186">
        <v>0</v>
      </c>
      <c r="T155" s="187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8" t="s">
        <v>150</v>
      </c>
      <c r="AT155" s="188" t="s">
        <v>199</v>
      </c>
      <c r="AU155" s="188" t="s">
        <v>85</v>
      </c>
      <c r="AY155" s="17" t="s">
        <v>149</v>
      </c>
      <c r="BE155" s="189">
        <f>IF(N155="základní",J155,0)</f>
        <v>0</v>
      </c>
      <c r="BF155" s="189">
        <f>IF(N155="snížená",J155,0)</f>
        <v>0</v>
      </c>
      <c r="BG155" s="189">
        <f>IF(N155="zákl. přenesená",J155,0)</f>
        <v>0</v>
      </c>
      <c r="BH155" s="189">
        <f>IF(N155="sníž. přenesená",J155,0)</f>
        <v>0</v>
      </c>
      <c r="BI155" s="189">
        <f>IF(N155="nulová",J155,0)</f>
        <v>0</v>
      </c>
      <c r="BJ155" s="17" t="s">
        <v>83</v>
      </c>
      <c r="BK155" s="189">
        <f>ROUND(I155*H155,2)</f>
        <v>0</v>
      </c>
      <c r="BL155" s="17" t="s">
        <v>150</v>
      </c>
      <c r="BM155" s="188" t="s">
        <v>272</v>
      </c>
    </row>
    <row r="156" spans="1:65" s="2" customFormat="1" ht="19.5" x14ac:dyDescent="0.2">
      <c r="A156" s="34"/>
      <c r="B156" s="35"/>
      <c r="C156" s="36"/>
      <c r="D156" s="192" t="s">
        <v>203</v>
      </c>
      <c r="E156" s="36"/>
      <c r="F156" s="202" t="s">
        <v>273</v>
      </c>
      <c r="G156" s="36"/>
      <c r="H156" s="36"/>
      <c r="I156" s="115"/>
      <c r="J156" s="36"/>
      <c r="K156" s="36"/>
      <c r="L156" s="39"/>
      <c r="M156" s="203"/>
      <c r="N156" s="204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203</v>
      </c>
      <c r="AU156" s="17" t="s">
        <v>85</v>
      </c>
    </row>
    <row r="157" spans="1:65" s="2" customFormat="1" ht="19.5" x14ac:dyDescent="0.2">
      <c r="A157" s="34"/>
      <c r="B157" s="35"/>
      <c r="C157" s="36"/>
      <c r="D157" s="192" t="s">
        <v>157</v>
      </c>
      <c r="E157" s="36"/>
      <c r="F157" s="202" t="s">
        <v>265</v>
      </c>
      <c r="G157" s="36"/>
      <c r="H157" s="36"/>
      <c r="I157" s="115"/>
      <c r="J157" s="36"/>
      <c r="K157" s="36"/>
      <c r="L157" s="39"/>
      <c r="M157" s="203"/>
      <c r="N157" s="204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157</v>
      </c>
      <c r="AU157" s="17" t="s">
        <v>85</v>
      </c>
    </row>
    <row r="158" spans="1:65" s="12" customFormat="1" ht="11.25" x14ac:dyDescent="0.2">
      <c r="B158" s="190"/>
      <c r="C158" s="191"/>
      <c r="D158" s="192" t="s">
        <v>152</v>
      </c>
      <c r="E158" s="193" t="s">
        <v>35</v>
      </c>
      <c r="F158" s="194" t="s">
        <v>274</v>
      </c>
      <c r="G158" s="191"/>
      <c r="H158" s="195">
        <v>13</v>
      </c>
      <c r="I158" s="196"/>
      <c r="J158" s="191"/>
      <c r="K158" s="191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152</v>
      </c>
      <c r="AU158" s="201" t="s">
        <v>85</v>
      </c>
      <c r="AV158" s="12" t="s">
        <v>85</v>
      </c>
      <c r="AW158" s="12" t="s">
        <v>37</v>
      </c>
      <c r="AX158" s="12" t="s">
        <v>83</v>
      </c>
      <c r="AY158" s="201" t="s">
        <v>149</v>
      </c>
    </row>
    <row r="159" spans="1:65" s="2" customFormat="1" ht="21.75" customHeight="1" x14ac:dyDescent="0.2">
      <c r="A159" s="34"/>
      <c r="B159" s="35"/>
      <c r="C159" s="221" t="s">
        <v>275</v>
      </c>
      <c r="D159" s="221" t="s">
        <v>199</v>
      </c>
      <c r="E159" s="222" t="s">
        <v>276</v>
      </c>
      <c r="F159" s="223" t="s">
        <v>277</v>
      </c>
      <c r="G159" s="224" t="s">
        <v>278</v>
      </c>
      <c r="H159" s="225">
        <v>45.5</v>
      </c>
      <c r="I159" s="226"/>
      <c r="J159" s="227">
        <f>ROUND(I159*H159,2)</f>
        <v>0</v>
      </c>
      <c r="K159" s="223" t="s">
        <v>147</v>
      </c>
      <c r="L159" s="39"/>
      <c r="M159" s="228" t="s">
        <v>35</v>
      </c>
      <c r="N159" s="229" t="s">
        <v>47</v>
      </c>
      <c r="O159" s="64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8" t="s">
        <v>150</v>
      </c>
      <c r="AT159" s="188" t="s">
        <v>199</v>
      </c>
      <c r="AU159" s="188" t="s">
        <v>85</v>
      </c>
      <c r="AY159" s="17" t="s">
        <v>149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7" t="s">
        <v>83</v>
      </c>
      <c r="BK159" s="189">
        <f>ROUND(I159*H159,2)</f>
        <v>0</v>
      </c>
      <c r="BL159" s="17" t="s">
        <v>150</v>
      </c>
      <c r="BM159" s="188" t="s">
        <v>279</v>
      </c>
    </row>
    <row r="160" spans="1:65" s="2" customFormat="1" ht="19.5" x14ac:dyDescent="0.2">
      <c r="A160" s="34"/>
      <c r="B160" s="35"/>
      <c r="C160" s="36"/>
      <c r="D160" s="192" t="s">
        <v>203</v>
      </c>
      <c r="E160" s="36"/>
      <c r="F160" s="202" t="s">
        <v>280</v>
      </c>
      <c r="G160" s="36"/>
      <c r="H160" s="36"/>
      <c r="I160" s="115"/>
      <c r="J160" s="36"/>
      <c r="K160" s="36"/>
      <c r="L160" s="39"/>
      <c r="M160" s="203"/>
      <c r="N160" s="204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203</v>
      </c>
      <c r="AU160" s="17" t="s">
        <v>85</v>
      </c>
    </row>
    <row r="161" spans="1:65" s="2" customFormat="1" ht="29.25" x14ac:dyDescent="0.2">
      <c r="A161" s="34"/>
      <c r="B161" s="35"/>
      <c r="C161" s="36"/>
      <c r="D161" s="192" t="s">
        <v>157</v>
      </c>
      <c r="E161" s="36"/>
      <c r="F161" s="202" t="s">
        <v>281</v>
      </c>
      <c r="G161" s="36"/>
      <c r="H161" s="36"/>
      <c r="I161" s="115"/>
      <c r="J161" s="36"/>
      <c r="K161" s="36"/>
      <c r="L161" s="39"/>
      <c r="M161" s="203"/>
      <c r="N161" s="204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157</v>
      </c>
      <c r="AU161" s="17" t="s">
        <v>85</v>
      </c>
    </row>
    <row r="162" spans="1:65" s="12" customFormat="1" ht="11.25" x14ac:dyDescent="0.2">
      <c r="B162" s="190"/>
      <c r="C162" s="191"/>
      <c r="D162" s="192" t="s">
        <v>152</v>
      </c>
      <c r="E162" s="193" t="s">
        <v>35</v>
      </c>
      <c r="F162" s="194" t="s">
        <v>282</v>
      </c>
      <c r="G162" s="191"/>
      <c r="H162" s="195">
        <v>45.5</v>
      </c>
      <c r="I162" s="196"/>
      <c r="J162" s="191"/>
      <c r="K162" s="191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152</v>
      </c>
      <c r="AU162" s="201" t="s">
        <v>85</v>
      </c>
      <c r="AV162" s="12" t="s">
        <v>85</v>
      </c>
      <c r="AW162" s="12" t="s">
        <v>37</v>
      </c>
      <c r="AX162" s="12" t="s">
        <v>83</v>
      </c>
      <c r="AY162" s="201" t="s">
        <v>149</v>
      </c>
    </row>
    <row r="163" spans="1:65" s="2" customFormat="1" ht="33" customHeight="1" x14ac:dyDescent="0.2">
      <c r="A163" s="34"/>
      <c r="B163" s="35"/>
      <c r="C163" s="221" t="s">
        <v>283</v>
      </c>
      <c r="D163" s="221" t="s">
        <v>199</v>
      </c>
      <c r="E163" s="222" t="s">
        <v>284</v>
      </c>
      <c r="F163" s="223" t="s">
        <v>285</v>
      </c>
      <c r="G163" s="224" t="s">
        <v>278</v>
      </c>
      <c r="H163" s="225">
        <v>32.5</v>
      </c>
      <c r="I163" s="226"/>
      <c r="J163" s="227">
        <f>ROUND(I163*H163,2)</f>
        <v>0</v>
      </c>
      <c r="K163" s="223" t="s">
        <v>147</v>
      </c>
      <c r="L163" s="39"/>
      <c r="M163" s="228" t="s">
        <v>35</v>
      </c>
      <c r="N163" s="229" t="s">
        <v>47</v>
      </c>
      <c r="O163" s="64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8" t="s">
        <v>150</v>
      </c>
      <c r="AT163" s="188" t="s">
        <v>199</v>
      </c>
      <c r="AU163" s="188" t="s">
        <v>85</v>
      </c>
      <c r="AY163" s="17" t="s">
        <v>149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7" t="s">
        <v>83</v>
      </c>
      <c r="BK163" s="189">
        <f>ROUND(I163*H163,2)</f>
        <v>0</v>
      </c>
      <c r="BL163" s="17" t="s">
        <v>150</v>
      </c>
      <c r="BM163" s="188" t="s">
        <v>286</v>
      </c>
    </row>
    <row r="164" spans="1:65" s="2" customFormat="1" ht="39" x14ac:dyDescent="0.2">
      <c r="A164" s="34"/>
      <c r="B164" s="35"/>
      <c r="C164" s="36"/>
      <c r="D164" s="192" t="s">
        <v>203</v>
      </c>
      <c r="E164" s="36"/>
      <c r="F164" s="202" t="s">
        <v>287</v>
      </c>
      <c r="G164" s="36"/>
      <c r="H164" s="36"/>
      <c r="I164" s="115"/>
      <c r="J164" s="36"/>
      <c r="K164" s="36"/>
      <c r="L164" s="39"/>
      <c r="M164" s="203"/>
      <c r="N164" s="204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203</v>
      </c>
      <c r="AU164" s="17" t="s">
        <v>85</v>
      </c>
    </row>
    <row r="165" spans="1:65" s="2" customFormat="1" ht="29.25" x14ac:dyDescent="0.2">
      <c r="A165" s="34"/>
      <c r="B165" s="35"/>
      <c r="C165" s="36"/>
      <c r="D165" s="192" t="s">
        <v>157</v>
      </c>
      <c r="E165" s="36"/>
      <c r="F165" s="202" t="s">
        <v>288</v>
      </c>
      <c r="G165" s="36"/>
      <c r="H165" s="36"/>
      <c r="I165" s="115"/>
      <c r="J165" s="36"/>
      <c r="K165" s="36"/>
      <c r="L165" s="39"/>
      <c r="M165" s="203"/>
      <c r="N165" s="204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157</v>
      </c>
      <c r="AU165" s="17" t="s">
        <v>85</v>
      </c>
    </row>
    <row r="166" spans="1:65" s="12" customFormat="1" ht="11.25" x14ac:dyDescent="0.2">
      <c r="B166" s="190"/>
      <c r="C166" s="191"/>
      <c r="D166" s="192" t="s">
        <v>152</v>
      </c>
      <c r="E166" s="193" t="s">
        <v>35</v>
      </c>
      <c r="F166" s="194" t="s">
        <v>289</v>
      </c>
      <c r="G166" s="191"/>
      <c r="H166" s="195">
        <v>32.5</v>
      </c>
      <c r="I166" s="196"/>
      <c r="J166" s="191"/>
      <c r="K166" s="191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152</v>
      </c>
      <c r="AU166" s="201" t="s">
        <v>85</v>
      </c>
      <c r="AV166" s="12" t="s">
        <v>85</v>
      </c>
      <c r="AW166" s="12" t="s">
        <v>37</v>
      </c>
      <c r="AX166" s="12" t="s">
        <v>83</v>
      </c>
      <c r="AY166" s="201" t="s">
        <v>149</v>
      </c>
    </row>
    <row r="167" spans="1:65" s="2" customFormat="1" ht="21.75" customHeight="1" x14ac:dyDescent="0.2">
      <c r="A167" s="34"/>
      <c r="B167" s="35"/>
      <c r="C167" s="221" t="s">
        <v>290</v>
      </c>
      <c r="D167" s="221" t="s">
        <v>199</v>
      </c>
      <c r="E167" s="222" t="s">
        <v>291</v>
      </c>
      <c r="F167" s="223" t="s">
        <v>292</v>
      </c>
      <c r="G167" s="224" t="s">
        <v>191</v>
      </c>
      <c r="H167" s="225">
        <v>16</v>
      </c>
      <c r="I167" s="226"/>
      <c r="J167" s="227">
        <f>ROUND(I167*H167,2)</f>
        <v>0</v>
      </c>
      <c r="K167" s="223" t="s">
        <v>147</v>
      </c>
      <c r="L167" s="39"/>
      <c r="M167" s="228" t="s">
        <v>35</v>
      </c>
      <c r="N167" s="229" t="s">
        <v>47</v>
      </c>
      <c r="O167" s="64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150</v>
      </c>
      <c r="AT167" s="188" t="s">
        <v>199</v>
      </c>
      <c r="AU167" s="188" t="s">
        <v>85</v>
      </c>
      <c r="AY167" s="17" t="s">
        <v>149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7" t="s">
        <v>83</v>
      </c>
      <c r="BK167" s="189">
        <f>ROUND(I167*H167,2)</f>
        <v>0</v>
      </c>
      <c r="BL167" s="17" t="s">
        <v>150</v>
      </c>
      <c r="BM167" s="188" t="s">
        <v>293</v>
      </c>
    </row>
    <row r="168" spans="1:65" s="2" customFormat="1" ht="19.5" x14ac:dyDescent="0.2">
      <c r="A168" s="34"/>
      <c r="B168" s="35"/>
      <c r="C168" s="36"/>
      <c r="D168" s="192" t="s">
        <v>203</v>
      </c>
      <c r="E168" s="36"/>
      <c r="F168" s="202" t="s">
        <v>294</v>
      </c>
      <c r="G168" s="36"/>
      <c r="H168" s="36"/>
      <c r="I168" s="115"/>
      <c r="J168" s="36"/>
      <c r="K168" s="36"/>
      <c r="L168" s="39"/>
      <c r="M168" s="203"/>
      <c r="N168" s="204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203</v>
      </c>
      <c r="AU168" s="17" t="s">
        <v>85</v>
      </c>
    </row>
    <row r="169" spans="1:65" s="2" customFormat="1" ht="19.5" x14ac:dyDescent="0.2">
      <c r="A169" s="34"/>
      <c r="B169" s="35"/>
      <c r="C169" s="36"/>
      <c r="D169" s="192" t="s">
        <v>157</v>
      </c>
      <c r="E169" s="36"/>
      <c r="F169" s="202" t="s">
        <v>295</v>
      </c>
      <c r="G169" s="36"/>
      <c r="H169" s="36"/>
      <c r="I169" s="115"/>
      <c r="J169" s="36"/>
      <c r="K169" s="36"/>
      <c r="L169" s="39"/>
      <c r="M169" s="203"/>
      <c r="N169" s="204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157</v>
      </c>
      <c r="AU169" s="17" t="s">
        <v>85</v>
      </c>
    </row>
    <row r="170" spans="1:65" s="12" customFormat="1" ht="11.25" x14ac:dyDescent="0.2">
      <c r="B170" s="190"/>
      <c r="C170" s="191"/>
      <c r="D170" s="192" t="s">
        <v>152</v>
      </c>
      <c r="E170" s="193" t="s">
        <v>35</v>
      </c>
      <c r="F170" s="194" t="s">
        <v>296</v>
      </c>
      <c r="G170" s="191"/>
      <c r="H170" s="195">
        <v>16</v>
      </c>
      <c r="I170" s="196"/>
      <c r="J170" s="191"/>
      <c r="K170" s="191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152</v>
      </c>
      <c r="AU170" s="201" t="s">
        <v>85</v>
      </c>
      <c r="AV170" s="12" t="s">
        <v>85</v>
      </c>
      <c r="AW170" s="12" t="s">
        <v>37</v>
      </c>
      <c r="AX170" s="12" t="s">
        <v>83</v>
      </c>
      <c r="AY170" s="201" t="s">
        <v>149</v>
      </c>
    </row>
    <row r="171" spans="1:65" s="2" customFormat="1" ht="21.75" customHeight="1" x14ac:dyDescent="0.2">
      <c r="A171" s="34"/>
      <c r="B171" s="35"/>
      <c r="C171" s="221" t="s">
        <v>297</v>
      </c>
      <c r="D171" s="221" t="s">
        <v>199</v>
      </c>
      <c r="E171" s="222" t="s">
        <v>298</v>
      </c>
      <c r="F171" s="223" t="s">
        <v>299</v>
      </c>
      <c r="G171" s="224" t="s">
        <v>167</v>
      </c>
      <c r="H171" s="225">
        <v>13.77</v>
      </c>
      <c r="I171" s="226"/>
      <c r="J171" s="227">
        <f>ROUND(I171*H171,2)</f>
        <v>0</v>
      </c>
      <c r="K171" s="223" t="s">
        <v>147</v>
      </c>
      <c r="L171" s="39"/>
      <c r="M171" s="228" t="s">
        <v>35</v>
      </c>
      <c r="N171" s="229" t="s">
        <v>47</v>
      </c>
      <c r="O171" s="64"/>
      <c r="P171" s="186">
        <f>O171*H171</f>
        <v>0</v>
      </c>
      <c r="Q171" s="186">
        <v>0</v>
      </c>
      <c r="R171" s="186">
        <f>Q171*H171</f>
        <v>0</v>
      </c>
      <c r="S171" s="186">
        <v>0</v>
      </c>
      <c r="T171" s="18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8" t="s">
        <v>150</v>
      </c>
      <c r="AT171" s="188" t="s">
        <v>199</v>
      </c>
      <c r="AU171" s="188" t="s">
        <v>85</v>
      </c>
      <c r="AY171" s="17" t="s">
        <v>149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7" t="s">
        <v>83</v>
      </c>
      <c r="BK171" s="189">
        <f>ROUND(I171*H171,2)</f>
        <v>0</v>
      </c>
      <c r="BL171" s="17" t="s">
        <v>150</v>
      </c>
      <c r="BM171" s="188" t="s">
        <v>300</v>
      </c>
    </row>
    <row r="172" spans="1:65" s="2" customFormat="1" ht="19.5" x14ac:dyDescent="0.2">
      <c r="A172" s="34"/>
      <c r="B172" s="35"/>
      <c r="C172" s="36"/>
      <c r="D172" s="192" t="s">
        <v>203</v>
      </c>
      <c r="E172" s="36"/>
      <c r="F172" s="202" t="s">
        <v>301</v>
      </c>
      <c r="G172" s="36"/>
      <c r="H172" s="36"/>
      <c r="I172" s="115"/>
      <c r="J172" s="36"/>
      <c r="K172" s="36"/>
      <c r="L172" s="39"/>
      <c r="M172" s="203"/>
      <c r="N172" s="204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203</v>
      </c>
      <c r="AU172" s="17" t="s">
        <v>85</v>
      </c>
    </row>
    <row r="173" spans="1:65" s="12" customFormat="1" ht="11.25" x14ac:dyDescent="0.2">
      <c r="B173" s="190"/>
      <c r="C173" s="191"/>
      <c r="D173" s="192" t="s">
        <v>152</v>
      </c>
      <c r="E173" s="193" t="s">
        <v>35</v>
      </c>
      <c r="F173" s="194" t="s">
        <v>302</v>
      </c>
      <c r="G173" s="191"/>
      <c r="H173" s="195">
        <v>13.77</v>
      </c>
      <c r="I173" s="196"/>
      <c r="J173" s="191"/>
      <c r="K173" s="191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152</v>
      </c>
      <c r="AU173" s="201" t="s">
        <v>85</v>
      </c>
      <c r="AV173" s="12" t="s">
        <v>85</v>
      </c>
      <c r="AW173" s="12" t="s">
        <v>37</v>
      </c>
      <c r="AX173" s="12" t="s">
        <v>83</v>
      </c>
      <c r="AY173" s="201" t="s">
        <v>149</v>
      </c>
    </row>
    <row r="174" spans="1:65" s="13" customFormat="1" ht="25.9" customHeight="1" x14ac:dyDescent="0.2">
      <c r="B174" s="205"/>
      <c r="C174" s="206"/>
      <c r="D174" s="207" t="s">
        <v>75</v>
      </c>
      <c r="E174" s="208" t="s">
        <v>303</v>
      </c>
      <c r="F174" s="208" t="s">
        <v>304</v>
      </c>
      <c r="G174" s="206"/>
      <c r="H174" s="206"/>
      <c r="I174" s="209"/>
      <c r="J174" s="210">
        <f>BK174</f>
        <v>0</v>
      </c>
      <c r="K174" s="206"/>
      <c r="L174" s="211"/>
      <c r="M174" s="212"/>
      <c r="N174" s="213"/>
      <c r="O174" s="213"/>
      <c r="P174" s="214">
        <f>SUM(P175:P241)</f>
        <v>0</v>
      </c>
      <c r="Q174" s="213"/>
      <c r="R174" s="214">
        <f>SUM(R175:R241)</f>
        <v>0</v>
      </c>
      <c r="S174" s="213"/>
      <c r="T174" s="215">
        <f>SUM(T175:T241)</f>
        <v>0</v>
      </c>
      <c r="AR174" s="216" t="s">
        <v>150</v>
      </c>
      <c r="AT174" s="217" t="s">
        <v>75</v>
      </c>
      <c r="AU174" s="217" t="s">
        <v>76</v>
      </c>
      <c r="AY174" s="216" t="s">
        <v>149</v>
      </c>
      <c r="BK174" s="218">
        <f>SUM(BK175:BK241)</f>
        <v>0</v>
      </c>
    </row>
    <row r="175" spans="1:65" s="2" customFormat="1" ht="21.75" customHeight="1" x14ac:dyDescent="0.2">
      <c r="A175" s="34"/>
      <c r="B175" s="35"/>
      <c r="C175" s="221" t="s">
        <v>305</v>
      </c>
      <c r="D175" s="221" t="s">
        <v>199</v>
      </c>
      <c r="E175" s="222" t="s">
        <v>306</v>
      </c>
      <c r="F175" s="223" t="s">
        <v>307</v>
      </c>
      <c r="G175" s="224" t="s">
        <v>146</v>
      </c>
      <c r="H175" s="225">
        <v>9</v>
      </c>
      <c r="I175" s="226"/>
      <c r="J175" s="227">
        <f>ROUND(I175*H175,2)</f>
        <v>0</v>
      </c>
      <c r="K175" s="223" t="s">
        <v>147</v>
      </c>
      <c r="L175" s="39"/>
      <c r="M175" s="228" t="s">
        <v>35</v>
      </c>
      <c r="N175" s="229" t="s">
        <v>47</v>
      </c>
      <c r="O175" s="64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8" t="s">
        <v>308</v>
      </c>
      <c r="AT175" s="188" t="s">
        <v>199</v>
      </c>
      <c r="AU175" s="188" t="s">
        <v>83</v>
      </c>
      <c r="AY175" s="17" t="s">
        <v>149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7" t="s">
        <v>83</v>
      </c>
      <c r="BK175" s="189">
        <f>ROUND(I175*H175,2)</f>
        <v>0</v>
      </c>
      <c r="BL175" s="17" t="s">
        <v>308</v>
      </c>
      <c r="BM175" s="188" t="s">
        <v>309</v>
      </c>
    </row>
    <row r="176" spans="1:65" s="2" customFormat="1" ht="29.25" x14ac:dyDescent="0.2">
      <c r="A176" s="34"/>
      <c r="B176" s="35"/>
      <c r="C176" s="36"/>
      <c r="D176" s="192" t="s">
        <v>157</v>
      </c>
      <c r="E176" s="36"/>
      <c r="F176" s="202" t="s">
        <v>310</v>
      </c>
      <c r="G176" s="36"/>
      <c r="H176" s="36"/>
      <c r="I176" s="115"/>
      <c r="J176" s="36"/>
      <c r="K176" s="36"/>
      <c r="L176" s="39"/>
      <c r="M176" s="203"/>
      <c r="N176" s="204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157</v>
      </c>
      <c r="AU176" s="17" t="s">
        <v>83</v>
      </c>
    </row>
    <row r="177" spans="1:65" s="12" customFormat="1" ht="11.25" x14ac:dyDescent="0.2">
      <c r="B177" s="190"/>
      <c r="C177" s="191"/>
      <c r="D177" s="192" t="s">
        <v>152</v>
      </c>
      <c r="E177" s="193" t="s">
        <v>35</v>
      </c>
      <c r="F177" s="194" t="s">
        <v>311</v>
      </c>
      <c r="G177" s="191"/>
      <c r="H177" s="195">
        <v>9</v>
      </c>
      <c r="I177" s="196"/>
      <c r="J177" s="191"/>
      <c r="K177" s="191"/>
      <c r="L177" s="197"/>
      <c r="M177" s="198"/>
      <c r="N177" s="199"/>
      <c r="O177" s="199"/>
      <c r="P177" s="199"/>
      <c r="Q177" s="199"/>
      <c r="R177" s="199"/>
      <c r="S177" s="199"/>
      <c r="T177" s="200"/>
      <c r="AT177" s="201" t="s">
        <v>152</v>
      </c>
      <c r="AU177" s="201" t="s">
        <v>83</v>
      </c>
      <c r="AV177" s="12" t="s">
        <v>85</v>
      </c>
      <c r="AW177" s="12" t="s">
        <v>37</v>
      </c>
      <c r="AX177" s="12" t="s">
        <v>83</v>
      </c>
      <c r="AY177" s="201" t="s">
        <v>149</v>
      </c>
    </row>
    <row r="178" spans="1:65" s="2" customFormat="1" ht="21.75" customHeight="1" x14ac:dyDescent="0.2">
      <c r="A178" s="34"/>
      <c r="B178" s="35"/>
      <c r="C178" s="221" t="s">
        <v>312</v>
      </c>
      <c r="D178" s="221" t="s">
        <v>199</v>
      </c>
      <c r="E178" s="222" t="s">
        <v>313</v>
      </c>
      <c r="F178" s="223" t="s">
        <v>314</v>
      </c>
      <c r="G178" s="224" t="s">
        <v>146</v>
      </c>
      <c r="H178" s="225">
        <v>9</v>
      </c>
      <c r="I178" s="226"/>
      <c r="J178" s="227">
        <f>ROUND(I178*H178,2)</f>
        <v>0</v>
      </c>
      <c r="K178" s="223" t="s">
        <v>147</v>
      </c>
      <c r="L178" s="39"/>
      <c r="M178" s="228" t="s">
        <v>35</v>
      </c>
      <c r="N178" s="229" t="s">
        <v>47</v>
      </c>
      <c r="O178" s="64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7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8" t="s">
        <v>308</v>
      </c>
      <c r="AT178" s="188" t="s">
        <v>199</v>
      </c>
      <c r="AU178" s="188" t="s">
        <v>83</v>
      </c>
      <c r="AY178" s="17" t="s">
        <v>149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7" t="s">
        <v>83</v>
      </c>
      <c r="BK178" s="189">
        <f>ROUND(I178*H178,2)</f>
        <v>0</v>
      </c>
      <c r="BL178" s="17" t="s">
        <v>308</v>
      </c>
      <c r="BM178" s="188" t="s">
        <v>315</v>
      </c>
    </row>
    <row r="179" spans="1:65" s="2" customFormat="1" ht="19.5" x14ac:dyDescent="0.2">
      <c r="A179" s="34"/>
      <c r="B179" s="35"/>
      <c r="C179" s="36"/>
      <c r="D179" s="192" t="s">
        <v>157</v>
      </c>
      <c r="E179" s="36"/>
      <c r="F179" s="202" t="s">
        <v>316</v>
      </c>
      <c r="G179" s="36"/>
      <c r="H179" s="36"/>
      <c r="I179" s="115"/>
      <c r="J179" s="36"/>
      <c r="K179" s="36"/>
      <c r="L179" s="39"/>
      <c r="M179" s="203"/>
      <c r="N179" s="204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157</v>
      </c>
      <c r="AU179" s="17" t="s">
        <v>83</v>
      </c>
    </row>
    <row r="180" spans="1:65" s="12" customFormat="1" ht="11.25" x14ac:dyDescent="0.2">
      <c r="B180" s="190"/>
      <c r="C180" s="191"/>
      <c r="D180" s="192" t="s">
        <v>152</v>
      </c>
      <c r="E180" s="193" t="s">
        <v>35</v>
      </c>
      <c r="F180" s="194" t="s">
        <v>311</v>
      </c>
      <c r="G180" s="191"/>
      <c r="H180" s="195">
        <v>9</v>
      </c>
      <c r="I180" s="196"/>
      <c r="J180" s="191"/>
      <c r="K180" s="191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152</v>
      </c>
      <c r="AU180" s="201" t="s">
        <v>83</v>
      </c>
      <c r="AV180" s="12" t="s">
        <v>85</v>
      </c>
      <c r="AW180" s="12" t="s">
        <v>37</v>
      </c>
      <c r="AX180" s="12" t="s">
        <v>83</v>
      </c>
      <c r="AY180" s="201" t="s">
        <v>149</v>
      </c>
    </row>
    <row r="181" spans="1:65" s="2" customFormat="1" ht="21.75" customHeight="1" x14ac:dyDescent="0.2">
      <c r="A181" s="34"/>
      <c r="B181" s="35"/>
      <c r="C181" s="221" t="s">
        <v>317</v>
      </c>
      <c r="D181" s="221" t="s">
        <v>199</v>
      </c>
      <c r="E181" s="222" t="s">
        <v>318</v>
      </c>
      <c r="F181" s="223" t="s">
        <v>319</v>
      </c>
      <c r="G181" s="224" t="s">
        <v>146</v>
      </c>
      <c r="H181" s="225">
        <v>2</v>
      </c>
      <c r="I181" s="226"/>
      <c r="J181" s="227">
        <f>ROUND(I181*H181,2)</f>
        <v>0</v>
      </c>
      <c r="K181" s="223" t="s">
        <v>147</v>
      </c>
      <c r="L181" s="39"/>
      <c r="M181" s="228" t="s">
        <v>35</v>
      </c>
      <c r="N181" s="229" t="s">
        <v>47</v>
      </c>
      <c r="O181" s="64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8" t="s">
        <v>308</v>
      </c>
      <c r="AT181" s="188" t="s">
        <v>199</v>
      </c>
      <c r="AU181" s="188" t="s">
        <v>83</v>
      </c>
      <c r="AY181" s="17" t="s">
        <v>149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7" t="s">
        <v>83</v>
      </c>
      <c r="BK181" s="189">
        <f>ROUND(I181*H181,2)</f>
        <v>0</v>
      </c>
      <c r="BL181" s="17" t="s">
        <v>308</v>
      </c>
      <c r="BM181" s="188" t="s">
        <v>320</v>
      </c>
    </row>
    <row r="182" spans="1:65" s="2" customFormat="1" ht="29.25" x14ac:dyDescent="0.2">
      <c r="A182" s="34"/>
      <c r="B182" s="35"/>
      <c r="C182" s="36"/>
      <c r="D182" s="192" t="s">
        <v>157</v>
      </c>
      <c r="E182" s="36"/>
      <c r="F182" s="202" t="s">
        <v>321</v>
      </c>
      <c r="G182" s="36"/>
      <c r="H182" s="36"/>
      <c r="I182" s="115"/>
      <c r="J182" s="36"/>
      <c r="K182" s="36"/>
      <c r="L182" s="39"/>
      <c r="M182" s="203"/>
      <c r="N182" s="204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157</v>
      </c>
      <c r="AU182" s="17" t="s">
        <v>83</v>
      </c>
    </row>
    <row r="183" spans="1:65" s="12" customFormat="1" ht="11.25" x14ac:dyDescent="0.2">
      <c r="B183" s="190"/>
      <c r="C183" s="191"/>
      <c r="D183" s="192" t="s">
        <v>152</v>
      </c>
      <c r="E183" s="193" t="s">
        <v>35</v>
      </c>
      <c r="F183" s="194" t="s">
        <v>194</v>
      </c>
      <c r="G183" s="191"/>
      <c r="H183" s="195">
        <v>2</v>
      </c>
      <c r="I183" s="196"/>
      <c r="J183" s="191"/>
      <c r="K183" s="191"/>
      <c r="L183" s="197"/>
      <c r="M183" s="198"/>
      <c r="N183" s="199"/>
      <c r="O183" s="199"/>
      <c r="P183" s="199"/>
      <c r="Q183" s="199"/>
      <c r="R183" s="199"/>
      <c r="S183" s="199"/>
      <c r="T183" s="200"/>
      <c r="AT183" s="201" t="s">
        <v>152</v>
      </c>
      <c r="AU183" s="201" t="s">
        <v>83</v>
      </c>
      <c r="AV183" s="12" t="s">
        <v>85</v>
      </c>
      <c r="AW183" s="12" t="s">
        <v>37</v>
      </c>
      <c r="AX183" s="12" t="s">
        <v>83</v>
      </c>
      <c r="AY183" s="201" t="s">
        <v>149</v>
      </c>
    </row>
    <row r="184" spans="1:65" s="2" customFormat="1" ht="21.75" customHeight="1" x14ac:dyDescent="0.2">
      <c r="A184" s="34"/>
      <c r="B184" s="35"/>
      <c r="C184" s="221" t="s">
        <v>322</v>
      </c>
      <c r="D184" s="221" t="s">
        <v>199</v>
      </c>
      <c r="E184" s="222" t="s">
        <v>323</v>
      </c>
      <c r="F184" s="223" t="s">
        <v>324</v>
      </c>
      <c r="G184" s="224" t="s">
        <v>146</v>
      </c>
      <c r="H184" s="225">
        <v>2</v>
      </c>
      <c r="I184" s="226"/>
      <c r="J184" s="227">
        <f>ROUND(I184*H184,2)</f>
        <v>0</v>
      </c>
      <c r="K184" s="223" t="s">
        <v>147</v>
      </c>
      <c r="L184" s="39"/>
      <c r="M184" s="228" t="s">
        <v>35</v>
      </c>
      <c r="N184" s="229" t="s">
        <v>47</v>
      </c>
      <c r="O184" s="64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7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8" t="s">
        <v>308</v>
      </c>
      <c r="AT184" s="188" t="s">
        <v>199</v>
      </c>
      <c r="AU184" s="188" t="s">
        <v>83</v>
      </c>
      <c r="AY184" s="17" t="s">
        <v>149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7" t="s">
        <v>83</v>
      </c>
      <c r="BK184" s="189">
        <f>ROUND(I184*H184,2)</f>
        <v>0</v>
      </c>
      <c r="BL184" s="17" t="s">
        <v>308</v>
      </c>
      <c r="BM184" s="188" t="s">
        <v>325</v>
      </c>
    </row>
    <row r="185" spans="1:65" s="2" customFormat="1" ht="29.25" x14ac:dyDescent="0.2">
      <c r="A185" s="34"/>
      <c r="B185" s="35"/>
      <c r="C185" s="36"/>
      <c r="D185" s="192" t="s">
        <v>157</v>
      </c>
      <c r="E185" s="36"/>
      <c r="F185" s="202" t="s">
        <v>326</v>
      </c>
      <c r="G185" s="36"/>
      <c r="H185" s="36"/>
      <c r="I185" s="115"/>
      <c r="J185" s="36"/>
      <c r="K185" s="36"/>
      <c r="L185" s="39"/>
      <c r="M185" s="203"/>
      <c r="N185" s="204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157</v>
      </c>
      <c r="AU185" s="17" t="s">
        <v>83</v>
      </c>
    </row>
    <row r="186" spans="1:65" s="12" customFormat="1" ht="11.25" x14ac:dyDescent="0.2">
      <c r="B186" s="190"/>
      <c r="C186" s="191"/>
      <c r="D186" s="192" t="s">
        <v>152</v>
      </c>
      <c r="E186" s="193" t="s">
        <v>35</v>
      </c>
      <c r="F186" s="194" t="s">
        <v>194</v>
      </c>
      <c r="G186" s="191"/>
      <c r="H186" s="195">
        <v>2</v>
      </c>
      <c r="I186" s="196"/>
      <c r="J186" s="191"/>
      <c r="K186" s="191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152</v>
      </c>
      <c r="AU186" s="201" t="s">
        <v>83</v>
      </c>
      <c r="AV186" s="12" t="s">
        <v>85</v>
      </c>
      <c r="AW186" s="12" t="s">
        <v>37</v>
      </c>
      <c r="AX186" s="12" t="s">
        <v>83</v>
      </c>
      <c r="AY186" s="201" t="s">
        <v>149</v>
      </c>
    </row>
    <row r="187" spans="1:65" s="2" customFormat="1" ht="33" customHeight="1" x14ac:dyDescent="0.2">
      <c r="A187" s="34"/>
      <c r="B187" s="35"/>
      <c r="C187" s="221" t="s">
        <v>327</v>
      </c>
      <c r="D187" s="221" t="s">
        <v>199</v>
      </c>
      <c r="E187" s="222" t="s">
        <v>328</v>
      </c>
      <c r="F187" s="223" t="s">
        <v>329</v>
      </c>
      <c r="G187" s="224" t="s">
        <v>146</v>
      </c>
      <c r="H187" s="225">
        <v>9</v>
      </c>
      <c r="I187" s="226"/>
      <c r="J187" s="227">
        <f>ROUND(I187*H187,2)</f>
        <v>0</v>
      </c>
      <c r="K187" s="223" t="s">
        <v>147</v>
      </c>
      <c r="L187" s="39"/>
      <c r="M187" s="228" t="s">
        <v>35</v>
      </c>
      <c r="N187" s="229" t="s">
        <v>47</v>
      </c>
      <c r="O187" s="64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8" t="s">
        <v>308</v>
      </c>
      <c r="AT187" s="188" t="s">
        <v>199</v>
      </c>
      <c r="AU187" s="188" t="s">
        <v>83</v>
      </c>
      <c r="AY187" s="17" t="s">
        <v>149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7" t="s">
        <v>83</v>
      </c>
      <c r="BK187" s="189">
        <f>ROUND(I187*H187,2)</f>
        <v>0</v>
      </c>
      <c r="BL187" s="17" t="s">
        <v>308</v>
      </c>
      <c r="BM187" s="188" t="s">
        <v>330</v>
      </c>
    </row>
    <row r="188" spans="1:65" s="2" customFormat="1" ht="29.25" x14ac:dyDescent="0.2">
      <c r="A188" s="34"/>
      <c r="B188" s="35"/>
      <c r="C188" s="36"/>
      <c r="D188" s="192" t="s">
        <v>203</v>
      </c>
      <c r="E188" s="36"/>
      <c r="F188" s="202" t="s">
        <v>331</v>
      </c>
      <c r="G188" s="36"/>
      <c r="H188" s="36"/>
      <c r="I188" s="115"/>
      <c r="J188" s="36"/>
      <c r="K188" s="36"/>
      <c r="L188" s="39"/>
      <c r="M188" s="203"/>
      <c r="N188" s="204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203</v>
      </c>
      <c r="AU188" s="17" t="s">
        <v>83</v>
      </c>
    </row>
    <row r="189" spans="1:65" s="2" customFormat="1" ht="48.75" x14ac:dyDescent="0.2">
      <c r="A189" s="34"/>
      <c r="B189" s="35"/>
      <c r="C189" s="36"/>
      <c r="D189" s="192" t="s">
        <v>157</v>
      </c>
      <c r="E189" s="36"/>
      <c r="F189" s="202" t="s">
        <v>332</v>
      </c>
      <c r="G189" s="36"/>
      <c r="H189" s="36"/>
      <c r="I189" s="115"/>
      <c r="J189" s="36"/>
      <c r="K189" s="36"/>
      <c r="L189" s="39"/>
      <c r="M189" s="203"/>
      <c r="N189" s="204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157</v>
      </c>
      <c r="AU189" s="17" t="s">
        <v>83</v>
      </c>
    </row>
    <row r="190" spans="1:65" s="12" customFormat="1" ht="11.25" x14ac:dyDescent="0.2">
      <c r="B190" s="190"/>
      <c r="C190" s="191"/>
      <c r="D190" s="192" t="s">
        <v>152</v>
      </c>
      <c r="E190" s="193" t="s">
        <v>35</v>
      </c>
      <c r="F190" s="194" t="s">
        <v>333</v>
      </c>
      <c r="G190" s="191"/>
      <c r="H190" s="195">
        <v>9</v>
      </c>
      <c r="I190" s="196"/>
      <c r="J190" s="191"/>
      <c r="K190" s="191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152</v>
      </c>
      <c r="AU190" s="201" t="s">
        <v>83</v>
      </c>
      <c r="AV190" s="12" t="s">
        <v>85</v>
      </c>
      <c r="AW190" s="12" t="s">
        <v>37</v>
      </c>
      <c r="AX190" s="12" t="s">
        <v>83</v>
      </c>
      <c r="AY190" s="201" t="s">
        <v>149</v>
      </c>
    </row>
    <row r="191" spans="1:65" s="2" customFormat="1" ht="33" customHeight="1" x14ac:dyDescent="0.2">
      <c r="A191" s="34"/>
      <c r="B191" s="35"/>
      <c r="C191" s="221" t="s">
        <v>334</v>
      </c>
      <c r="D191" s="221" t="s">
        <v>199</v>
      </c>
      <c r="E191" s="222" t="s">
        <v>335</v>
      </c>
      <c r="F191" s="223" t="s">
        <v>336</v>
      </c>
      <c r="G191" s="224" t="s">
        <v>146</v>
      </c>
      <c r="H191" s="225">
        <v>5</v>
      </c>
      <c r="I191" s="226"/>
      <c r="J191" s="227">
        <f>ROUND(I191*H191,2)</f>
        <v>0</v>
      </c>
      <c r="K191" s="223" t="s">
        <v>147</v>
      </c>
      <c r="L191" s="39"/>
      <c r="M191" s="228" t="s">
        <v>35</v>
      </c>
      <c r="N191" s="229" t="s">
        <v>47</v>
      </c>
      <c r="O191" s="64"/>
      <c r="P191" s="186">
        <f>O191*H191</f>
        <v>0</v>
      </c>
      <c r="Q191" s="186">
        <v>0</v>
      </c>
      <c r="R191" s="186">
        <f>Q191*H191</f>
        <v>0</v>
      </c>
      <c r="S191" s="186">
        <v>0</v>
      </c>
      <c r="T191" s="18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8" t="s">
        <v>308</v>
      </c>
      <c r="AT191" s="188" t="s">
        <v>199</v>
      </c>
      <c r="AU191" s="188" t="s">
        <v>83</v>
      </c>
      <c r="AY191" s="17" t="s">
        <v>149</v>
      </c>
      <c r="BE191" s="189">
        <f>IF(N191="základní",J191,0)</f>
        <v>0</v>
      </c>
      <c r="BF191" s="189">
        <f>IF(N191="snížená",J191,0)</f>
        <v>0</v>
      </c>
      <c r="BG191" s="189">
        <f>IF(N191="zákl. přenesená",J191,0)</f>
        <v>0</v>
      </c>
      <c r="BH191" s="189">
        <f>IF(N191="sníž. přenesená",J191,0)</f>
        <v>0</v>
      </c>
      <c r="BI191" s="189">
        <f>IF(N191="nulová",J191,0)</f>
        <v>0</v>
      </c>
      <c r="BJ191" s="17" t="s">
        <v>83</v>
      </c>
      <c r="BK191" s="189">
        <f>ROUND(I191*H191,2)</f>
        <v>0</v>
      </c>
      <c r="BL191" s="17" t="s">
        <v>308</v>
      </c>
      <c r="BM191" s="188" t="s">
        <v>337</v>
      </c>
    </row>
    <row r="192" spans="1:65" s="2" customFormat="1" ht="29.25" x14ac:dyDescent="0.2">
      <c r="A192" s="34"/>
      <c r="B192" s="35"/>
      <c r="C192" s="36"/>
      <c r="D192" s="192" t="s">
        <v>203</v>
      </c>
      <c r="E192" s="36"/>
      <c r="F192" s="202" t="s">
        <v>338</v>
      </c>
      <c r="G192" s="36"/>
      <c r="H192" s="36"/>
      <c r="I192" s="115"/>
      <c r="J192" s="36"/>
      <c r="K192" s="36"/>
      <c r="L192" s="39"/>
      <c r="M192" s="203"/>
      <c r="N192" s="204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203</v>
      </c>
      <c r="AU192" s="17" t="s">
        <v>83</v>
      </c>
    </row>
    <row r="193" spans="1:65" s="2" customFormat="1" ht="19.5" x14ac:dyDescent="0.2">
      <c r="A193" s="34"/>
      <c r="B193" s="35"/>
      <c r="C193" s="36"/>
      <c r="D193" s="192" t="s">
        <v>157</v>
      </c>
      <c r="E193" s="36"/>
      <c r="F193" s="202" t="s">
        <v>339</v>
      </c>
      <c r="G193" s="36"/>
      <c r="H193" s="36"/>
      <c r="I193" s="115"/>
      <c r="J193" s="36"/>
      <c r="K193" s="36"/>
      <c r="L193" s="39"/>
      <c r="M193" s="203"/>
      <c r="N193" s="204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157</v>
      </c>
      <c r="AU193" s="17" t="s">
        <v>83</v>
      </c>
    </row>
    <row r="194" spans="1:65" s="12" customFormat="1" ht="11.25" x14ac:dyDescent="0.2">
      <c r="B194" s="190"/>
      <c r="C194" s="191"/>
      <c r="D194" s="192" t="s">
        <v>152</v>
      </c>
      <c r="E194" s="193" t="s">
        <v>35</v>
      </c>
      <c r="F194" s="194" t="s">
        <v>188</v>
      </c>
      <c r="G194" s="191"/>
      <c r="H194" s="195">
        <v>5</v>
      </c>
      <c r="I194" s="196"/>
      <c r="J194" s="191"/>
      <c r="K194" s="191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152</v>
      </c>
      <c r="AU194" s="201" t="s">
        <v>83</v>
      </c>
      <c r="AV194" s="12" t="s">
        <v>85</v>
      </c>
      <c r="AW194" s="12" t="s">
        <v>37</v>
      </c>
      <c r="AX194" s="12" t="s">
        <v>83</v>
      </c>
      <c r="AY194" s="201" t="s">
        <v>149</v>
      </c>
    </row>
    <row r="195" spans="1:65" s="2" customFormat="1" ht="33" customHeight="1" x14ac:dyDescent="0.2">
      <c r="A195" s="34"/>
      <c r="B195" s="35"/>
      <c r="C195" s="221" t="s">
        <v>340</v>
      </c>
      <c r="D195" s="221" t="s">
        <v>199</v>
      </c>
      <c r="E195" s="222" t="s">
        <v>341</v>
      </c>
      <c r="F195" s="223" t="s">
        <v>342</v>
      </c>
      <c r="G195" s="224" t="s">
        <v>167</v>
      </c>
      <c r="H195" s="225">
        <v>143.82</v>
      </c>
      <c r="I195" s="226"/>
      <c r="J195" s="227">
        <f>ROUND(I195*H195,2)</f>
        <v>0</v>
      </c>
      <c r="K195" s="223" t="s">
        <v>147</v>
      </c>
      <c r="L195" s="39"/>
      <c r="M195" s="228" t="s">
        <v>35</v>
      </c>
      <c r="N195" s="229" t="s">
        <v>47</v>
      </c>
      <c r="O195" s="64"/>
      <c r="P195" s="186">
        <f>O195*H195</f>
        <v>0</v>
      </c>
      <c r="Q195" s="186">
        <v>0</v>
      </c>
      <c r="R195" s="186">
        <f>Q195*H195</f>
        <v>0</v>
      </c>
      <c r="S195" s="186">
        <v>0</v>
      </c>
      <c r="T195" s="187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8" t="s">
        <v>308</v>
      </c>
      <c r="AT195" s="188" t="s">
        <v>199</v>
      </c>
      <c r="AU195" s="188" t="s">
        <v>83</v>
      </c>
      <c r="AY195" s="17" t="s">
        <v>149</v>
      </c>
      <c r="BE195" s="189">
        <f>IF(N195="základní",J195,0)</f>
        <v>0</v>
      </c>
      <c r="BF195" s="189">
        <f>IF(N195="snížená",J195,0)</f>
        <v>0</v>
      </c>
      <c r="BG195" s="189">
        <f>IF(N195="zákl. přenesená",J195,0)</f>
        <v>0</v>
      </c>
      <c r="BH195" s="189">
        <f>IF(N195="sníž. přenesená",J195,0)</f>
        <v>0</v>
      </c>
      <c r="BI195" s="189">
        <f>IF(N195="nulová",J195,0)</f>
        <v>0</v>
      </c>
      <c r="BJ195" s="17" t="s">
        <v>83</v>
      </c>
      <c r="BK195" s="189">
        <f>ROUND(I195*H195,2)</f>
        <v>0</v>
      </c>
      <c r="BL195" s="17" t="s">
        <v>308</v>
      </c>
      <c r="BM195" s="188" t="s">
        <v>343</v>
      </c>
    </row>
    <row r="196" spans="1:65" s="2" customFormat="1" ht="29.25" x14ac:dyDescent="0.2">
      <c r="A196" s="34"/>
      <c r="B196" s="35"/>
      <c r="C196" s="36"/>
      <c r="D196" s="192" t="s">
        <v>203</v>
      </c>
      <c r="E196" s="36"/>
      <c r="F196" s="202" t="s">
        <v>344</v>
      </c>
      <c r="G196" s="36"/>
      <c r="H196" s="36"/>
      <c r="I196" s="115"/>
      <c r="J196" s="36"/>
      <c r="K196" s="36"/>
      <c r="L196" s="39"/>
      <c r="M196" s="203"/>
      <c r="N196" s="204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203</v>
      </c>
      <c r="AU196" s="17" t="s">
        <v>83</v>
      </c>
    </row>
    <row r="197" spans="1:65" s="2" customFormat="1" ht="39" x14ac:dyDescent="0.2">
      <c r="A197" s="34"/>
      <c r="B197" s="35"/>
      <c r="C197" s="36"/>
      <c r="D197" s="192" t="s">
        <v>157</v>
      </c>
      <c r="E197" s="36"/>
      <c r="F197" s="202" t="s">
        <v>345</v>
      </c>
      <c r="G197" s="36"/>
      <c r="H197" s="36"/>
      <c r="I197" s="115"/>
      <c r="J197" s="36"/>
      <c r="K197" s="36"/>
      <c r="L197" s="39"/>
      <c r="M197" s="203"/>
      <c r="N197" s="204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157</v>
      </c>
      <c r="AU197" s="17" t="s">
        <v>83</v>
      </c>
    </row>
    <row r="198" spans="1:65" s="12" customFormat="1" ht="11.25" x14ac:dyDescent="0.2">
      <c r="B198" s="190"/>
      <c r="C198" s="191"/>
      <c r="D198" s="192" t="s">
        <v>152</v>
      </c>
      <c r="E198" s="193" t="s">
        <v>35</v>
      </c>
      <c r="F198" s="194" t="s">
        <v>346</v>
      </c>
      <c r="G198" s="191"/>
      <c r="H198" s="195">
        <v>143.82</v>
      </c>
      <c r="I198" s="196"/>
      <c r="J198" s="191"/>
      <c r="K198" s="191"/>
      <c r="L198" s="197"/>
      <c r="M198" s="198"/>
      <c r="N198" s="199"/>
      <c r="O198" s="199"/>
      <c r="P198" s="199"/>
      <c r="Q198" s="199"/>
      <c r="R198" s="199"/>
      <c r="S198" s="199"/>
      <c r="T198" s="200"/>
      <c r="AT198" s="201" t="s">
        <v>152</v>
      </c>
      <c r="AU198" s="201" t="s">
        <v>83</v>
      </c>
      <c r="AV198" s="12" t="s">
        <v>85</v>
      </c>
      <c r="AW198" s="12" t="s">
        <v>37</v>
      </c>
      <c r="AX198" s="12" t="s">
        <v>83</v>
      </c>
      <c r="AY198" s="201" t="s">
        <v>149</v>
      </c>
    </row>
    <row r="199" spans="1:65" s="2" customFormat="1" ht="100.5" customHeight="1" x14ac:dyDescent="0.2">
      <c r="A199" s="34"/>
      <c r="B199" s="35"/>
      <c r="C199" s="221" t="s">
        <v>347</v>
      </c>
      <c r="D199" s="221" t="s">
        <v>199</v>
      </c>
      <c r="E199" s="222" t="s">
        <v>348</v>
      </c>
      <c r="F199" s="223" t="s">
        <v>349</v>
      </c>
      <c r="G199" s="224" t="s">
        <v>167</v>
      </c>
      <c r="H199" s="225">
        <v>143.82</v>
      </c>
      <c r="I199" s="226"/>
      <c r="J199" s="227">
        <f>ROUND(I199*H199,2)</f>
        <v>0</v>
      </c>
      <c r="K199" s="223" t="s">
        <v>147</v>
      </c>
      <c r="L199" s="39"/>
      <c r="M199" s="228" t="s">
        <v>35</v>
      </c>
      <c r="N199" s="229" t="s">
        <v>47</v>
      </c>
      <c r="O199" s="64"/>
      <c r="P199" s="186">
        <f>O199*H199</f>
        <v>0</v>
      </c>
      <c r="Q199" s="186">
        <v>0</v>
      </c>
      <c r="R199" s="186">
        <f>Q199*H199</f>
        <v>0</v>
      </c>
      <c r="S199" s="186">
        <v>0</v>
      </c>
      <c r="T199" s="18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8" t="s">
        <v>308</v>
      </c>
      <c r="AT199" s="188" t="s">
        <v>199</v>
      </c>
      <c r="AU199" s="188" t="s">
        <v>83</v>
      </c>
      <c r="AY199" s="17" t="s">
        <v>149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17" t="s">
        <v>83</v>
      </c>
      <c r="BK199" s="189">
        <f>ROUND(I199*H199,2)</f>
        <v>0</v>
      </c>
      <c r="BL199" s="17" t="s">
        <v>308</v>
      </c>
      <c r="BM199" s="188" t="s">
        <v>350</v>
      </c>
    </row>
    <row r="200" spans="1:65" s="2" customFormat="1" ht="68.25" x14ac:dyDescent="0.2">
      <c r="A200" s="34"/>
      <c r="B200" s="35"/>
      <c r="C200" s="36"/>
      <c r="D200" s="192" t="s">
        <v>203</v>
      </c>
      <c r="E200" s="36"/>
      <c r="F200" s="202" t="s">
        <v>351</v>
      </c>
      <c r="G200" s="36"/>
      <c r="H200" s="36"/>
      <c r="I200" s="115"/>
      <c r="J200" s="36"/>
      <c r="K200" s="36"/>
      <c r="L200" s="39"/>
      <c r="M200" s="203"/>
      <c r="N200" s="204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203</v>
      </c>
      <c r="AU200" s="17" t="s">
        <v>83</v>
      </c>
    </row>
    <row r="201" spans="1:65" s="2" customFormat="1" ht="19.5" x14ac:dyDescent="0.2">
      <c r="A201" s="34"/>
      <c r="B201" s="35"/>
      <c r="C201" s="36"/>
      <c r="D201" s="192" t="s">
        <v>157</v>
      </c>
      <c r="E201" s="36"/>
      <c r="F201" s="202" t="s">
        <v>352</v>
      </c>
      <c r="G201" s="36"/>
      <c r="H201" s="36"/>
      <c r="I201" s="115"/>
      <c r="J201" s="36"/>
      <c r="K201" s="36"/>
      <c r="L201" s="39"/>
      <c r="M201" s="203"/>
      <c r="N201" s="204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157</v>
      </c>
      <c r="AU201" s="17" t="s">
        <v>83</v>
      </c>
    </row>
    <row r="202" spans="1:65" s="12" customFormat="1" ht="11.25" x14ac:dyDescent="0.2">
      <c r="B202" s="190"/>
      <c r="C202" s="191"/>
      <c r="D202" s="192" t="s">
        <v>152</v>
      </c>
      <c r="E202" s="193" t="s">
        <v>35</v>
      </c>
      <c r="F202" s="194" t="s">
        <v>346</v>
      </c>
      <c r="G202" s="191"/>
      <c r="H202" s="195">
        <v>143.82</v>
      </c>
      <c r="I202" s="196"/>
      <c r="J202" s="191"/>
      <c r="K202" s="191"/>
      <c r="L202" s="197"/>
      <c r="M202" s="198"/>
      <c r="N202" s="199"/>
      <c r="O202" s="199"/>
      <c r="P202" s="199"/>
      <c r="Q202" s="199"/>
      <c r="R202" s="199"/>
      <c r="S202" s="199"/>
      <c r="T202" s="200"/>
      <c r="AT202" s="201" t="s">
        <v>152</v>
      </c>
      <c r="AU202" s="201" t="s">
        <v>83</v>
      </c>
      <c r="AV202" s="12" t="s">
        <v>85</v>
      </c>
      <c r="AW202" s="12" t="s">
        <v>37</v>
      </c>
      <c r="AX202" s="12" t="s">
        <v>83</v>
      </c>
      <c r="AY202" s="201" t="s">
        <v>149</v>
      </c>
    </row>
    <row r="203" spans="1:65" s="2" customFormat="1" ht="100.5" customHeight="1" x14ac:dyDescent="0.2">
      <c r="A203" s="34"/>
      <c r="B203" s="35"/>
      <c r="C203" s="221" t="s">
        <v>353</v>
      </c>
      <c r="D203" s="221" t="s">
        <v>199</v>
      </c>
      <c r="E203" s="222" t="s">
        <v>354</v>
      </c>
      <c r="F203" s="223" t="s">
        <v>355</v>
      </c>
      <c r="G203" s="224" t="s">
        <v>167</v>
      </c>
      <c r="H203" s="225">
        <v>162</v>
      </c>
      <c r="I203" s="226"/>
      <c r="J203" s="227">
        <f>ROUND(I203*H203,2)</f>
        <v>0</v>
      </c>
      <c r="K203" s="223" t="s">
        <v>147</v>
      </c>
      <c r="L203" s="39"/>
      <c r="M203" s="228" t="s">
        <v>35</v>
      </c>
      <c r="N203" s="229" t="s">
        <v>47</v>
      </c>
      <c r="O203" s="64"/>
      <c r="P203" s="186">
        <f>O203*H203</f>
        <v>0</v>
      </c>
      <c r="Q203" s="186">
        <v>0</v>
      </c>
      <c r="R203" s="186">
        <f>Q203*H203</f>
        <v>0</v>
      </c>
      <c r="S203" s="186">
        <v>0</v>
      </c>
      <c r="T203" s="187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8" t="s">
        <v>308</v>
      </c>
      <c r="AT203" s="188" t="s">
        <v>199</v>
      </c>
      <c r="AU203" s="188" t="s">
        <v>83</v>
      </c>
      <c r="AY203" s="17" t="s">
        <v>149</v>
      </c>
      <c r="BE203" s="189">
        <f>IF(N203="základní",J203,0)</f>
        <v>0</v>
      </c>
      <c r="BF203" s="189">
        <f>IF(N203="snížená",J203,0)</f>
        <v>0</v>
      </c>
      <c r="BG203" s="189">
        <f>IF(N203="zákl. přenesená",J203,0)</f>
        <v>0</v>
      </c>
      <c r="BH203" s="189">
        <f>IF(N203="sníž. přenesená",J203,0)</f>
        <v>0</v>
      </c>
      <c r="BI203" s="189">
        <f>IF(N203="nulová",J203,0)</f>
        <v>0</v>
      </c>
      <c r="BJ203" s="17" t="s">
        <v>83</v>
      </c>
      <c r="BK203" s="189">
        <f>ROUND(I203*H203,2)</f>
        <v>0</v>
      </c>
      <c r="BL203" s="17" t="s">
        <v>308</v>
      </c>
      <c r="BM203" s="188" t="s">
        <v>356</v>
      </c>
    </row>
    <row r="204" spans="1:65" s="2" customFormat="1" ht="68.25" x14ac:dyDescent="0.2">
      <c r="A204" s="34"/>
      <c r="B204" s="35"/>
      <c r="C204" s="36"/>
      <c r="D204" s="192" t="s">
        <v>203</v>
      </c>
      <c r="E204" s="36"/>
      <c r="F204" s="202" t="s">
        <v>351</v>
      </c>
      <c r="G204" s="36"/>
      <c r="H204" s="36"/>
      <c r="I204" s="115"/>
      <c r="J204" s="36"/>
      <c r="K204" s="36"/>
      <c r="L204" s="39"/>
      <c r="M204" s="203"/>
      <c r="N204" s="204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203</v>
      </c>
      <c r="AU204" s="17" t="s">
        <v>83</v>
      </c>
    </row>
    <row r="205" spans="1:65" s="2" customFormat="1" ht="19.5" x14ac:dyDescent="0.2">
      <c r="A205" s="34"/>
      <c r="B205" s="35"/>
      <c r="C205" s="36"/>
      <c r="D205" s="192" t="s">
        <v>157</v>
      </c>
      <c r="E205" s="36"/>
      <c r="F205" s="202" t="s">
        <v>357</v>
      </c>
      <c r="G205" s="36"/>
      <c r="H205" s="36"/>
      <c r="I205" s="115"/>
      <c r="J205" s="36"/>
      <c r="K205" s="36"/>
      <c r="L205" s="39"/>
      <c r="M205" s="203"/>
      <c r="N205" s="204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157</v>
      </c>
      <c r="AU205" s="17" t="s">
        <v>83</v>
      </c>
    </row>
    <row r="206" spans="1:65" s="12" customFormat="1" ht="11.25" x14ac:dyDescent="0.2">
      <c r="B206" s="190"/>
      <c r="C206" s="191"/>
      <c r="D206" s="192" t="s">
        <v>152</v>
      </c>
      <c r="E206" s="193" t="s">
        <v>35</v>
      </c>
      <c r="F206" s="194" t="s">
        <v>358</v>
      </c>
      <c r="G206" s="191"/>
      <c r="H206" s="195">
        <v>162</v>
      </c>
      <c r="I206" s="196"/>
      <c r="J206" s="191"/>
      <c r="K206" s="191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152</v>
      </c>
      <c r="AU206" s="201" t="s">
        <v>83</v>
      </c>
      <c r="AV206" s="12" t="s">
        <v>85</v>
      </c>
      <c r="AW206" s="12" t="s">
        <v>37</v>
      </c>
      <c r="AX206" s="12" t="s">
        <v>83</v>
      </c>
      <c r="AY206" s="201" t="s">
        <v>149</v>
      </c>
    </row>
    <row r="207" spans="1:65" s="2" customFormat="1" ht="100.5" customHeight="1" x14ac:dyDescent="0.2">
      <c r="A207" s="34"/>
      <c r="B207" s="35"/>
      <c r="C207" s="221" t="s">
        <v>359</v>
      </c>
      <c r="D207" s="221" t="s">
        <v>199</v>
      </c>
      <c r="E207" s="222" t="s">
        <v>360</v>
      </c>
      <c r="F207" s="223" t="s">
        <v>361</v>
      </c>
      <c r="G207" s="224" t="s">
        <v>167</v>
      </c>
      <c r="H207" s="225">
        <v>12.723000000000001</v>
      </c>
      <c r="I207" s="226"/>
      <c r="J207" s="227">
        <f>ROUND(I207*H207,2)</f>
        <v>0</v>
      </c>
      <c r="K207" s="223" t="s">
        <v>147</v>
      </c>
      <c r="L207" s="39"/>
      <c r="M207" s="228" t="s">
        <v>35</v>
      </c>
      <c r="N207" s="229" t="s">
        <v>47</v>
      </c>
      <c r="O207" s="64"/>
      <c r="P207" s="186">
        <f>O207*H207</f>
        <v>0</v>
      </c>
      <c r="Q207" s="186">
        <v>0</v>
      </c>
      <c r="R207" s="186">
        <f>Q207*H207</f>
        <v>0</v>
      </c>
      <c r="S207" s="186">
        <v>0</v>
      </c>
      <c r="T207" s="18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8" t="s">
        <v>308</v>
      </c>
      <c r="AT207" s="188" t="s">
        <v>199</v>
      </c>
      <c r="AU207" s="188" t="s">
        <v>83</v>
      </c>
      <c r="AY207" s="17" t="s">
        <v>149</v>
      </c>
      <c r="BE207" s="189">
        <f>IF(N207="základní",J207,0)</f>
        <v>0</v>
      </c>
      <c r="BF207" s="189">
        <f>IF(N207="snížená",J207,0)</f>
        <v>0</v>
      </c>
      <c r="BG207" s="189">
        <f>IF(N207="zákl. přenesená",J207,0)</f>
        <v>0</v>
      </c>
      <c r="BH207" s="189">
        <f>IF(N207="sníž. přenesená",J207,0)</f>
        <v>0</v>
      </c>
      <c r="BI207" s="189">
        <f>IF(N207="nulová",J207,0)</f>
        <v>0</v>
      </c>
      <c r="BJ207" s="17" t="s">
        <v>83</v>
      </c>
      <c r="BK207" s="189">
        <f>ROUND(I207*H207,2)</f>
        <v>0</v>
      </c>
      <c r="BL207" s="17" t="s">
        <v>308</v>
      </c>
      <c r="BM207" s="188" t="s">
        <v>362</v>
      </c>
    </row>
    <row r="208" spans="1:65" s="2" customFormat="1" ht="68.25" x14ac:dyDescent="0.2">
      <c r="A208" s="34"/>
      <c r="B208" s="35"/>
      <c r="C208" s="36"/>
      <c r="D208" s="192" t="s">
        <v>203</v>
      </c>
      <c r="E208" s="36"/>
      <c r="F208" s="202" t="s">
        <v>351</v>
      </c>
      <c r="G208" s="36"/>
      <c r="H208" s="36"/>
      <c r="I208" s="115"/>
      <c r="J208" s="36"/>
      <c r="K208" s="36"/>
      <c r="L208" s="39"/>
      <c r="M208" s="203"/>
      <c r="N208" s="204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203</v>
      </c>
      <c r="AU208" s="17" t="s">
        <v>83</v>
      </c>
    </row>
    <row r="209" spans="1:65" s="2" customFormat="1" ht="19.5" x14ac:dyDescent="0.2">
      <c r="A209" s="34"/>
      <c r="B209" s="35"/>
      <c r="C209" s="36"/>
      <c r="D209" s="192" t="s">
        <v>157</v>
      </c>
      <c r="E209" s="36"/>
      <c r="F209" s="202" t="s">
        <v>363</v>
      </c>
      <c r="G209" s="36"/>
      <c r="H209" s="36"/>
      <c r="I209" s="115"/>
      <c r="J209" s="36"/>
      <c r="K209" s="36"/>
      <c r="L209" s="39"/>
      <c r="M209" s="203"/>
      <c r="N209" s="204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157</v>
      </c>
      <c r="AU209" s="17" t="s">
        <v>83</v>
      </c>
    </row>
    <row r="210" spans="1:65" s="12" customFormat="1" ht="11.25" x14ac:dyDescent="0.2">
      <c r="B210" s="190"/>
      <c r="C210" s="191"/>
      <c r="D210" s="192" t="s">
        <v>152</v>
      </c>
      <c r="E210" s="193" t="s">
        <v>35</v>
      </c>
      <c r="F210" s="194" t="s">
        <v>364</v>
      </c>
      <c r="G210" s="191"/>
      <c r="H210" s="195">
        <v>12.723000000000001</v>
      </c>
      <c r="I210" s="196"/>
      <c r="J210" s="191"/>
      <c r="K210" s="191"/>
      <c r="L210" s="197"/>
      <c r="M210" s="198"/>
      <c r="N210" s="199"/>
      <c r="O210" s="199"/>
      <c r="P210" s="199"/>
      <c r="Q210" s="199"/>
      <c r="R210" s="199"/>
      <c r="S210" s="199"/>
      <c r="T210" s="200"/>
      <c r="AT210" s="201" t="s">
        <v>152</v>
      </c>
      <c r="AU210" s="201" t="s">
        <v>83</v>
      </c>
      <c r="AV210" s="12" t="s">
        <v>85</v>
      </c>
      <c r="AW210" s="12" t="s">
        <v>37</v>
      </c>
      <c r="AX210" s="12" t="s">
        <v>83</v>
      </c>
      <c r="AY210" s="201" t="s">
        <v>149</v>
      </c>
    </row>
    <row r="211" spans="1:65" s="2" customFormat="1" ht="33" customHeight="1" x14ac:dyDescent="0.2">
      <c r="A211" s="34"/>
      <c r="B211" s="35"/>
      <c r="C211" s="221" t="s">
        <v>365</v>
      </c>
      <c r="D211" s="221" t="s">
        <v>199</v>
      </c>
      <c r="E211" s="222" t="s">
        <v>341</v>
      </c>
      <c r="F211" s="223" t="s">
        <v>342</v>
      </c>
      <c r="G211" s="224" t="s">
        <v>167</v>
      </c>
      <c r="H211" s="225">
        <v>151.91999999999999</v>
      </c>
      <c r="I211" s="226"/>
      <c r="J211" s="227">
        <f>ROUND(I211*H211,2)</f>
        <v>0</v>
      </c>
      <c r="K211" s="223" t="s">
        <v>147</v>
      </c>
      <c r="L211" s="39"/>
      <c r="M211" s="228" t="s">
        <v>35</v>
      </c>
      <c r="N211" s="229" t="s">
        <v>47</v>
      </c>
      <c r="O211" s="64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8" t="s">
        <v>308</v>
      </c>
      <c r="AT211" s="188" t="s">
        <v>199</v>
      </c>
      <c r="AU211" s="188" t="s">
        <v>83</v>
      </c>
      <c r="AY211" s="17" t="s">
        <v>149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7" t="s">
        <v>83</v>
      </c>
      <c r="BK211" s="189">
        <f>ROUND(I211*H211,2)</f>
        <v>0</v>
      </c>
      <c r="BL211" s="17" t="s">
        <v>308</v>
      </c>
      <c r="BM211" s="188" t="s">
        <v>366</v>
      </c>
    </row>
    <row r="212" spans="1:65" s="2" customFormat="1" ht="29.25" x14ac:dyDescent="0.2">
      <c r="A212" s="34"/>
      <c r="B212" s="35"/>
      <c r="C212" s="36"/>
      <c r="D212" s="192" t="s">
        <v>203</v>
      </c>
      <c r="E212" s="36"/>
      <c r="F212" s="202" t="s">
        <v>344</v>
      </c>
      <c r="G212" s="36"/>
      <c r="H212" s="36"/>
      <c r="I212" s="115"/>
      <c r="J212" s="36"/>
      <c r="K212" s="36"/>
      <c r="L212" s="39"/>
      <c r="M212" s="203"/>
      <c r="N212" s="204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203</v>
      </c>
      <c r="AU212" s="17" t="s">
        <v>83</v>
      </c>
    </row>
    <row r="213" spans="1:65" s="2" customFormat="1" ht="48.75" x14ac:dyDescent="0.2">
      <c r="A213" s="34"/>
      <c r="B213" s="35"/>
      <c r="C213" s="36"/>
      <c r="D213" s="192" t="s">
        <v>157</v>
      </c>
      <c r="E213" s="36"/>
      <c r="F213" s="202" t="s">
        <v>367</v>
      </c>
      <c r="G213" s="36"/>
      <c r="H213" s="36"/>
      <c r="I213" s="115"/>
      <c r="J213" s="36"/>
      <c r="K213" s="36"/>
      <c r="L213" s="39"/>
      <c r="M213" s="203"/>
      <c r="N213" s="204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157</v>
      </c>
      <c r="AU213" s="17" t="s">
        <v>83</v>
      </c>
    </row>
    <row r="214" spans="1:65" s="12" customFormat="1" ht="11.25" x14ac:dyDescent="0.2">
      <c r="B214" s="190"/>
      <c r="C214" s="191"/>
      <c r="D214" s="192" t="s">
        <v>152</v>
      </c>
      <c r="E214" s="193" t="s">
        <v>35</v>
      </c>
      <c r="F214" s="194" t="s">
        <v>368</v>
      </c>
      <c r="G214" s="191"/>
      <c r="H214" s="195">
        <v>148.91999999999999</v>
      </c>
      <c r="I214" s="196"/>
      <c r="J214" s="191"/>
      <c r="K214" s="191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152</v>
      </c>
      <c r="AU214" s="201" t="s">
        <v>83</v>
      </c>
      <c r="AV214" s="12" t="s">
        <v>85</v>
      </c>
      <c r="AW214" s="12" t="s">
        <v>37</v>
      </c>
      <c r="AX214" s="12" t="s">
        <v>76</v>
      </c>
      <c r="AY214" s="201" t="s">
        <v>149</v>
      </c>
    </row>
    <row r="215" spans="1:65" s="12" customFormat="1" ht="11.25" x14ac:dyDescent="0.2">
      <c r="B215" s="190"/>
      <c r="C215" s="191"/>
      <c r="D215" s="192" t="s">
        <v>152</v>
      </c>
      <c r="E215" s="193" t="s">
        <v>35</v>
      </c>
      <c r="F215" s="194" t="s">
        <v>369</v>
      </c>
      <c r="G215" s="191"/>
      <c r="H215" s="195">
        <v>3</v>
      </c>
      <c r="I215" s="196"/>
      <c r="J215" s="191"/>
      <c r="K215" s="191"/>
      <c r="L215" s="197"/>
      <c r="M215" s="198"/>
      <c r="N215" s="199"/>
      <c r="O215" s="199"/>
      <c r="P215" s="199"/>
      <c r="Q215" s="199"/>
      <c r="R215" s="199"/>
      <c r="S215" s="199"/>
      <c r="T215" s="200"/>
      <c r="AT215" s="201" t="s">
        <v>152</v>
      </c>
      <c r="AU215" s="201" t="s">
        <v>83</v>
      </c>
      <c r="AV215" s="12" t="s">
        <v>85</v>
      </c>
      <c r="AW215" s="12" t="s">
        <v>37</v>
      </c>
      <c r="AX215" s="12" t="s">
        <v>76</v>
      </c>
      <c r="AY215" s="201" t="s">
        <v>149</v>
      </c>
    </row>
    <row r="216" spans="1:65" s="14" customFormat="1" ht="11.25" x14ac:dyDescent="0.2">
      <c r="B216" s="230"/>
      <c r="C216" s="231"/>
      <c r="D216" s="192" t="s">
        <v>152</v>
      </c>
      <c r="E216" s="232" t="s">
        <v>35</v>
      </c>
      <c r="F216" s="233" t="s">
        <v>370</v>
      </c>
      <c r="G216" s="231"/>
      <c r="H216" s="234">
        <v>151.91999999999999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152</v>
      </c>
      <c r="AU216" s="240" t="s">
        <v>83</v>
      </c>
      <c r="AV216" s="14" t="s">
        <v>150</v>
      </c>
      <c r="AW216" s="14" t="s">
        <v>37</v>
      </c>
      <c r="AX216" s="14" t="s">
        <v>83</v>
      </c>
      <c r="AY216" s="240" t="s">
        <v>149</v>
      </c>
    </row>
    <row r="217" spans="1:65" s="2" customFormat="1" ht="100.5" customHeight="1" x14ac:dyDescent="0.2">
      <c r="A217" s="34"/>
      <c r="B217" s="35"/>
      <c r="C217" s="221" t="s">
        <v>371</v>
      </c>
      <c r="D217" s="221" t="s">
        <v>199</v>
      </c>
      <c r="E217" s="222" t="s">
        <v>372</v>
      </c>
      <c r="F217" s="223" t="s">
        <v>373</v>
      </c>
      <c r="G217" s="224" t="s">
        <v>167</v>
      </c>
      <c r="H217" s="225">
        <v>151.91999999999999</v>
      </c>
      <c r="I217" s="226"/>
      <c r="J217" s="227">
        <f>ROUND(I217*H217,2)</f>
        <v>0</v>
      </c>
      <c r="K217" s="223" t="s">
        <v>147</v>
      </c>
      <c r="L217" s="39"/>
      <c r="M217" s="228" t="s">
        <v>35</v>
      </c>
      <c r="N217" s="229" t="s">
        <v>47</v>
      </c>
      <c r="O217" s="64"/>
      <c r="P217" s="186">
        <f>O217*H217</f>
        <v>0</v>
      </c>
      <c r="Q217" s="186">
        <v>0</v>
      </c>
      <c r="R217" s="186">
        <f>Q217*H217</f>
        <v>0</v>
      </c>
      <c r="S217" s="186">
        <v>0</v>
      </c>
      <c r="T217" s="187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8" t="s">
        <v>308</v>
      </c>
      <c r="AT217" s="188" t="s">
        <v>199</v>
      </c>
      <c r="AU217" s="188" t="s">
        <v>83</v>
      </c>
      <c r="AY217" s="17" t="s">
        <v>149</v>
      </c>
      <c r="BE217" s="189">
        <f>IF(N217="základní",J217,0)</f>
        <v>0</v>
      </c>
      <c r="BF217" s="189">
        <f>IF(N217="snížená",J217,0)</f>
        <v>0</v>
      </c>
      <c r="BG217" s="189">
        <f>IF(N217="zákl. přenesená",J217,0)</f>
        <v>0</v>
      </c>
      <c r="BH217" s="189">
        <f>IF(N217="sníž. přenesená",J217,0)</f>
        <v>0</v>
      </c>
      <c r="BI217" s="189">
        <f>IF(N217="nulová",J217,0)</f>
        <v>0</v>
      </c>
      <c r="BJ217" s="17" t="s">
        <v>83</v>
      </c>
      <c r="BK217" s="189">
        <f>ROUND(I217*H217,2)</f>
        <v>0</v>
      </c>
      <c r="BL217" s="17" t="s">
        <v>308</v>
      </c>
      <c r="BM217" s="188" t="s">
        <v>374</v>
      </c>
    </row>
    <row r="218" spans="1:65" s="2" customFormat="1" ht="68.25" x14ac:dyDescent="0.2">
      <c r="A218" s="34"/>
      <c r="B218" s="35"/>
      <c r="C218" s="36"/>
      <c r="D218" s="192" t="s">
        <v>203</v>
      </c>
      <c r="E218" s="36"/>
      <c r="F218" s="202" t="s">
        <v>351</v>
      </c>
      <c r="G218" s="36"/>
      <c r="H218" s="36"/>
      <c r="I218" s="115"/>
      <c r="J218" s="36"/>
      <c r="K218" s="36"/>
      <c r="L218" s="39"/>
      <c r="M218" s="203"/>
      <c r="N218" s="204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203</v>
      </c>
      <c r="AU218" s="17" t="s">
        <v>83</v>
      </c>
    </row>
    <row r="219" spans="1:65" s="2" customFormat="1" ht="19.5" x14ac:dyDescent="0.2">
      <c r="A219" s="34"/>
      <c r="B219" s="35"/>
      <c r="C219" s="36"/>
      <c r="D219" s="192" t="s">
        <v>157</v>
      </c>
      <c r="E219" s="36"/>
      <c r="F219" s="202" t="s">
        <v>375</v>
      </c>
      <c r="G219" s="36"/>
      <c r="H219" s="36"/>
      <c r="I219" s="115"/>
      <c r="J219" s="36"/>
      <c r="K219" s="36"/>
      <c r="L219" s="39"/>
      <c r="M219" s="203"/>
      <c r="N219" s="204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157</v>
      </c>
      <c r="AU219" s="17" t="s">
        <v>83</v>
      </c>
    </row>
    <row r="220" spans="1:65" s="12" customFormat="1" ht="11.25" x14ac:dyDescent="0.2">
      <c r="B220" s="190"/>
      <c r="C220" s="191"/>
      <c r="D220" s="192" t="s">
        <v>152</v>
      </c>
      <c r="E220" s="193" t="s">
        <v>35</v>
      </c>
      <c r="F220" s="194" t="s">
        <v>368</v>
      </c>
      <c r="G220" s="191"/>
      <c r="H220" s="195">
        <v>148.91999999999999</v>
      </c>
      <c r="I220" s="196"/>
      <c r="J220" s="191"/>
      <c r="K220" s="191"/>
      <c r="L220" s="197"/>
      <c r="M220" s="198"/>
      <c r="N220" s="199"/>
      <c r="O220" s="199"/>
      <c r="P220" s="199"/>
      <c r="Q220" s="199"/>
      <c r="R220" s="199"/>
      <c r="S220" s="199"/>
      <c r="T220" s="200"/>
      <c r="AT220" s="201" t="s">
        <v>152</v>
      </c>
      <c r="AU220" s="201" t="s">
        <v>83</v>
      </c>
      <c r="AV220" s="12" t="s">
        <v>85</v>
      </c>
      <c r="AW220" s="12" t="s">
        <v>37</v>
      </c>
      <c r="AX220" s="12" t="s">
        <v>76</v>
      </c>
      <c r="AY220" s="201" t="s">
        <v>149</v>
      </c>
    </row>
    <row r="221" spans="1:65" s="12" customFormat="1" ht="11.25" x14ac:dyDescent="0.2">
      <c r="B221" s="190"/>
      <c r="C221" s="191"/>
      <c r="D221" s="192" t="s">
        <v>152</v>
      </c>
      <c r="E221" s="193" t="s">
        <v>35</v>
      </c>
      <c r="F221" s="194" t="s">
        <v>369</v>
      </c>
      <c r="G221" s="191"/>
      <c r="H221" s="195">
        <v>3</v>
      </c>
      <c r="I221" s="196"/>
      <c r="J221" s="191"/>
      <c r="K221" s="191"/>
      <c r="L221" s="197"/>
      <c r="M221" s="198"/>
      <c r="N221" s="199"/>
      <c r="O221" s="199"/>
      <c r="P221" s="199"/>
      <c r="Q221" s="199"/>
      <c r="R221" s="199"/>
      <c r="S221" s="199"/>
      <c r="T221" s="200"/>
      <c r="AT221" s="201" t="s">
        <v>152</v>
      </c>
      <c r="AU221" s="201" t="s">
        <v>83</v>
      </c>
      <c r="AV221" s="12" t="s">
        <v>85</v>
      </c>
      <c r="AW221" s="12" t="s">
        <v>37</v>
      </c>
      <c r="AX221" s="12" t="s">
        <v>76</v>
      </c>
      <c r="AY221" s="201" t="s">
        <v>149</v>
      </c>
    </row>
    <row r="222" spans="1:65" s="14" customFormat="1" ht="11.25" x14ac:dyDescent="0.2">
      <c r="B222" s="230"/>
      <c r="C222" s="231"/>
      <c r="D222" s="192" t="s">
        <v>152</v>
      </c>
      <c r="E222" s="232" t="s">
        <v>35</v>
      </c>
      <c r="F222" s="233" t="s">
        <v>370</v>
      </c>
      <c r="G222" s="231"/>
      <c r="H222" s="234">
        <v>151.91999999999999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152</v>
      </c>
      <c r="AU222" s="240" t="s">
        <v>83</v>
      </c>
      <c r="AV222" s="14" t="s">
        <v>150</v>
      </c>
      <c r="AW222" s="14" t="s">
        <v>37</v>
      </c>
      <c r="AX222" s="14" t="s">
        <v>83</v>
      </c>
      <c r="AY222" s="240" t="s">
        <v>149</v>
      </c>
    </row>
    <row r="223" spans="1:65" s="2" customFormat="1" ht="100.5" customHeight="1" x14ac:dyDescent="0.2">
      <c r="A223" s="34"/>
      <c r="B223" s="35"/>
      <c r="C223" s="221" t="s">
        <v>376</v>
      </c>
      <c r="D223" s="221" t="s">
        <v>199</v>
      </c>
      <c r="E223" s="222" t="s">
        <v>377</v>
      </c>
      <c r="F223" s="223" t="s">
        <v>378</v>
      </c>
      <c r="G223" s="224" t="s">
        <v>167</v>
      </c>
      <c r="H223" s="225">
        <v>2.867</v>
      </c>
      <c r="I223" s="226"/>
      <c r="J223" s="227">
        <f>ROUND(I223*H223,2)</f>
        <v>0</v>
      </c>
      <c r="K223" s="223" t="s">
        <v>147</v>
      </c>
      <c r="L223" s="39"/>
      <c r="M223" s="228" t="s">
        <v>35</v>
      </c>
      <c r="N223" s="229" t="s">
        <v>47</v>
      </c>
      <c r="O223" s="64"/>
      <c r="P223" s="186">
        <f>O223*H223</f>
        <v>0</v>
      </c>
      <c r="Q223" s="186">
        <v>0</v>
      </c>
      <c r="R223" s="186">
        <f>Q223*H223</f>
        <v>0</v>
      </c>
      <c r="S223" s="186">
        <v>0</v>
      </c>
      <c r="T223" s="18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8" t="s">
        <v>308</v>
      </c>
      <c r="AT223" s="188" t="s">
        <v>199</v>
      </c>
      <c r="AU223" s="188" t="s">
        <v>83</v>
      </c>
      <c r="AY223" s="17" t="s">
        <v>149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7" t="s">
        <v>83</v>
      </c>
      <c r="BK223" s="189">
        <f>ROUND(I223*H223,2)</f>
        <v>0</v>
      </c>
      <c r="BL223" s="17" t="s">
        <v>308</v>
      </c>
      <c r="BM223" s="188" t="s">
        <v>379</v>
      </c>
    </row>
    <row r="224" spans="1:65" s="2" customFormat="1" ht="68.25" x14ac:dyDescent="0.2">
      <c r="A224" s="34"/>
      <c r="B224" s="35"/>
      <c r="C224" s="36"/>
      <c r="D224" s="192" t="s">
        <v>203</v>
      </c>
      <c r="E224" s="36"/>
      <c r="F224" s="202" t="s">
        <v>351</v>
      </c>
      <c r="G224" s="36"/>
      <c r="H224" s="36"/>
      <c r="I224" s="115"/>
      <c r="J224" s="36"/>
      <c r="K224" s="36"/>
      <c r="L224" s="39"/>
      <c r="M224" s="203"/>
      <c r="N224" s="204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203</v>
      </c>
      <c r="AU224" s="17" t="s">
        <v>83</v>
      </c>
    </row>
    <row r="225" spans="1:65" s="2" customFormat="1" ht="19.5" x14ac:dyDescent="0.2">
      <c r="A225" s="34"/>
      <c r="B225" s="35"/>
      <c r="C225" s="36"/>
      <c r="D225" s="192" t="s">
        <v>157</v>
      </c>
      <c r="E225" s="36"/>
      <c r="F225" s="202" t="s">
        <v>380</v>
      </c>
      <c r="G225" s="36"/>
      <c r="H225" s="36"/>
      <c r="I225" s="115"/>
      <c r="J225" s="36"/>
      <c r="K225" s="36"/>
      <c r="L225" s="39"/>
      <c r="M225" s="203"/>
      <c r="N225" s="204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157</v>
      </c>
      <c r="AU225" s="17" t="s">
        <v>83</v>
      </c>
    </row>
    <row r="226" spans="1:65" s="12" customFormat="1" ht="11.25" x14ac:dyDescent="0.2">
      <c r="B226" s="190"/>
      <c r="C226" s="191"/>
      <c r="D226" s="192" t="s">
        <v>152</v>
      </c>
      <c r="E226" s="193" t="s">
        <v>35</v>
      </c>
      <c r="F226" s="194" t="s">
        <v>381</v>
      </c>
      <c r="G226" s="191"/>
      <c r="H226" s="195">
        <v>2.867</v>
      </c>
      <c r="I226" s="196"/>
      <c r="J226" s="191"/>
      <c r="K226" s="191"/>
      <c r="L226" s="197"/>
      <c r="M226" s="198"/>
      <c r="N226" s="199"/>
      <c r="O226" s="199"/>
      <c r="P226" s="199"/>
      <c r="Q226" s="199"/>
      <c r="R226" s="199"/>
      <c r="S226" s="199"/>
      <c r="T226" s="200"/>
      <c r="AT226" s="201" t="s">
        <v>152</v>
      </c>
      <c r="AU226" s="201" t="s">
        <v>83</v>
      </c>
      <c r="AV226" s="12" t="s">
        <v>85</v>
      </c>
      <c r="AW226" s="12" t="s">
        <v>37</v>
      </c>
      <c r="AX226" s="12" t="s">
        <v>83</v>
      </c>
      <c r="AY226" s="201" t="s">
        <v>149</v>
      </c>
    </row>
    <row r="227" spans="1:65" s="2" customFormat="1" ht="100.5" customHeight="1" x14ac:dyDescent="0.2">
      <c r="A227" s="34"/>
      <c r="B227" s="35"/>
      <c r="C227" s="221" t="s">
        <v>382</v>
      </c>
      <c r="D227" s="221" t="s">
        <v>199</v>
      </c>
      <c r="E227" s="222" t="s">
        <v>360</v>
      </c>
      <c r="F227" s="223" t="s">
        <v>361</v>
      </c>
      <c r="G227" s="224" t="s">
        <v>167</v>
      </c>
      <c r="H227" s="225">
        <v>245.88</v>
      </c>
      <c r="I227" s="226"/>
      <c r="J227" s="227">
        <f>ROUND(I227*H227,2)</f>
        <v>0</v>
      </c>
      <c r="K227" s="223" t="s">
        <v>147</v>
      </c>
      <c r="L227" s="39"/>
      <c r="M227" s="228" t="s">
        <v>35</v>
      </c>
      <c r="N227" s="229" t="s">
        <v>47</v>
      </c>
      <c r="O227" s="64"/>
      <c r="P227" s="186">
        <f>O227*H227</f>
        <v>0</v>
      </c>
      <c r="Q227" s="186">
        <v>0</v>
      </c>
      <c r="R227" s="186">
        <f>Q227*H227</f>
        <v>0</v>
      </c>
      <c r="S227" s="186">
        <v>0</v>
      </c>
      <c r="T227" s="187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8" t="s">
        <v>308</v>
      </c>
      <c r="AT227" s="188" t="s">
        <v>199</v>
      </c>
      <c r="AU227" s="188" t="s">
        <v>83</v>
      </c>
      <c r="AY227" s="17" t="s">
        <v>149</v>
      </c>
      <c r="BE227" s="189">
        <f>IF(N227="základní",J227,0)</f>
        <v>0</v>
      </c>
      <c r="BF227" s="189">
        <f>IF(N227="snížená",J227,0)</f>
        <v>0</v>
      </c>
      <c r="BG227" s="189">
        <f>IF(N227="zákl. přenesená",J227,0)</f>
        <v>0</v>
      </c>
      <c r="BH227" s="189">
        <f>IF(N227="sníž. přenesená",J227,0)</f>
        <v>0</v>
      </c>
      <c r="BI227" s="189">
        <f>IF(N227="nulová",J227,0)</f>
        <v>0</v>
      </c>
      <c r="BJ227" s="17" t="s">
        <v>83</v>
      </c>
      <c r="BK227" s="189">
        <f>ROUND(I227*H227,2)</f>
        <v>0</v>
      </c>
      <c r="BL227" s="17" t="s">
        <v>308</v>
      </c>
      <c r="BM227" s="188" t="s">
        <v>383</v>
      </c>
    </row>
    <row r="228" spans="1:65" s="2" customFormat="1" ht="68.25" x14ac:dyDescent="0.2">
      <c r="A228" s="34"/>
      <c r="B228" s="35"/>
      <c r="C228" s="36"/>
      <c r="D228" s="192" t="s">
        <v>203</v>
      </c>
      <c r="E228" s="36"/>
      <c r="F228" s="202" t="s">
        <v>351</v>
      </c>
      <c r="G228" s="36"/>
      <c r="H228" s="36"/>
      <c r="I228" s="115"/>
      <c r="J228" s="36"/>
      <c r="K228" s="36"/>
      <c r="L228" s="39"/>
      <c r="M228" s="203"/>
      <c r="N228" s="204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203</v>
      </c>
      <c r="AU228" s="17" t="s">
        <v>83</v>
      </c>
    </row>
    <row r="229" spans="1:65" s="2" customFormat="1" ht="19.5" x14ac:dyDescent="0.2">
      <c r="A229" s="34"/>
      <c r="B229" s="35"/>
      <c r="C229" s="36"/>
      <c r="D229" s="192" t="s">
        <v>157</v>
      </c>
      <c r="E229" s="36"/>
      <c r="F229" s="202" t="s">
        <v>384</v>
      </c>
      <c r="G229" s="36"/>
      <c r="H229" s="36"/>
      <c r="I229" s="115"/>
      <c r="J229" s="36"/>
      <c r="K229" s="36"/>
      <c r="L229" s="39"/>
      <c r="M229" s="203"/>
      <c r="N229" s="204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157</v>
      </c>
      <c r="AU229" s="17" t="s">
        <v>83</v>
      </c>
    </row>
    <row r="230" spans="1:65" s="12" customFormat="1" ht="11.25" x14ac:dyDescent="0.2">
      <c r="B230" s="190"/>
      <c r="C230" s="191"/>
      <c r="D230" s="192" t="s">
        <v>152</v>
      </c>
      <c r="E230" s="193" t="s">
        <v>35</v>
      </c>
      <c r="F230" s="194" t="s">
        <v>385</v>
      </c>
      <c r="G230" s="191"/>
      <c r="H230" s="195">
        <v>245.88</v>
      </c>
      <c r="I230" s="196"/>
      <c r="J230" s="191"/>
      <c r="K230" s="191"/>
      <c r="L230" s="197"/>
      <c r="M230" s="198"/>
      <c r="N230" s="199"/>
      <c r="O230" s="199"/>
      <c r="P230" s="199"/>
      <c r="Q230" s="199"/>
      <c r="R230" s="199"/>
      <c r="S230" s="199"/>
      <c r="T230" s="200"/>
      <c r="AT230" s="201" t="s">
        <v>152</v>
      </c>
      <c r="AU230" s="201" t="s">
        <v>83</v>
      </c>
      <c r="AV230" s="12" t="s">
        <v>85</v>
      </c>
      <c r="AW230" s="12" t="s">
        <v>37</v>
      </c>
      <c r="AX230" s="12" t="s">
        <v>83</v>
      </c>
      <c r="AY230" s="201" t="s">
        <v>149</v>
      </c>
    </row>
    <row r="231" spans="1:65" s="2" customFormat="1" ht="44.25" customHeight="1" x14ac:dyDescent="0.2">
      <c r="A231" s="34"/>
      <c r="B231" s="35"/>
      <c r="C231" s="221" t="s">
        <v>386</v>
      </c>
      <c r="D231" s="221" t="s">
        <v>199</v>
      </c>
      <c r="E231" s="222" t="s">
        <v>387</v>
      </c>
      <c r="F231" s="223" t="s">
        <v>388</v>
      </c>
      <c r="G231" s="224" t="s">
        <v>167</v>
      </c>
      <c r="H231" s="225">
        <v>235.6</v>
      </c>
      <c r="I231" s="226"/>
      <c r="J231" s="227">
        <f>ROUND(I231*H231,2)</f>
        <v>0</v>
      </c>
      <c r="K231" s="223" t="s">
        <v>147</v>
      </c>
      <c r="L231" s="39"/>
      <c r="M231" s="228" t="s">
        <v>35</v>
      </c>
      <c r="N231" s="229" t="s">
        <v>47</v>
      </c>
      <c r="O231" s="64"/>
      <c r="P231" s="186">
        <f>O231*H231</f>
        <v>0</v>
      </c>
      <c r="Q231" s="186">
        <v>0</v>
      </c>
      <c r="R231" s="186">
        <f>Q231*H231</f>
        <v>0</v>
      </c>
      <c r="S231" s="186">
        <v>0</v>
      </c>
      <c r="T231" s="187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88" t="s">
        <v>308</v>
      </c>
      <c r="AT231" s="188" t="s">
        <v>199</v>
      </c>
      <c r="AU231" s="188" t="s">
        <v>83</v>
      </c>
      <c r="AY231" s="17" t="s">
        <v>149</v>
      </c>
      <c r="BE231" s="189">
        <f>IF(N231="základní",J231,0)</f>
        <v>0</v>
      </c>
      <c r="BF231" s="189">
        <f>IF(N231="snížená",J231,0)</f>
        <v>0</v>
      </c>
      <c r="BG231" s="189">
        <f>IF(N231="zákl. přenesená",J231,0)</f>
        <v>0</v>
      </c>
      <c r="BH231" s="189">
        <f>IF(N231="sníž. přenesená",J231,0)</f>
        <v>0</v>
      </c>
      <c r="BI231" s="189">
        <f>IF(N231="nulová",J231,0)</f>
        <v>0</v>
      </c>
      <c r="BJ231" s="17" t="s">
        <v>83</v>
      </c>
      <c r="BK231" s="189">
        <f>ROUND(I231*H231,2)</f>
        <v>0</v>
      </c>
      <c r="BL231" s="17" t="s">
        <v>308</v>
      </c>
      <c r="BM231" s="188" t="s">
        <v>389</v>
      </c>
    </row>
    <row r="232" spans="1:65" s="2" customFormat="1" ht="39" x14ac:dyDescent="0.2">
      <c r="A232" s="34"/>
      <c r="B232" s="35"/>
      <c r="C232" s="36"/>
      <c r="D232" s="192" t="s">
        <v>203</v>
      </c>
      <c r="E232" s="36"/>
      <c r="F232" s="202" t="s">
        <v>390</v>
      </c>
      <c r="G232" s="36"/>
      <c r="H232" s="36"/>
      <c r="I232" s="115"/>
      <c r="J232" s="36"/>
      <c r="K232" s="36"/>
      <c r="L232" s="39"/>
      <c r="M232" s="203"/>
      <c r="N232" s="204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203</v>
      </c>
      <c r="AU232" s="17" t="s">
        <v>83</v>
      </c>
    </row>
    <row r="233" spans="1:65" s="2" customFormat="1" ht="19.5" x14ac:dyDescent="0.2">
      <c r="A233" s="34"/>
      <c r="B233" s="35"/>
      <c r="C233" s="36"/>
      <c r="D233" s="192" t="s">
        <v>157</v>
      </c>
      <c r="E233" s="36"/>
      <c r="F233" s="202" t="s">
        <v>391</v>
      </c>
      <c r="G233" s="36"/>
      <c r="H233" s="36"/>
      <c r="I233" s="115"/>
      <c r="J233" s="36"/>
      <c r="K233" s="36"/>
      <c r="L233" s="39"/>
      <c r="M233" s="203"/>
      <c r="N233" s="204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157</v>
      </c>
      <c r="AU233" s="17" t="s">
        <v>83</v>
      </c>
    </row>
    <row r="234" spans="1:65" s="12" customFormat="1" ht="11.25" x14ac:dyDescent="0.2">
      <c r="B234" s="190"/>
      <c r="C234" s="191"/>
      <c r="D234" s="192" t="s">
        <v>152</v>
      </c>
      <c r="E234" s="193" t="s">
        <v>35</v>
      </c>
      <c r="F234" s="194" t="s">
        <v>392</v>
      </c>
      <c r="G234" s="191"/>
      <c r="H234" s="195">
        <v>235.6</v>
      </c>
      <c r="I234" s="196"/>
      <c r="J234" s="191"/>
      <c r="K234" s="191"/>
      <c r="L234" s="197"/>
      <c r="M234" s="198"/>
      <c r="N234" s="199"/>
      <c r="O234" s="199"/>
      <c r="P234" s="199"/>
      <c r="Q234" s="199"/>
      <c r="R234" s="199"/>
      <c r="S234" s="199"/>
      <c r="T234" s="200"/>
      <c r="AT234" s="201" t="s">
        <v>152</v>
      </c>
      <c r="AU234" s="201" t="s">
        <v>83</v>
      </c>
      <c r="AV234" s="12" t="s">
        <v>85</v>
      </c>
      <c r="AW234" s="12" t="s">
        <v>37</v>
      </c>
      <c r="AX234" s="12" t="s">
        <v>83</v>
      </c>
      <c r="AY234" s="201" t="s">
        <v>149</v>
      </c>
    </row>
    <row r="235" spans="1:65" s="2" customFormat="1" ht="44.25" customHeight="1" x14ac:dyDescent="0.2">
      <c r="A235" s="34"/>
      <c r="B235" s="35"/>
      <c r="C235" s="221" t="s">
        <v>393</v>
      </c>
      <c r="D235" s="221" t="s">
        <v>199</v>
      </c>
      <c r="E235" s="222" t="s">
        <v>394</v>
      </c>
      <c r="F235" s="223" t="s">
        <v>395</v>
      </c>
      <c r="G235" s="224" t="s">
        <v>167</v>
      </c>
      <c r="H235" s="225">
        <v>10.01</v>
      </c>
      <c r="I235" s="226"/>
      <c r="J235" s="227">
        <f>ROUND(I235*H235,2)</f>
        <v>0</v>
      </c>
      <c r="K235" s="223" t="s">
        <v>147</v>
      </c>
      <c r="L235" s="39"/>
      <c r="M235" s="228" t="s">
        <v>35</v>
      </c>
      <c r="N235" s="229" t="s">
        <v>47</v>
      </c>
      <c r="O235" s="64"/>
      <c r="P235" s="186">
        <f>O235*H235</f>
        <v>0</v>
      </c>
      <c r="Q235" s="186">
        <v>0</v>
      </c>
      <c r="R235" s="186">
        <f>Q235*H235</f>
        <v>0</v>
      </c>
      <c r="S235" s="186">
        <v>0</v>
      </c>
      <c r="T235" s="18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8" t="s">
        <v>308</v>
      </c>
      <c r="AT235" s="188" t="s">
        <v>199</v>
      </c>
      <c r="AU235" s="188" t="s">
        <v>83</v>
      </c>
      <c r="AY235" s="17" t="s">
        <v>149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17" t="s">
        <v>83</v>
      </c>
      <c r="BK235" s="189">
        <f>ROUND(I235*H235,2)</f>
        <v>0</v>
      </c>
      <c r="BL235" s="17" t="s">
        <v>308</v>
      </c>
      <c r="BM235" s="188" t="s">
        <v>396</v>
      </c>
    </row>
    <row r="236" spans="1:65" s="2" customFormat="1" ht="29.25" x14ac:dyDescent="0.2">
      <c r="A236" s="34"/>
      <c r="B236" s="35"/>
      <c r="C236" s="36"/>
      <c r="D236" s="192" t="s">
        <v>203</v>
      </c>
      <c r="E236" s="36"/>
      <c r="F236" s="202" t="s">
        <v>397</v>
      </c>
      <c r="G236" s="36"/>
      <c r="H236" s="36"/>
      <c r="I236" s="115"/>
      <c r="J236" s="36"/>
      <c r="K236" s="36"/>
      <c r="L236" s="39"/>
      <c r="M236" s="203"/>
      <c r="N236" s="204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203</v>
      </c>
      <c r="AU236" s="17" t="s">
        <v>83</v>
      </c>
    </row>
    <row r="237" spans="1:65" s="2" customFormat="1" ht="48.75" x14ac:dyDescent="0.2">
      <c r="A237" s="34"/>
      <c r="B237" s="35"/>
      <c r="C237" s="36"/>
      <c r="D237" s="192" t="s">
        <v>157</v>
      </c>
      <c r="E237" s="36"/>
      <c r="F237" s="202" t="s">
        <v>398</v>
      </c>
      <c r="G237" s="36"/>
      <c r="H237" s="36"/>
      <c r="I237" s="115"/>
      <c r="J237" s="36"/>
      <c r="K237" s="36"/>
      <c r="L237" s="39"/>
      <c r="M237" s="203"/>
      <c r="N237" s="204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157</v>
      </c>
      <c r="AU237" s="17" t="s">
        <v>83</v>
      </c>
    </row>
    <row r="238" spans="1:65" s="12" customFormat="1" ht="11.25" x14ac:dyDescent="0.2">
      <c r="B238" s="190"/>
      <c r="C238" s="191"/>
      <c r="D238" s="192" t="s">
        <v>152</v>
      </c>
      <c r="E238" s="193" t="s">
        <v>35</v>
      </c>
      <c r="F238" s="194" t="s">
        <v>399</v>
      </c>
      <c r="G238" s="191"/>
      <c r="H238" s="195">
        <v>10.01</v>
      </c>
      <c r="I238" s="196"/>
      <c r="J238" s="191"/>
      <c r="K238" s="191"/>
      <c r="L238" s="197"/>
      <c r="M238" s="198"/>
      <c r="N238" s="199"/>
      <c r="O238" s="199"/>
      <c r="P238" s="199"/>
      <c r="Q238" s="199"/>
      <c r="R238" s="199"/>
      <c r="S238" s="199"/>
      <c r="T238" s="200"/>
      <c r="AT238" s="201" t="s">
        <v>152</v>
      </c>
      <c r="AU238" s="201" t="s">
        <v>83</v>
      </c>
      <c r="AV238" s="12" t="s">
        <v>85</v>
      </c>
      <c r="AW238" s="12" t="s">
        <v>37</v>
      </c>
      <c r="AX238" s="12" t="s">
        <v>83</v>
      </c>
      <c r="AY238" s="201" t="s">
        <v>149</v>
      </c>
    </row>
    <row r="239" spans="1:65" s="2" customFormat="1" ht="44.25" customHeight="1" x14ac:dyDescent="0.2">
      <c r="A239" s="34"/>
      <c r="B239" s="35"/>
      <c r="C239" s="221" t="s">
        <v>400</v>
      </c>
      <c r="D239" s="221" t="s">
        <v>199</v>
      </c>
      <c r="E239" s="222" t="s">
        <v>401</v>
      </c>
      <c r="F239" s="223" t="s">
        <v>402</v>
      </c>
      <c r="G239" s="224" t="s">
        <v>167</v>
      </c>
      <c r="H239" s="225">
        <v>0.27</v>
      </c>
      <c r="I239" s="226"/>
      <c r="J239" s="227">
        <f>ROUND(I239*H239,2)</f>
        <v>0</v>
      </c>
      <c r="K239" s="223" t="s">
        <v>147</v>
      </c>
      <c r="L239" s="39"/>
      <c r="M239" s="228" t="s">
        <v>35</v>
      </c>
      <c r="N239" s="229" t="s">
        <v>47</v>
      </c>
      <c r="O239" s="64"/>
      <c r="P239" s="186">
        <f>O239*H239</f>
        <v>0</v>
      </c>
      <c r="Q239" s="186">
        <v>0</v>
      </c>
      <c r="R239" s="186">
        <f>Q239*H239</f>
        <v>0</v>
      </c>
      <c r="S239" s="186">
        <v>0</v>
      </c>
      <c r="T239" s="18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8" t="s">
        <v>308</v>
      </c>
      <c r="AT239" s="188" t="s">
        <v>199</v>
      </c>
      <c r="AU239" s="188" t="s">
        <v>83</v>
      </c>
      <c r="AY239" s="17" t="s">
        <v>149</v>
      </c>
      <c r="BE239" s="189">
        <f>IF(N239="základní",J239,0)</f>
        <v>0</v>
      </c>
      <c r="BF239" s="189">
        <f>IF(N239="snížená",J239,0)</f>
        <v>0</v>
      </c>
      <c r="BG239" s="189">
        <f>IF(N239="zákl. přenesená",J239,0)</f>
        <v>0</v>
      </c>
      <c r="BH239" s="189">
        <f>IF(N239="sníž. přenesená",J239,0)</f>
        <v>0</v>
      </c>
      <c r="BI239" s="189">
        <f>IF(N239="nulová",J239,0)</f>
        <v>0</v>
      </c>
      <c r="BJ239" s="17" t="s">
        <v>83</v>
      </c>
      <c r="BK239" s="189">
        <f>ROUND(I239*H239,2)</f>
        <v>0</v>
      </c>
      <c r="BL239" s="17" t="s">
        <v>308</v>
      </c>
      <c r="BM239" s="188" t="s">
        <v>403</v>
      </c>
    </row>
    <row r="240" spans="1:65" s="2" customFormat="1" ht="29.25" x14ac:dyDescent="0.2">
      <c r="A240" s="34"/>
      <c r="B240" s="35"/>
      <c r="C240" s="36"/>
      <c r="D240" s="192" t="s">
        <v>203</v>
      </c>
      <c r="E240" s="36"/>
      <c r="F240" s="202" t="s">
        <v>397</v>
      </c>
      <c r="G240" s="36"/>
      <c r="H240" s="36"/>
      <c r="I240" s="115"/>
      <c r="J240" s="36"/>
      <c r="K240" s="36"/>
      <c r="L240" s="39"/>
      <c r="M240" s="203"/>
      <c r="N240" s="204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203</v>
      </c>
      <c r="AU240" s="17" t="s">
        <v>83</v>
      </c>
    </row>
    <row r="241" spans="1:51" s="12" customFormat="1" ht="11.25" x14ac:dyDescent="0.2">
      <c r="B241" s="190"/>
      <c r="C241" s="191"/>
      <c r="D241" s="192" t="s">
        <v>152</v>
      </c>
      <c r="E241" s="193" t="s">
        <v>35</v>
      </c>
      <c r="F241" s="194" t="s">
        <v>404</v>
      </c>
      <c r="G241" s="191"/>
      <c r="H241" s="195">
        <v>0.27</v>
      </c>
      <c r="I241" s="196"/>
      <c r="J241" s="191"/>
      <c r="K241" s="191"/>
      <c r="L241" s="197"/>
      <c r="M241" s="241"/>
      <c r="N241" s="242"/>
      <c r="O241" s="242"/>
      <c r="P241" s="242"/>
      <c r="Q241" s="242"/>
      <c r="R241" s="242"/>
      <c r="S241" s="242"/>
      <c r="T241" s="243"/>
      <c r="AT241" s="201" t="s">
        <v>152</v>
      </c>
      <c r="AU241" s="201" t="s">
        <v>83</v>
      </c>
      <c r="AV241" s="12" t="s">
        <v>85</v>
      </c>
      <c r="AW241" s="12" t="s">
        <v>37</v>
      </c>
      <c r="AX241" s="12" t="s">
        <v>83</v>
      </c>
      <c r="AY241" s="201" t="s">
        <v>149</v>
      </c>
    </row>
    <row r="242" spans="1:51" s="2" customFormat="1" ht="6.95" customHeight="1" x14ac:dyDescent="0.2">
      <c r="A242" s="34"/>
      <c r="B242" s="47"/>
      <c r="C242" s="48"/>
      <c r="D242" s="48"/>
      <c r="E242" s="48"/>
      <c r="F242" s="48"/>
      <c r="G242" s="48"/>
      <c r="H242" s="48"/>
      <c r="I242" s="142"/>
      <c r="J242" s="48"/>
      <c r="K242" s="48"/>
      <c r="L242" s="39"/>
      <c r="M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</row>
  </sheetData>
  <sheetProtection algorithmName="SHA-512" hashValue="t5kTtxWe+9XhchGLr3nvAhT0YFnyD/jjGcKXOhdcDFyXUIRnL5+IXXy3GXprtFPDBBbfNtJanaWiBK5OHvbmwQ==" saltValue="/cw+hU5HtGkBbWhXTnhD9ZgfYhIYAV3NM5UwHMvtlXpxp+5q6P9vx2cnS+xW7sa1xxbPGM2atF1KeA9EZm06XQ==" spinCount="100000" sheet="1" objects="1" scenarios="1" formatColumns="0" formatRows="0" autoFilter="0"/>
  <autoFilter ref="C87:K24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topLeftCell="A88" workbookViewId="0">
      <selection activeCell="F100" sqref="F100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93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 x14ac:dyDescent="0.2">
      <c r="B4" s="20"/>
      <c r="D4" s="112" t="s">
        <v>118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75" t="str">
        <f>'Rekapitulace stavby'!K6</f>
        <v>Oprava trati v úseku Doňov - Popelín</v>
      </c>
      <c r="F7" s="376"/>
      <c r="G7" s="376"/>
      <c r="H7" s="376"/>
      <c r="I7" s="108"/>
      <c r="L7" s="20"/>
    </row>
    <row r="8" spans="1:46" s="1" customFormat="1" ht="12" customHeight="1" x14ac:dyDescent="0.2">
      <c r="B8" s="20"/>
      <c r="D8" s="114" t="s">
        <v>119</v>
      </c>
      <c r="I8" s="108"/>
      <c r="L8" s="20"/>
    </row>
    <row r="9" spans="1:46" s="2" customFormat="1" ht="16.5" customHeight="1" x14ac:dyDescent="0.2">
      <c r="A9" s="34"/>
      <c r="B9" s="39"/>
      <c r="C9" s="34"/>
      <c r="D9" s="34"/>
      <c r="E9" s="375" t="s">
        <v>120</v>
      </c>
      <c r="F9" s="377"/>
      <c r="G9" s="377"/>
      <c r="H9" s="377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4" t="s">
        <v>121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78" t="s">
        <v>405</v>
      </c>
      <c r="F11" s="377"/>
      <c r="G11" s="377"/>
      <c r="H11" s="377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x14ac:dyDescent="0.2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22</v>
      </c>
      <c r="E14" s="34"/>
      <c r="F14" s="103" t="s">
        <v>23</v>
      </c>
      <c r="G14" s="34"/>
      <c r="H14" s="34"/>
      <c r="I14" s="117" t="s">
        <v>24</v>
      </c>
      <c r="J14" s="118" t="str">
        <f>'Rekapitulace stavby'!AN8</f>
        <v>15. 4. 2020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79" t="str">
        <f>'Rekapitulace stavby'!E14</f>
        <v>Vyplň údaj</v>
      </c>
      <c r="F20" s="380"/>
      <c r="G20" s="380"/>
      <c r="H20" s="380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9"/>
      <c r="B29" s="120"/>
      <c r="C29" s="119"/>
      <c r="D29" s="119"/>
      <c r="E29" s="381" t="s">
        <v>35</v>
      </c>
      <c r="F29" s="381"/>
      <c r="G29" s="381"/>
      <c r="H29" s="381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ROUND(J86,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46</v>
      </c>
      <c r="E35" s="114" t="s">
        <v>47</v>
      </c>
      <c r="F35" s="130">
        <f>ROUND((SUM(BE86:BE95)),  2)</f>
        <v>0</v>
      </c>
      <c r="G35" s="34"/>
      <c r="H35" s="34"/>
      <c r="I35" s="131">
        <v>0.21</v>
      </c>
      <c r="J35" s="130">
        <f>ROUND(((SUM(BE86:BE95))*I35),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4" t="s">
        <v>48</v>
      </c>
      <c r="F36" s="130">
        <f>ROUND((SUM(BF86:BF95)),  2)</f>
        <v>0</v>
      </c>
      <c r="G36" s="34"/>
      <c r="H36" s="34"/>
      <c r="I36" s="131">
        <v>0.15</v>
      </c>
      <c r="J36" s="130">
        <f>ROUND(((SUM(BF86:BF95))*I36),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49</v>
      </c>
      <c r="F37" s="130">
        <f>ROUND((SUM(BG86:BG95)),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4" t="s">
        <v>50</v>
      </c>
      <c r="F38" s="130">
        <f>ROUND((SUM(BH86:BH95)),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4" t="s">
        <v>51</v>
      </c>
      <c r="F39" s="130">
        <f>ROUND((SUM(BI86:BI95)),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 x14ac:dyDescent="0.2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 x14ac:dyDescent="0.2">
      <c r="A47" s="34"/>
      <c r="B47" s="35"/>
      <c r="C47" s="23" t="s">
        <v>123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 x14ac:dyDescent="0.2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 x14ac:dyDescent="0.2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 x14ac:dyDescent="0.2">
      <c r="A50" s="34"/>
      <c r="B50" s="35"/>
      <c r="C50" s="36"/>
      <c r="D50" s="36"/>
      <c r="E50" s="382" t="str">
        <f>E7</f>
        <v>Oprava trati v úseku Doňov - Popelín</v>
      </c>
      <c r="F50" s="383"/>
      <c r="G50" s="383"/>
      <c r="H50" s="383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 x14ac:dyDescent="0.2">
      <c r="B51" s="21"/>
      <c r="C51" s="29" t="s">
        <v>119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 x14ac:dyDescent="0.2">
      <c r="A52" s="34"/>
      <c r="B52" s="35"/>
      <c r="C52" s="36"/>
      <c r="D52" s="36"/>
      <c r="E52" s="382" t="s">
        <v>120</v>
      </c>
      <c r="F52" s="384"/>
      <c r="G52" s="384"/>
      <c r="H52" s="384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 x14ac:dyDescent="0.2">
      <c r="A53" s="34"/>
      <c r="B53" s="35"/>
      <c r="C53" s="29" t="s">
        <v>121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 x14ac:dyDescent="0.2">
      <c r="A54" s="34"/>
      <c r="B54" s="35"/>
      <c r="C54" s="36"/>
      <c r="D54" s="36"/>
      <c r="E54" s="336" t="str">
        <f>E11</f>
        <v>SO 1.2 - Materiál a práce dodávané zadavatelem -  NEOCEŇOVAT!</v>
      </c>
      <c r="F54" s="384"/>
      <c r="G54" s="384"/>
      <c r="H54" s="384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 x14ac:dyDescent="0.2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 x14ac:dyDescent="0.2">
      <c r="A56" s="34"/>
      <c r="B56" s="35"/>
      <c r="C56" s="29" t="s">
        <v>22</v>
      </c>
      <c r="D56" s="36"/>
      <c r="E56" s="36"/>
      <c r="F56" s="27" t="str">
        <f>F14</f>
        <v xml:space="preserve">trať 225 dle JŘ, TÚ Doňov - Popelín </v>
      </c>
      <c r="G56" s="36"/>
      <c r="H56" s="36"/>
      <c r="I56" s="117" t="s">
        <v>24</v>
      </c>
      <c r="J56" s="59" t="str">
        <f>IF(J14="","",J14)</f>
        <v>15. 4. 2020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 x14ac:dyDescent="0.2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 x14ac:dyDescent="0.2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 x14ac:dyDescent="0.2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 x14ac:dyDescent="0.2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 x14ac:dyDescent="0.2">
      <c r="A61" s="34"/>
      <c r="B61" s="35"/>
      <c r="C61" s="146" t="s">
        <v>124</v>
      </c>
      <c r="D61" s="147"/>
      <c r="E61" s="147"/>
      <c r="F61" s="147"/>
      <c r="G61" s="147"/>
      <c r="H61" s="147"/>
      <c r="I61" s="148"/>
      <c r="J61" s="149" t="s">
        <v>125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 x14ac:dyDescent="0.2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 x14ac:dyDescent="0.2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J86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 x14ac:dyDescent="0.2">
      <c r="B64" s="151"/>
      <c r="C64" s="152"/>
      <c r="D64" s="153" t="s">
        <v>406</v>
      </c>
      <c r="E64" s="154"/>
      <c r="F64" s="154"/>
      <c r="G64" s="154"/>
      <c r="H64" s="154"/>
      <c r="I64" s="155"/>
      <c r="J64" s="156">
        <f>J93</f>
        <v>0</v>
      </c>
      <c r="K64" s="152"/>
      <c r="L64" s="157"/>
    </row>
    <row r="65" spans="1:31" s="2" customFormat="1" ht="21.75" customHeight="1" x14ac:dyDescent="0.2">
      <c r="A65" s="34"/>
      <c r="B65" s="35"/>
      <c r="C65" s="36"/>
      <c r="D65" s="36"/>
      <c r="E65" s="36"/>
      <c r="F65" s="36"/>
      <c r="G65" s="36"/>
      <c r="H65" s="36"/>
      <c r="I65" s="115"/>
      <c r="J65" s="36"/>
      <c r="K65" s="36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 x14ac:dyDescent="0.2">
      <c r="A66" s="34"/>
      <c r="B66" s="47"/>
      <c r="C66" s="48"/>
      <c r="D66" s="48"/>
      <c r="E66" s="48"/>
      <c r="F66" s="48"/>
      <c r="G66" s="48"/>
      <c r="H66" s="48"/>
      <c r="I66" s="142"/>
      <c r="J66" s="48"/>
      <c r="K66" s="48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 x14ac:dyDescent="0.2">
      <c r="A70" s="34"/>
      <c r="B70" s="49"/>
      <c r="C70" s="50"/>
      <c r="D70" s="50"/>
      <c r="E70" s="50"/>
      <c r="F70" s="50"/>
      <c r="G70" s="50"/>
      <c r="H70" s="50"/>
      <c r="I70" s="145"/>
      <c r="J70" s="50"/>
      <c r="K70" s="50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 x14ac:dyDescent="0.2">
      <c r="A71" s="34"/>
      <c r="B71" s="35"/>
      <c r="C71" s="23" t="s">
        <v>130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 x14ac:dyDescent="0.2">
      <c r="A72" s="34"/>
      <c r="B72" s="35"/>
      <c r="C72" s="36"/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 x14ac:dyDescent="0.2">
      <c r="A73" s="34"/>
      <c r="B73" s="35"/>
      <c r="C73" s="29" t="s">
        <v>16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 x14ac:dyDescent="0.2">
      <c r="A74" s="34"/>
      <c r="B74" s="35"/>
      <c r="C74" s="36"/>
      <c r="D74" s="36"/>
      <c r="E74" s="382" t="str">
        <f>E7</f>
        <v>Oprava trati v úseku Doňov - Popelín</v>
      </c>
      <c r="F74" s="383"/>
      <c r="G74" s="383"/>
      <c r="H74" s="383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1" customFormat="1" ht="12" customHeight="1" x14ac:dyDescent="0.2">
      <c r="B75" s="21"/>
      <c r="C75" s="29" t="s">
        <v>119</v>
      </c>
      <c r="D75" s="22"/>
      <c r="E75" s="22"/>
      <c r="F75" s="22"/>
      <c r="G75" s="22"/>
      <c r="H75" s="22"/>
      <c r="I75" s="108"/>
      <c r="J75" s="22"/>
      <c r="K75" s="22"/>
      <c r="L75" s="20"/>
    </row>
    <row r="76" spans="1:31" s="2" customFormat="1" ht="16.5" customHeight="1" x14ac:dyDescent="0.2">
      <c r="A76" s="34"/>
      <c r="B76" s="35"/>
      <c r="C76" s="36"/>
      <c r="D76" s="36"/>
      <c r="E76" s="382" t="s">
        <v>120</v>
      </c>
      <c r="F76" s="384"/>
      <c r="G76" s="384"/>
      <c r="H76" s="384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 x14ac:dyDescent="0.2">
      <c r="A77" s="34"/>
      <c r="B77" s="35"/>
      <c r="C77" s="29" t="s">
        <v>121</v>
      </c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 x14ac:dyDescent="0.2">
      <c r="A78" s="34"/>
      <c r="B78" s="35"/>
      <c r="C78" s="36"/>
      <c r="D78" s="36"/>
      <c r="E78" s="336" t="str">
        <f>E11</f>
        <v>SO 1.2 - Materiál a práce dodávané zadavatelem -  NEOCEŇOVAT!</v>
      </c>
      <c r="F78" s="384"/>
      <c r="G78" s="384"/>
      <c r="H78" s="384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 x14ac:dyDescent="0.2">
      <c r="A79" s="34"/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 x14ac:dyDescent="0.2">
      <c r="A80" s="34"/>
      <c r="B80" s="35"/>
      <c r="C80" s="29" t="s">
        <v>22</v>
      </c>
      <c r="D80" s="36"/>
      <c r="E80" s="36"/>
      <c r="F80" s="27" t="str">
        <f>F14</f>
        <v xml:space="preserve">trať 225 dle JŘ, TÚ Doňov - Popelín </v>
      </c>
      <c r="G80" s="36"/>
      <c r="H80" s="36"/>
      <c r="I80" s="117" t="s">
        <v>24</v>
      </c>
      <c r="J80" s="59" t="str">
        <f>IF(J14="","",J14)</f>
        <v>15. 4. 2020</v>
      </c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 x14ac:dyDescent="0.2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 x14ac:dyDescent="0.2">
      <c r="A82" s="34"/>
      <c r="B82" s="35"/>
      <c r="C82" s="29" t="s">
        <v>26</v>
      </c>
      <c r="D82" s="36"/>
      <c r="E82" s="36"/>
      <c r="F82" s="27" t="str">
        <f>E17</f>
        <v xml:space="preserve">Správa železnic, státní organizace, OŘ Plzeň </v>
      </c>
      <c r="G82" s="36"/>
      <c r="H82" s="36"/>
      <c r="I82" s="117" t="s">
        <v>34</v>
      </c>
      <c r="J82" s="32" t="str">
        <f>E23</f>
        <v xml:space="preserve"> 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 x14ac:dyDescent="0.2">
      <c r="A83" s="34"/>
      <c r="B83" s="35"/>
      <c r="C83" s="29" t="s">
        <v>32</v>
      </c>
      <c r="D83" s="36"/>
      <c r="E83" s="36"/>
      <c r="F83" s="27" t="str">
        <f>IF(E20="","",E20)</f>
        <v>Vyplň údaj</v>
      </c>
      <c r="G83" s="36"/>
      <c r="H83" s="36"/>
      <c r="I83" s="117" t="s">
        <v>38</v>
      </c>
      <c r="J83" s="32" t="str">
        <f>E26</f>
        <v>Libor Brabenec</v>
      </c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 x14ac:dyDescent="0.2">
      <c r="A84" s="34"/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 x14ac:dyDescent="0.2">
      <c r="A85" s="164"/>
      <c r="B85" s="165"/>
      <c r="C85" s="166" t="s">
        <v>131</v>
      </c>
      <c r="D85" s="167" t="s">
        <v>61</v>
      </c>
      <c r="E85" s="167" t="s">
        <v>57</v>
      </c>
      <c r="F85" s="167" t="s">
        <v>58</v>
      </c>
      <c r="G85" s="167" t="s">
        <v>132</v>
      </c>
      <c r="H85" s="167" t="s">
        <v>133</v>
      </c>
      <c r="I85" s="168" t="s">
        <v>134</v>
      </c>
      <c r="J85" s="167" t="s">
        <v>125</v>
      </c>
      <c r="K85" s="169" t="s">
        <v>135</v>
      </c>
      <c r="L85" s="170"/>
      <c r="M85" s="68" t="s">
        <v>35</v>
      </c>
      <c r="N85" s="69" t="s">
        <v>46</v>
      </c>
      <c r="O85" s="69" t="s">
        <v>136</v>
      </c>
      <c r="P85" s="69" t="s">
        <v>137</v>
      </c>
      <c r="Q85" s="69" t="s">
        <v>138</v>
      </c>
      <c r="R85" s="69" t="s">
        <v>139</v>
      </c>
      <c r="S85" s="69" t="s">
        <v>140</v>
      </c>
      <c r="T85" s="70" t="s">
        <v>141</v>
      </c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</row>
    <row r="86" spans="1:65" s="2" customFormat="1" ht="22.9" customHeight="1" x14ac:dyDescent="0.25">
      <c r="A86" s="34"/>
      <c r="B86" s="35"/>
      <c r="C86" s="75" t="s">
        <v>142</v>
      </c>
      <c r="D86" s="36"/>
      <c r="E86" s="36"/>
      <c r="F86" s="36"/>
      <c r="G86" s="36"/>
      <c r="H86" s="36"/>
      <c r="I86" s="115"/>
      <c r="J86" s="171">
        <f>BK86</f>
        <v>0</v>
      </c>
      <c r="K86" s="36"/>
      <c r="L86" s="39"/>
      <c r="M86" s="71"/>
      <c r="N86" s="172"/>
      <c r="O86" s="72"/>
      <c r="P86" s="173">
        <f>P87+SUM(P88:P93)</f>
        <v>0</v>
      </c>
      <c r="Q86" s="72"/>
      <c r="R86" s="173">
        <f>R87+SUM(R88:R93)</f>
        <v>0</v>
      </c>
      <c r="S86" s="72"/>
      <c r="T86" s="174">
        <f>T87+SUM(T88:T93)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75</v>
      </c>
      <c r="AU86" s="17" t="s">
        <v>126</v>
      </c>
      <c r="BK86" s="175">
        <f>BK87+SUM(BK88:BK93)</f>
        <v>0</v>
      </c>
    </row>
    <row r="87" spans="1:65" s="2" customFormat="1" ht="21.75" customHeight="1" x14ac:dyDescent="0.2">
      <c r="A87" s="34"/>
      <c r="B87" s="35"/>
      <c r="C87" s="176" t="s">
        <v>83</v>
      </c>
      <c r="D87" s="176" t="s">
        <v>143</v>
      </c>
      <c r="E87" s="177" t="s">
        <v>407</v>
      </c>
      <c r="F87" s="178" t="s">
        <v>408</v>
      </c>
      <c r="G87" s="179" t="s">
        <v>146</v>
      </c>
      <c r="H87" s="180">
        <v>510</v>
      </c>
      <c r="I87" s="393">
        <v>0</v>
      </c>
      <c r="J87" s="182">
        <f>ROUND(I87*H87,2)</f>
        <v>0</v>
      </c>
      <c r="K87" s="178" t="s">
        <v>147</v>
      </c>
      <c r="L87" s="183"/>
      <c r="M87" s="184" t="s">
        <v>35</v>
      </c>
      <c r="N87" s="185" t="s">
        <v>47</v>
      </c>
      <c r="O87" s="64"/>
      <c r="P87" s="186">
        <f>O87*H87</f>
        <v>0</v>
      </c>
      <c r="Q87" s="186">
        <v>0</v>
      </c>
      <c r="R87" s="186">
        <f>Q87*H87</f>
        <v>0</v>
      </c>
      <c r="S87" s="186">
        <v>0</v>
      </c>
      <c r="T87" s="18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8" t="s">
        <v>148</v>
      </c>
      <c r="AT87" s="188" t="s">
        <v>143</v>
      </c>
      <c r="AU87" s="188" t="s">
        <v>76</v>
      </c>
      <c r="AY87" s="17" t="s">
        <v>149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150</v>
      </c>
      <c r="BM87" s="188" t="s">
        <v>409</v>
      </c>
    </row>
    <row r="88" spans="1:65" s="2" customFormat="1" ht="39" x14ac:dyDescent="0.2">
      <c r="A88" s="34"/>
      <c r="B88" s="35"/>
      <c r="C88" s="36"/>
      <c r="D88" s="192" t="s">
        <v>157</v>
      </c>
      <c r="E88" s="36"/>
      <c r="F88" s="202" t="s">
        <v>410</v>
      </c>
      <c r="G88" s="36"/>
      <c r="H88" s="36"/>
      <c r="I88" s="115"/>
      <c r="J88" s="36"/>
      <c r="K88" s="36"/>
      <c r="L88" s="39"/>
      <c r="M88" s="203"/>
      <c r="N88" s="204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157</v>
      </c>
      <c r="AU88" s="17" t="s">
        <v>76</v>
      </c>
    </row>
    <row r="89" spans="1:65" s="12" customFormat="1" ht="11.25" x14ac:dyDescent="0.2">
      <c r="B89" s="190"/>
      <c r="C89" s="191"/>
      <c r="D89" s="192" t="s">
        <v>152</v>
      </c>
      <c r="E89" s="193" t="s">
        <v>35</v>
      </c>
      <c r="F89" s="194" t="s">
        <v>223</v>
      </c>
      <c r="G89" s="191"/>
      <c r="H89" s="195">
        <v>510</v>
      </c>
      <c r="I89" s="196"/>
      <c r="J89" s="191"/>
      <c r="K89" s="191"/>
      <c r="L89" s="197"/>
      <c r="M89" s="198"/>
      <c r="N89" s="199"/>
      <c r="O89" s="199"/>
      <c r="P89" s="199"/>
      <c r="Q89" s="199"/>
      <c r="R89" s="199"/>
      <c r="S89" s="199"/>
      <c r="T89" s="200"/>
      <c r="AT89" s="201" t="s">
        <v>152</v>
      </c>
      <c r="AU89" s="201" t="s">
        <v>76</v>
      </c>
      <c r="AV89" s="12" t="s">
        <v>85</v>
      </c>
      <c r="AW89" s="12" t="s">
        <v>37</v>
      </c>
      <c r="AX89" s="12" t="s">
        <v>83</v>
      </c>
      <c r="AY89" s="201" t="s">
        <v>149</v>
      </c>
    </row>
    <row r="90" spans="1:65" s="2" customFormat="1" ht="16.5" customHeight="1" x14ac:dyDescent="0.2">
      <c r="A90" s="34"/>
      <c r="B90" s="35"/>
      <c r="C90" s="176" t="s">
        <v>85</v>
      </c>
      <c r="D90" s="176" t="s">
        <v>143</v>
      </c>
      <c r="E90" s="177" t="s">
        <v>411</v>
      </c>
      <c r="F90" s="178" t="s">
        <v>412</v>
      </c>
      <c r="G90" s="179" t="s">
        <v>255</v>
      </c>
      <c r="H90" s="180">
        <v>7.2</v>
      </c>
      <c r="I90" s="393">
        <v>0</v>
      </c>
      <c r="J90" s="182">
        <f>ROUND(I90*H90,2)</f>
        <v>0</v>
      </c>
      <c r="K90" s="178" t="s">
        <v>35</v>
      </c>
      <c r="L90" s="183"/>
      <c r="M90" s="184" t="s">
        <v>35</v>
      </c>
      <c r="N90" s="185" t="s">
        <v>47</v>
      </c>
      <c r="O90" s="64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8" t="s">
        <v>148</v>
      </c>
      <c r="AT90" s="188" t="s">
        <v>143</v>
      </c>
      <c r="AU90" s="188" t="s">
        <v>76</v>
      </c>
      <c r="AY90" s="17" t="s">
        <v>149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7" t="s">
        <v>83</v>
      </c>
      <c r="BK90" s="189">
        <f>ROUND(I90*H90,2)</f>
        <v>0</v>
      </c>
      <c r="BL90" s="17" t="s">
        <v>150</v>
      </c>
      <c r="BM90" s="188" t="s">
        <v>413</v>
      </c>
    </row>
    <row r="91" spans="1:65" s="2" customFormat="1" ht="48.75" x14ac:dyDescent="0.2">
      <c r="A91" s="34"/>
      <c r="B91" s="35"/>
      <c r="C91" s="36"/>
      <c r="D91" s="192" t="s">
        <v>157</v>
      </c>
      <c r="E91" s="36"/>
      <c r="F91" s="202" t="s">
        <v>414</v>
      </c>
      <c r="G91" s="36"/>
      <c r="H91" s="36"/>
      <c r="I91" s="115"/>
      <c r="J91" s="36"/>
      <c r="K91" s="36"/>
      <c r="L91" s="39"/>
      <c r="M91" s="203"/>
      <c r="N91" s="204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157</v>
      </c>
      <c r="AU91" s="17" t="s">
        <v>76</v>
      </c>
    </row>
    <row r="92" spans="1:65" s="12" customFormat="1" ht="11.25" x14ac:dyDescent="0.2">
      <c r="B92" s="190"/>
      <c r="C92" s="191"/>
      <c r="D92" s="192" t="s">
        <v>152</v>
      </c>
      <c r="E92" s="193" t="s">
        <v>35</v>
      </c>
      <c r="F92" s="194" t="s">
        <v>259</v>
      </c>
      <c r="G92" s="191"/>
      <c r="H92" s="195">
        <v>7.2</v>
      </c>
      <c r="I92" s="196"/>
      <c r="J92" s="191"/>
      <c r="K92" s="191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152</v>
      </c>
      <c r="AU92" s="201" t="s">
        <v>76</v>
      </c>
      <c r="AV92" s="12" t="s">
        <v>85</v>
      </c>
      <c r="AW92" s="12" t="s">
        <v>37</v>
      </c>
      <c r="AX92" s="12" t="s">
        <v>83</v>
      </c>
      <c r="AY92" s="201" t="s">
        <v>149</v>
      </c>
    </row>
    <row r="93" spans="1:65" s="13" customFormat="1" ht="25.9" customHeight="1" x14ac:dyDescent="0.2">
      <c r="B93" s="205"/>
      <c r="C93" s="206"/>
      <c r="D93" s="207" t="s">
        <v>75</v>
      </c>
      <c r="E93" s="208" t="s">
        <v>415</v>
      </c>
      <c r="F93" s="208" t="s">
        <v>416</v>
      </c>
      <c r="G93" s="206"/>
      <c r="H93" s="206"/>
      <c r="I93" s="209"/>
      <c r="J93" s="210">
        <f>BK93</f>
        <v>0</v>
      </c>
      <c r="K93" s="206"/>
      <c r="L93" s="211"/>
      <c r="M93" s="212"/>
      <c r="N93" s="213"/>
      <c r="O93" s="213"/>
      <c r="P93" s="214">
        <f>SUM(P94:P95)</f>
        <v>0</v>
      </c>
      <c r="Q93" s="213"/>
      <c r="R93" s="214">
        <f>SUM(R94:R95)</f>
        <v>0</v>
      </c>
      <c r="S93" s="213"/>
      <c r="T93" s="215">
        <f>SUM(T94:T95)</f>
        <v>0</v>
      </c>
      <c r="AR93" s="216" t="s">
        <v>171</v>
      </c>
      <c r="AT93" s="217" t="s">
        <v>75</v>
      </c>
      <c r="AU93" s="217" t="s">
        <v>76</v>
      </c>
      <c r="AY93" s="216" t="s">
        <v>149</v>
      </c>
      <c r="BK93" s="218">
        <f>SUM(BK94:BK95)</f>
        <v>0</v>
      </c>
    </row>
    <row r="94" spans="1:65" s="2" customFormat="1" ht="21.75" customHeight="1" x14ac:dyDescent="0.2">
      <c r="A94" s="34"/>
      <c r="B94" s="35"/>
      <c r="C94" s="221" t="s">
        <v>160</v>
      </c>
      <c r="D94" s="221" t="s">
        <v>199</v>
      </c>
      <c r="E94" s="222" t="s">
        <v>417</v>
      </c>
      <c r="F94" s="223" t="s">
        <v>418</v>
      </c>
      <c r="G94" s="224" t="s">
        <v>419</v>
      </c>
      <c r="H94" s="244"/>
      <c r="I94" s="393">
        <v>0</v>
      </c>
      <c r="J94" s="227">
        <f>ROUND(I94*H94,2)</f>
        <v>0</v>
      </c>
      <c r="K94" s="223" t="s">
        <v>147</v>
      </c>
      <c r="L94" s="39"/>
      <c r="M94" s="228" t="s">
        <v>35</v>
      </c>
      <c r="N94" s="229" t="s">
        <v>47</v>
      </c>
      <c r="O94" s="64"/>
      <c r="P94" s="186">
        <f>O94*H94</f>
        <v>0</v>
      </c>
      <c r="Q94" s="186">
        <v>0</v>
      </c>
      <c r="R94" s="186">
        <f>Q94*H94</f>
        <v>0</v>
      </c>
      <c r="S94" s="186">
        <v>0</v>
      </c>
      <c r="T94" s="18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8" t="s">
        <v>150</v>
      </c>
      <c r="AT94" s="188" t="s">
        <v>199</v>
      </c>
      <c r="AU94" s="188" t="s">
        <v>83</v>
      </c>
      <c r="AY94" s="17" t="s">
        <v>149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7" t="s">
        <v>83</v>
      </c>
      <c r="BK94" s="189">
        <f>ROUND(I94*H94,2)</f>
        <v>0</v>
      </c>
      <c r="BL94" s="17" t="s">
        <v>150</v>
      </c>
      <c r="BM94" s="188" t="s">
        <v>420</v>
      </c>
    </row>
    <row r="95" spans="1:65" s="2" customFormat="1" ht="39" x14ac:dyDescent="0.2">
      <c r="A95" s="34"/>
      <c r="B95" s="35"/>
      <c r="C95" s="36"/>
      <c r="D95" s="192" t="s">
        <v>157</v>
      </c>
      <c r="E95" s="36"/>
      <c r="F95" s="202" t="s">
        <v>421</v>
      </c>
      <c r="G95" s="36"/>
      <c r="H95" s="36"/>
      <c r="I95" s="115"/>
      <c r="J95" s="36"/>
      <c r="K95" s="36"/>
      <c r="L95" s="39"/>
      <c r="M95" s="245"/>
      <c r="N95" s="246"/>
      <c r="O95" s="247"/>
      <c r="P95" s="247"/>
      <c r="Q95" s="247"/>
      <c r="R95" s="247"/>
      <c r="S95" s="247"/>
      <c r="T95" s="248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157</v>
      </c>
      <c r="AU95" s="17" t="s">
        <v>83</v>
      </c>
    </row>
    <row r="96" spans="1:65" s="2" customFormat="1" ht="6.95" customHeight="1" x14ac:dyDescent="0.2">
      <c r="A96" s="34"/>
      <c r="B96" s="47"/>
      <c r="C96" s="48"/>
      <c r="D96" s="48"/>
      <c r="E96" s="48"/>
      <c r="F96" s="48"/>
      <c r="G96" s="48"/>
      <c r="H96" s="48"/>
      <c r="I96" s="142"/>
      <c r="J96" s="48"/>
      <c r="K96" s="48"/>
      <c r="L96" s="39"/>
      <c r="M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</sheetData>
  <sheetProtection algorithmName="SHA-512" hashValue="C0X1m2Bf2+FcaN0+PI+7a9ReJWAK90oATf9VNa+ILSEbCpngMrbkulnPxFAteQiUdtaWuBKqM8wX33dbf0voOw==" saltValue="6KF8BrjNZcc67VAw6tPsmoiyj+SicGuESB8tXp9fR98hlR6oOYiqpdec+p6h6CBnF7B0P8wIQLwmT/EXCdRZOg==" spinCount="100000" sheet="1" objects="1" scenarios="1" formatColumns="0" formatRows="0" autoFilter="0"/>
  <autoFilter ref="C85:K95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6"/>
  <sheetViews>
    <sheetView showGridLines="0" topLeftCell="A85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98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 x14ac:dyDescent="0.2">
      <c r="B4" s="20"/>
      <c r="D4" s="112" t="s">
        <v>118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75" t="str">
        <f>'Rekapitulace stavby'!K6</f>
        <v>Oprava trati v úseku Doňov - Popelín</v>
      </c>
      <c r="F7" s="376"/>
      <c r="G7" s="376"/>
      <c r="H7" s="376"/>
      <c r="I7" s="108"/>
      <c r="L7" s="20"/>
    </row>
    <row r="8" spans="1:46" s="1" customFormat="1" ht="12" customHeight="1" x14ac:dyDescent="0.2">
      <c r="B8" s="20"/>
      <c r="D8" s="114" t="s">
        <v>119</v>
      </c>
      <c r="I8" s="108"/>
      <c r="L8" s="20"/>
    </row>
    <row r="9" spans="1:46" s="2" customFormat="1" ht="16.5" customHeight="1" x14ac:dyDescent="0.2">
      <c r="A9" s="34"/>
      <c r="B9" s="39"/>
      <c r="C9" s="34"/>
      <c r="D9" s="34"/>
      <c r="E9" s="375" t="s">
        <v>422</v>
      </c>
      <c r="F9" s="377"/>
      <c r="G9" s="377"/>
      <c r="H9" s="377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4" t="s">
        <v>121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78" t="s">
        <v>423</v>
      </c>
      <c r="F11" s="377"/>
      <c r="G11" s="377"/>
      <c r="H11" s="377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x14ac:dyDescent="0.2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22</v>
      </c>
      <c r="E14" s="34"/>
      <c r="F14" s="103" t="s">
        <v>424</v>
      </c>
      <c r="G14" s="34"/>
      <c r="H14" s="34"/>
      <c r="I14" s="117" t="s">
        <v>24</v>
      </c>
      <c r="J14" s="118" t="str">
        <f>'Rekapitulace stavby'!AN8</f>
        <v>15. 4. 2020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79" t="str">
        <f>'Rekapitulace stavby'!E14</f>
        <v>Vyplň údaj</v>
      </c>
      <c r="F20" s="380"/>
      <c r="G20" s="380"/>
      <c r="H20" s="380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9"/>
      <c r="B29" s="120"/>
      <c r="C29" s="119"/>
      <c r="D29" s="119"/>
      <c r="E29" s="381" t="s">
        <v>35</v>
      </c>
      <c r="F29" s="381"/>
      <c r="G29" s="381"/>
      <c r="H29" s="381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46</v>
      </c>
      <c r="E35" s="114" t="s">
        <v>47</v>
      </c>
      <c r="F35" s="130">
        <f>ROUND((SUM(BE88:BE285)),  2)</f>
        <v>0</v>
      </c>
      <c r="G35" s="34"/>
      <c r="H35" s="34"/>
      <c r="I35" s="131">
        <v>0.21</v>
      </c>
      <c r="J35" s="130">
        <f>ROUND(((SUM(BE88:BE285))*I35),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4" t="s">
        <v>48</v>
      </c>
      <c r="F36" s="130">
        <f>ROUND((SUM(BF88:BF285)),  2)</f>
        <v>0</v>
      </c>
      <c r="G36" s="34"/>
      <c r="H36" s="34"/>
      <c r="I36" s="131">
        <v>0.15</v>
      </c>
      <c r="J36" s="130">
        <f>ROUND(((SUM(BF88:BF285))*I36),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49</v>
      </c>
      <c r="F37" s="130">
        <f>ROUND((SUM(BG88:BG285)),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4" t="s">
        <v>50</v>
      </c>
      <c r="F38" s="130">
        <f>ROUND((SUM(BH88:BH285)),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4" t="s">
        <v>51</v>
      </c>
      <c r="F39" s="130">
        <f>ROUND((SUM(BI88:BI285)),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 x14ac:dyDescent="0.2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 x14ac:dyDescent="0.2">
      <c r="A47" s="34"/>
      <c r="B47" s="35"/>
      <c r="C47" s="23" t="s">
        <v>123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 x14ac:dyDescent="0.2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 x14ac:dyDescent="0.2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 x14ac:dyDescent="0.2">
      <c r="A50" s="34"/>
      <c r="B50" s="35"/>
      <c r="C50" s="36"/>
      <c r="D50" s="36"/>
      <c r="E50" s="382" t="str">
        <f>E7</f>
        <v>Oprava trati v úseku Doňov - Popelín</v>
      </c>
      <c r="F50" s="383"/>
      <c r="G50" s="383"/>
      <c r="H50" s="383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 x14ac:dyDescent="0.2">
      <c r="B51" s="21"/>
      <c r="C51" s="29" t="s">
        <v>119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 x14ac:dyDescent="0.2">
      <c r="A52" s="34"/>
      <c r="B52" s="35"/>
      <c r="C52" s="36"/>
      <c r="D52" s="36"/>
      <c r="E52" s="382" t="s">
        <v>422</v>
      </c>
      <c r="F52" s="384"/>
      <c r="G52" s="384"/>
      <c r="H52" s="384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 x14ac:dyDescent="0.2">
      <c r="A53" s="34"/>
      <c r="B53" s="35"/>
      <c r="C53" s="29" t="s">
        <v>121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 x14ac:dyDescent="0.2">
      <c r="A54" s="34"/>
      <c r="B54" s="35"/>
      <c r="C54" s="36"/>
      <c r="D54" s="36"/>
      <c r="E54" s="336" t="str">
        <f>E11</f>
        <v>SO 2.1 - Železniční svřšek</v>
      </c>
      <c r="F54" s="384"/>
      <c r="G54" s="384"/>
      <c r="H54" s="384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 x14ac:dyDescent="0.2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 x14ac:dyDescent="0.2">
      <c r="A56" s="34"/>
      <c r="B56" s="35"/>
      <c r="C56" s="29" t="s">
        <v>22</v>
      </c>
      <c r="D56" s="36"/>
      <c r="E56" s="36"/>
      <c r="F56" s="27" t="str">
        <f>F14</f>
        <v>trať 225 dle JŘ, žst.  Jindřichův Hradec</v>
      </c>
      <c r="G56" s="36"/>
      <c r="H56" s="36"/>
      <c r="I56" s="117" t="s">
        <v>24</v>
      </c>
      <c r="J56" s="59" t="str">
        <f>IF(J14="","",J14)</f>
        <v>15. 4. 2020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 x14ac:dyDescent="0.2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 x14ac:dyDescent="0.2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 x14ac:dyDescent="0.2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 x14ac:dyDescent="0.2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 x14ac:dyDescent="0.2">
      <c r="A61" s="34"/>
      <c r="B61" s="35"/>
      <c r="C61" s="146" t="s">
        <v>124</v>
      </c>
      <c r="D61" s="147"/>
      <c r="E61" s="147"/>
      <c r="F61" s="147"/>
      <c r="G61" s="147"/>
      <c r="H61" s="147"/>
      <c r="I61" s="148"/>
      <c r="J61" s="149" t="s">
        <v>125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 x14ac:dyDescent="0.2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 x14ac:dyDescent="0.2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 x14ac:dyDescent="0.2">
      <c r="B64" s="151"/>
      <c r="C64" s="152"/>
      <c r="D64" s="153" t="s">
        <v>127</v>
      </c>
      <c r="E64" s="154"/>
      <c r="F64" s="154"/>
      <c r="G64" s="154"/>
      <c r="H64" s="154"/>
      <c r="I64" s="155"/>
      <c r="J64" s="156">
        <f>J121</f>
        <v>0</v>
      </c>
      <c r="K64" s="152"/>
      <c r="L64" s="157"/>
    </row>
    <row r="65" spans="1:31" s="10" customFormat="1" ht="19.899999999999999" customHeight="1" x14ac:dyDescent="0.2">
      <c r="B65" s="158"/>
      <c r="C65" s="97"/>
      <c r="D65" s="159" t="s">
        <v>128</v>
      </c>
      <c r="E65" s="160"/>
      <c r="F65" s="160"/>
      <c r="G65" s="160"/>
      <c r="H65" s="160"/>
      <c r="I65" s="161"/>
      <c r="J65" s="162">
        <f>J122</f>
        <v>0</v>
      </c>
      <c r="K65" s="97"/>
      <c r="L65" s="163"/>
    </row>
    <row r="66" spans="1:31" s="9" customFormat="1" ht="24.95" customHeight="1" x14ac:dyDescent="0.2">
      <c r="B66" s="151"/>
      <c r="C66" s="152"/>
      <c r="D66" s="153" t="s">
        <v>129</v>
      </c>
      <c r="E66" s="154"/>
      <c r="F66" s="154"/>
      <c r="G66" s="154"/>
      <c r="H66" s="154"/>
      <c r="I66" s="155"/>
      <c r="J66" s="156">
        <f>J227</f>
        <v>0</v>
      </c>
      <c r="K66" s="152"/>
      <c r="L66" s="157"/>
    </row>
    <row r="67" spans="1:31" s="2" customFormat="1" ht="21.75" customHeight="1" x14ac:dyDescent="0.2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 x14ac:dyDescent="0.2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 x14ac:dyDescent="0.2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 x14ac:dyDescent="0.2">
      <c r="A73" s="34"/>
      <c r="B73" s="35"/>
      <c r="C73" s="23" t="s">
        <v>130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 x14ac:dyDescent="0.2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 x14ac:dyDescent="0.2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 x14ac:dyDescent="0.2">
      <c r="A76" s="34"/>
      <c r="B76" s="35"/>
      <c r="C76" s="36"/>
      <c r="D76" s="36"/>
      <c r="E76" s="382" t="str">
        <f>E7</f>
        <v>Oprava trati v úseku Doňov - Popelín</v>
      </c>
      <c r="F76" s="383"/>
      <c r="G76" s="383"/>
      <c r="H76" s="383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 x14ac:dyDescent="0.2">
      <c r="B77" s="21"/>
      <c r="C77" s="29" t="s">
        <v>119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ht="16.5" customHeight="1" x14ac:dyDescent="0.2">
      <c r="A78" s="34"/>
      <c r="B78" s="35"/>
      <c r="C78" s="36"/>
      <c r="D78" s="36"/>
      <c r="E78" s="382" t="s">
        <v>422</v>
      </c>
      <c r="F78" s="384"/>
      <c r="G78" s="384"/>
      <c r="H78" s="384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 x14ac:dyDescent="0.2">
      <c r="A79" s="34"/>
      <c r="B79" s="35"/>
      <c r="C79" s="29" t="s">
        <v>121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 x14ac:dyDescent="0.2">
      <c r="A80" s="34"/>
      <c r="B80" s="35"/>
      <c r="C80" s="36"/>
      <c r="D80" s="36"/>
      <c r="E80" s="336" t="str">
        <f>E11</f>
        <v>SO 2.1 - Železniční svřšek</v>
      </c>
      <c r="F80" s="384"/>
      <c r="G80" s="384"/>
      <c r="H80" s="384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 x14ac:dyDescent="0.2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 x14ac:dyDescent="0.2">
      <c r="A82" s="34"/>
      <c r="B82" s="35"/>
      <c r="C82" s="29" t="s">
        <v>22</v>
      </c>
      <c r="D82" s="36"/>
      <c r="E82" s="36"/>
      <c r="F82" s="27" t="str">
        <f>F14</f>
        <v>trať 225 dle JŘ, žst.  Jindřichův Hradec</v>
      </c>
      <c r="G82" s="36"/>
      <c r="H82" s="36"/>
      <c r="I82" s="117" t="s">
        <v>24</v>
      </c>
      <c r="J82" s="59" t="str">
        <f>IF(J14="","",J14)</f>
        <v>15. 4. 2020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 x14ac:dyDescent="0.2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117" t="s">
        <v>34</v>
      </c>
      <c r="J84" s="32" t="str">
        <f>E23</f>
        <v xml:space="preserve"> 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 x14ac:dyDescent="0.2">
      <c r="A85" s="34"/>
      <c r="B85" s="35"/>
      <c r="C85" s="29" t="s">
        <v>32</v>
      </c>
      <c r="D85" s="36"/>
      <c r="E85" s="36"/>
      <c r="F85" s="27" t="str">
        <f>IF(E20="","",E20)</f>
        <v>Vyplň údaj</v>
      </c>
      <c r="G85" s="36"/>
      <c r="H85" s="36"/>
      <c r="I85" s="117" t="s">
        <v>38</v>
      </c>
      <c r="J85" s="32" t="str">
        <f>E26</f>
        <v>Libor Brabenec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 x14ac:dyDescent="0.2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 x14ac:dyDescent="0.2">
      <c r="A87" s="164"/>
      <c r="B87" s="165"/>
      <c r="C87" s="166" t="s">
        <v>131</v>
      </c>
      <c r="D87" s="167" t="s">
        <v>61</v>
      </c>
      <c r="E87" s="167" t="s">
        <v>57</v>
      </c>
      <c r="F87" s="167" t="s">
        <v>58</v>
      </c>
      <c r="G87" s="167" t="s">
        <v>132</v>
      </c>
      <c r="H87" s="167" t="s">
        <v>133</v>
      </c>
      <c r="I87" s="168" t="s">
        <v>134</v>
      </c>
      <c r="J87" s="167" t="s">
        <v>125</v>
      </c>
      <c r="K87" s="169" t="s">
        <v>135</v>
      </c>
      <c r="L87" s="170"/>
      <c r="M87" s="68" t="s">
        <v>35</v>
      </c>
      <c r="N87" s="69" t="s">
        <v>46</v>
      </c>
      <c r="O87" s="69" t="s">
        <v>136</v>
      </c>
      <c r="P87" s="69" t="s">
        <v>137</v>
      </c>
      <c r="Q87" s="69" t="s">
        <v>138</v>
      </c>
      <c r="R87" s="69" t="s">
        <v>139</v>
      </c>
      <c r="S87" s="69" t="s">
        <v>140</v>
      </c>
      <c r="T87" s="70" t="s">
        <v>141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9" customHeight="1" x14ac:dyDescent="0.25">
      <c r="A88" s="34"/>
      <c r="B88" s="35"/>
      <c r="C88" s="75" t="s">
        <v>142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P89+SUM(P90:P121)+P227</f>
        <v>0</v>
      </c>
      <c r="Q88" s="72"/>
      <c r="R88" s="173">
        <f>R89+SUM(R90:R121)+R227</f>
        <v>397.25934000000007</v>
      </c>
      <c r="S88" s="72"/>
      <c r="T88" s="174">
        <f>T89+SUM(T90:T121)+T227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126</v>
      </c>
      <c r="BK88" s="175">
        <f>BK89+SUM(BK90:BK121)+BK227</f>
        <v>0</v>
      </c>
    </row>
    <row r="89" spans="1:65" s="2" customFormat="1" ht="21.75" customHeight="1" x14ac:dyDescent="0.2">
      <c r="A89" s="34"/>
      <c r="B89" s="35"/>
      <c r="C89" s="176" t="s">
        <v>83</v>
      </c>
      <c r="D89" s="176" t="s">
        <v>143</v>
      </c>
      <c r="E89" s="177" t="s">
        <v>144</v>
      </c>
      <c r="F89" s="178" t="s">
        <v>145</v>
      </c>
      <c r="G89" s="179" t="s">
        <v>146</v>
      </c>
      <c r="H89" s="180">
        <v>2430</v>
      </c>
      <c r="I89" s="181"/>
      <c r="J89" s="182">
        <f>ROUND(I89*H89,2)</f>
        <v>0</v>
      </c>
      <c r="K89" s="178" t="s">
        <v>147</v>
      </c>
      <c r="L89" s="183"/>
      <c r="M89" s="184" t="s">
        <v>35</v>
      </c>
      <c r="N89" s="185" t="s">
        <v>47</v>
      </c>
      <c r="O89" s="64"/>
      <c r="P89" s="186">
        <f>O89*H89</f>
        <v>0</v>
      </c>
      <c r="Q89" s="186">
        <v>1.8000000000000001E-4</v>
      </c>
      <c r="R89" s="186">
        <f>Q89*H89</f>
        <v>0.43740000000000001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148</v>
      </c>
      <c r="AT89" s="188" t="s">
        <v>143</v>
      </c>
      <c r="AU89" s="188" t="s">
        <v>76</v>
      </c>
      <c r="AY89" s="17" t="s">
        <v>149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150</v>
      </c>
      <c r="BM89" s="188" t="s">
        <v>151</v>
      </c>
    </row>
    <row r="90" spans="1:65" s="12" customFormat="1" ht="11.25" x14ac:dyDescent="0.2">
      <c r="B90" s="190"/>
      <c r="C90" s="191"/>
      <c r="D90" s="192" t="s">
        <v>152</v>
      </c>
      <c r="E90" s="193" t="s">
        <v>35</v>
      </c>
      <c r="F90" s="194" t="s">
        <v>425</v>
      </c>
      <c r="G90" s="191"/>
      <c r="H90" s="195">
        <v>2430</v>
      </c>
      <c r="I90" s="196"/>
      <c r="J90" s="191"/>
      <c r="K90" s="191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152</v>
      </c>
      <c r="AU90" s="201" t="s">
        <v>76</v>
      </c>
      <c r="AV90" s="12" t="s">
        <v>85</v>
      </c>
      <c r="AW90" s="12" t="s">
        <v>37</v>
      </c>
      <c r="AX90" s="12" t="s">
        <v>83</v>
      </c>
      <c r="AY90" s="201" t="s">
        <v>149</v>
      </c>
    </row>
    <row r="91" spans="1:65" s="2" customFormat="1" ht="21.75" customHeight="1" x14ac:dyDescent="0.2">
      <c r="A91" s="34"/>
      <c r="B91" s="35"/>
      <c r="C91" s="176" t="s">
        <v>85</v>
      </c>
      <c r="D91" s="176" t="s">
        <v>143</v>
      </c>
      <c r="E91" s="177" t="s">
        <v>426</v>
      </c>
      <c r="F91" s="178" t="s">
        <v>427</v>
      </c>
      <c r="G91" s="179" t="s">
        <v>146</v>
      </c>
      <c r="H91" s="180">
        <v>2430</v>
      </c>
      <c r="I91" s="181"/>
      <c r="J91" s="182">
        <f>ROUND(I91*H91,2)</f>
        <v>0</v>
      </c>
      <c r="K91" s="178" t="s">
        <v>147</v>
      </c>
      <c r="L91" s="183"/>
      <c r="M91" s="184" t="s">
        <v>35</v>
      </c>
      <c r="N91" s="185" t="s">
        <v>47</v>
      </c>
      <c r="O91" s="64"/>
      <c r="P91" s="186">
        <f>O91*H91</f>
        <v>0</v>
      </c>
      <c r="Q91" s="186">
        <v>9.0000000000000006E-5</v>
      </c>
      <c r="R91" s="186">
        <f>Q91*H91</f>
        <v>0.21870000000000001</v>
      </c>
      <c r="S91" s="186">
        <v>0</v>
      </c>
      <c r="T91" s="18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8" t="s">
        <v>148</v>
      </c>
      <c r="AT91" s="188" t="s">
        <v>143</v>
      </c>
      <c r="AU91" s="188" t="s">
        <v>76</v>
      </c>
      <c r="AY91" s="17" t="s">
        <v>149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7" t="s">
        <v>83</v>
      </c>
      <c r="BK91" s="189">
        <f>ROUND(I91*H91,2)</f>
        <v>0</v>
      </c>
      <c r="BL91" s="17" t="s">
        <v>150</v>
      </c>
      <c r="BM91" s="188" t="s">
        <v>428</v>
      </c>
    </row>
    <row r="92" spans="1:65" s="12" customFormat="1" ht="11.25" x14ac:dyDescent="0.2">
      <c r="B92" s="190"/>
      <c r="C92" s="191"/>
      <c r="D92" s="192" t="s">
        <v>152</v>
      </c>
      <c r="E92" s="193" t="s">
        <v>35</v>
      </c>
      <c r="F92" s="194" t="s">
        <v>425</v>
      </c>
      <c r="G92" s="191"/>
      <c r="H92" s="195">
        <v>2430</v>
      </c>
      <c r="I92" s="196"/>
      <c r="J92" s="191"/>
      <c r="K92" s="191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152</v>
      </c>
      <c r="AU92" s="201" t="s">
        <v>76</v>
      </c>
      <c r="AV92" s="12" t="s">
        <v>85</v>
      </c>
      <c r="AW92" s="12" t="s">
        <v>37</v>
      </c>
      <c r="AX92" s="12" t="s">
        <v>83</v>
      </c>
      <c r="AY92" s="201" t="s">
        <v>149</v>
      </c>
    </row>
    <row r="93" spans="1:65" s="2" customFormat="1" ht="21.75" customHeight="1" x14ac:dyDescent="0.2">
      <c r="A93" s="34"/>
      <c r="B93" s="35"/>
      <c r="C93" s="176" t="s">
        <v>160</v>
      </c>
      <c r="D93" s="176" t="s">
        <v>143</v>
      </c>
      <c r="E93" s="177" t="s">
        <v>429</v>
      </c>
      <c r="F93" s="178" t="s">
        <v>430</v>
      </c>
      <c r="G93" s="179" t="s">
        <v>146</v>
      </c>
      <c r="H93" s="180">
        <v>9864</v>
      </c>
      <c r="I93" s="181"/>
      <c r="J93" s="182">
        <f>ROUND(I93*H93,2)</f>
        <v>0</v>
      </c>
      <c r="K93" s="178" t="s">
        <v>147</v>
      </c>
      <c r="L93" s="183"/>
      <c r="M93" s="184" t="s">
        <v>35</v>
      </c>
      <c r="N93" s="185" t="s">
        <v>47</v>
      </c>
      <c r="O93" s="64"/>
      <c r="P93" s="186">
        <f>O93*H93</f>
        <v>0</v>
      </c>
      <c r="Q93" s="186">
        <v>9.0000000000000006E-5</v>
      </c>
      <c r="R93" s="186">
        <f>Q93*H93</f>
        <v>0.8877600000000001</v>
      </c>
      <c r="S93" s="186">
        <v>0</v>
      </c>
      <c r="T93" s="18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8" t="s">
        <v>148</v>
      </c>
      <c r="AT93" s="188" t="s">
        <v>143</v>
      </c>
      <c r="AU93" s="188" t="s">
        <v>76</v>
      </c>
      <c r="AY93" s="17" t="s">
        <v>149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150</v>
      </c>
      <c r="BM93" s="188" t="s">
        <v>431</v>
      </c>
    </row>
    <row r="94" spans="1:65" s="12" customFormat="1" ht="11.25" x14ac:dyDescent="0.2">
      <c r="B94" s="190"/>
      <c r="C94" s="191"/>
      <c r="D94" s="192" t="s">
        <v>152</v>
      </c>
      <c r="E94" s="193" t="s">
        <v>35</v>
      </c>
      <c r="F94" s="194" t="s">
        <v>432</v>
      </c>
      <c r="G94" s="191"/>
      <c r="H94" s="195">
        <v>9864</v>
      </c>
      <c r="I94" s="196"/>
      <c r="J94" s="191"/>
      <c r="K94" s="191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152</v>
      </c>
      <c r="AU94" s="201" t="s">
        <v>76</v>
      </c>
      <c r="AV94" s="12" t="s">
        <v>85</v>
      </c>
      <c r="AW94" s="12" t="s">
        <v>37</v>
      </c>
      <c r="AX94" s="12" t="s">
        <v>83</v>
      </c>
      <c r="AY94" s="201" t="s">
        <v>149</v>
      </c>
    </row>
    <row r="95" spans="1:65" s="2" customFormat="1" ht="21.75" customHeight="1" x14ac:dyDescent="0.2">
      <c r="A95" s="34"/>
      <c r="B95" s="35"/>
      <c r="C95" s="176" t="s">
        <v>150</v>
      </c>
      <c r="D95" s="176" t="s">
        <v>143</v>
      </c>
      <c r="E95" s="177" t="s">
        <v>433</v>
      </c>
      <c r="F95" s="178" t="s">
        <v>434</v>
      </c>
      <c r="G95" s="179" t="s">
        <v>146</v>
      </c>
      <c r="H95" s="180">
        <v>144</v>
      </c>
      <c r="I95" s="181"/>
      <c r="J95" s="182">
        <f>ROUND(I95*H95,2)</f>
        <v>0</v>
      </c>
      <c r="K95" s="178" t="s">
        <v>147</v>
      </c>
      <c r="L95" s="183"/>
      <c r="M95" s="184" t="s">
        <v>35</v>
      </c>
      <c r="N95" s="185" t="s">
        <v>47</v>
      </c>
      <c r="O95" s="64"/>
      <c r="P95" s="186">
        <f>O95*H95</f>
        <v>0</v>
      </c>
      <c r="Q95" s="186">
        <v>5.9999999999999995E-4</v>
      </c>
      <c r="R95" s="186">
        <f>Q95*H95</f>
        <v>8.6399999999999991E-2</v>
      </c>
      <c r="S95" s="186">
        <v>0</v>
      </c>
      <c r="T95" s="18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8" t="s">
        <v>148</v>
      </c>
      <c r="AT95" s="188" t="s">
        <v>143</v>
      </c>
      <c r="AU95" s="188" t="s">
        <v>76</v>
      </c>
      <c r="AY95" s="17" t="s">
        <v>149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150</v>
      </c>
      <c r="BM95" s="188" t="s">
        <v>435</v>
      </c>
    </row>
    <row r="96" spans="1:65" s="12" customFormat="1" ht="11.25" x14ac:dyDescent="0.2">
      <c r="B96" s="190"/>
      <c r="C96" s="191"/>
      <c r="D96" s="192" t="s">
        <v>152</v>
      </c>
      <c r="E96" s="193" t="s">
        <v>35</v>
      </c>
      <c r="F96" s="194" t="s">
        <v>436</v>
      </c>
      <c r="G96" s="191"/>
      <c r="H96" s="195">
        <v>144</v>
      </c>
      <c r="I96" s="196"/>
      <c r="J96" s="191"/>
      <c r="K96" s="191"/>
      <c r="L96" s="197"/>
      <c r="M96" s="198"/>
      <c r="N96" s="199"/>
      <c r="O96" s="199"/>
      <c r="P96" s="199"/>
      <c r="Q96" s="199"/>
      <c r="R96" s="199"/>
      <c r="S96" s="199"/>
      <c r="T96" s="200"/>
      <c r="AT96" s="201" t="s">
        <v>152</v>
      </c>
      <c r="AU96" s="201" t="s">
        <v>76</v>
      </c>
      <c r="AV96" s="12" t="s">
        <v>85</v>
      </c>
      <c r="AW96" s="12" t="s">
        <v>37</v>
      </c>
      <c r="AX96" s="12" t="s">
        <v>83</v>
      </c>
      <c r="AY96" s="201" t="s">
        <v>149</v>
      </c>
    </row>
    <row r="97" spans="1:65" s="2" customFormat="1" ht="21.75" customHeight="1" x14ac:dyDescent="0.2">
      <c r="A97" s="34"/>
      <c r="B97" s="35"/>
      <c r="C97" s="176" t="s">
        <v>171</v>
      </c>
      <c r="D97" s="176" t="s">
        <v>143</v>
      </c>
      <c r="E97" s="177" t="s">
        <v>437</v>
      </c>
      <c r="F97" s="178" t="s">
        <v>438</v>
      </c>
      <c r="G97" s="179" t="s">
        <v>146</v>
      </c>
      <c r="H97" s="180">
        <v>144</v>
      </c>
      <c r="I97" s="181"/>
      <c r="J97" s="182">
        <f>ROUND(I97*H97,2)</f>
        <v>0</v>
      </c>
      <c r="K97" s="178" t="s">
        <v>147</v>
      </c>
      <c r="L97" s="183"/>
      <c r="M97" s="184" t="s">
        <v>35</v>
      </c>
      <c r="N97" s="185" t="s">
        <v>47</v>
      </c>
      <c r="O97" s="64"/>
      <c r="P97" s="186">
        <f>O97*H97</f>
        <v>0</v>
      </c>
      <c r="Q97" s="186">
        <v>1.2E-4</v>
      </c>
      <c r="R97" s="186">
        <f>Q97*H97</f>
        <v>1.728E-2</v>
      </c>
      <c r="S97" s="186">
        <v>0</v>
      </c>
      <c r="T97" s="18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8" t="s">
        <v>148</v>
      </c>
      <c r="AT97" s="188" t="s">
        <v>143</v>
      </c>
      <c r="AU97" s="188" t="s">
        <v>76</v>
      </c>
      <c r="AY97" s="17" t="s">
        <v>149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7" t="s">
        <v>83</v>
      </c>
      <c r="BK97" s="189">
        <f>ROUND(I97*H97,2)</f>
        <v>0</v>
      </c>
      <c r="BL97" s="17" t="s">
        <v>150</v>
      </c>
      <c r="BM97" s="188" t="s">
        <v>439</v>
      </c>
    </row>
    <row r="98" spans="1:65" s="12" customFormat="1" ht="11.25" x14ac:dyDescent="0.2">
      <c r="B98" s="190"/>
      <c r="C98" s="191"/>
      <c r="D98" s="192" t="s">
        <v>152</v>
      </c>
      <c r="E98" s="193" t="s">
        <v>35</v>
      </c>
      <c r="F98" s="194" t="s">
        <v>436</v>
      </c>
      <c r="G98" s="191"/>
      <c r="H98" s="195">
        <v>144</v>
      </c>
      <c r="I98" s="196"/>
      <c r="J98" s="191"/>
      <c r="K98" s="191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152</v>
      </c>
      <c r="AU98" s="201" t="s">
        <v>76</v>
      </c>
      <c r="AV98" s="12" t="s">
        <v>85</v>
      </c>
      <c r="AW98" s="12" t="s">
        <v>37</v>
      </c>
      <c r="AX98" s="12" t="s">
        <v>83</v>
      </c>
      <c r="AY98" s="201" t="s">
        <v>149</v>
      </c>
    </row>
    <row r="99" spans="1:65" s="2" customFormat="1" ht="21.75" customHeight="1" x14ac:dyDescent="0.2">
      <c r="A99" s="34"/>
      <c r="B99" s="35"/>
      <c r="C99" s="176" t="s">
        <v>177</v>
      </c>
      <c r="D99" s="176" t="s">
        <v>143</v>
      </c>
      <c r="E99" s="177" t="s">
        <v>154</v>
      </c>
      <c r="F99" s="178" t="s">
        <v>155</v>
      </c>
      <c r="G99" s="179" t="s">
        <v>146</v>
      </c>
      <c r="H99" s="180">
        <v>96</v>
      </c>
      <c r="I99" s="181"/>
      <c r="J99" s="182">
        <f>ROUND(I99*H99,2)</f>
        <v>0</v>
      </c>
      <c r="K99" s="178" t="s">
        <v>147</v>
      </c>
      <c r="L99" s="183"/>
      <c r="M99" s="184" t="s">
        <v>35</v>
      </c>
      <c r="N99" s="185" t="s">
        <v>47</v>
      </c>
      <c r="O99" s="64"/>
      <c r="P99" s="186">
        <f>O99*H99</f>
        <v>0</v>
      </c>
      <c r="Q99" s="186">
        <v>1.23E-3</v>
      </c>
      <c r="R99" s="186">
        <f>Q99*H99</f>
        <v>0.11807999999999999</v>
      </c>
      <c r="S99" s="186">
        <v>0</v>
      </c>
      <c r="T99" s="18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8" t="s">
        <v>148</v>
      </c>
      <c r="AT99" s="188" t="s">
        <v>143</v>
      </c>
      <c r="AU99" s="188" t="s">
        <v>76</v>
      </c>
      <c r="AY99" s="17" t="s">
        <v>149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7" t="s">
        <v>83</v>
      </c>
      <c r="BK99" s="189">
        <f>ROUND(I99*H99,2)</f>
        <v>0</v>
      </c>
      <c r="BL99" s="17" t="s">
        <v>150</v>
      </c>
      <c r="BM99" s="188" t="s">
        <v>156</v>
      </c>
    </row>
    <row r="100" spans="1:65" s="2" customFormat="1" ht="19.5" x14ac:dyDescent="0.2">
      <c r="A100" s="34"/>
      <c r="B100" s="35"/>
      <c r="C100" s="36"/>
      <c r="D100" s="192" t="s">
        <v>157</v>
      </c>
      <c r="E100" s="36"/>
      <c r="F100" s="202" t="s">
        <v>440</v>
      </c>
      <c r="G100" s="36"/>
      <c r="H100" s="36"/>
      <c r="I100" s="115"/>
      <c r="J100" s="36"/>
      <c r="K100" s="36"/>
      <c r="L100" s="39"/>
      <c r="M100" s="203"/>
      <c r="N100" s="204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157</v>
      </c>
      <c r="AU100" s="17" t="s">
        <v>76</v>
      </c>
    </row>
    <row r="101" spans="1:65" s="12" customFormat="1" ht="11.25" x14ac:dyDescent="0.2">
      <c r="B101" s="190"/>
      <c r="C101" s="191"/>
      <c r="D101" s="192" t="s">
        <v>152</v>
      </c>
      <c r="E101" s="193" t="s">
        <v>35</v>
      </c>
      <c r="F101" s="194" t="s">
        <v>441</v>
      </c>
      <c r="G101" s="191"/>
      <c r="H101" s="195">
        <v>96</v>
      </c>
      <c r="I101" s="196"/>
      <c r="J101" s="191"/>
      <c r="K101" s="191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152</v>
      </c>
      <c r="AU101" s="201" t="s">
        <v>76</v>
      </c>
      <c r="AV101" s="12" t="s">
        <v>85</v>
      </c>
      <c r="AW101" s="12" t="s">
        <v>37</v>
      </c>
      <c r="AX101" s="12" t="s">
        <v>83</v>
      </c>
      <c r="AY101" s="201" t="s">
        <v>149</v>
      </c>
    </row>
    <row r="102" spans="1:65" s="2" customFormat="1" ht="21.75" customHeight="1" x14ac:dyDescent="0.2">
      <c r="A102" s="34"/>
      <c r="B102" s="35"/>
      <c r="C102" s="176" t="s">
        <v>182</v>
      </c>
      <c r="D102" s="176" t="s">
        <v>143</v>
      </c>
      <c r="E102" s="177" t="s">
        <v>161</v>
      </c>
      <c r="F102" s="178" t="s">
        <v>162</v>
      </c>
      <c r="G102" s="179" t="s">
        <v>146</v>
      </c>
      <c r="H102" s="180">
        <v>4764</v>
      </c>
      <c r="I102" s="181"/>
      <c r="J102" s="182">
        <f>ROUND(I102*H102,2)</f>
        <v>0</v>
      </c>
      <c r="K102" s="178" t="s">
        <v>147</v>
      </c>
      <c r="L102" s="183"/>
      <c r="M102" s="184" t="s">
        <v>35</v>
      </c>
      <c r="N102" s="185" t="s">
        <v>47</v>
      </c>
      <c r="O102" s="64"/>
      <c r="P102" s="186">
        <f>O102*H102</f>
        <v>0</v>
      </c>
      <c r="Q102" s="186">
        <v>1.23E-3</v>
      </c>
      <c r="R102" s="186">
        <f>Q102*H102</f>
        <v>5.8597200000000003</v>
      </c>
      <c r="S102" s="186">
        <v>0</v>
      </c>
      <c r="T102" s="18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8" t="s">
        <v>148</v>
      </c>
      <c r="AT102" s="188" t="s">
        <v>143</v>
      </c>
      <c r="AU102" s="188" t="s">
        <v>76</v>
      </c>
      <c r="AY102" s="17" t="s">
        <v>149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7" t="s">
        <v>83</v>
      </c>
      <c r="BK102" s="189">
        <f>ROUND(I102*H102,2)</f>
        <v>0</v>
      </c>
      <c r="BL102" s="17" t="s">
        <v>150</v>
      </c>
      <c r="BM102" s="188" t="s">
        <v>163</v>
      </c>
    </row>
    <row r="103" spans="1:65" s="12" customFormat="1" ht="11.25" x14ac:dyDescent="0.2">
      <c r="B103" s="190"/>
      <c r="C103" s="191"/>
      <c r="D103" s="192" t="s">
        <v>152</v>
      </c>
      <c r="E103" s="193" t="s">
        <v>35</v>
      </c>
      <c r="F103" s="194" t="s">
        <v>442</v>
      </c>
      <c r="G103" s="191"/>
      <c r="H103" s="195">
        <v>4764</v>
      </c>
      <c r="I103" s="196"/>
      <c r="J103" s="191"/>
      <c r="K103" s="191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152</v>
      </c>
      <c r="AU103" s="201" t="s">
        <v>76</v>
      </c>
      <c r="AV103" s="12" t="s">
        <v>85</v>
      </c>
      <c r="AW103" s="12" t="s">
        <v>37</v>
      </c>
      <c r="AX103" s="12" t="s">
        <v>83</v>
      </c>
      <c r="AY103" s="201" t="s">
        <v>149</v>
      </c>
    </row>
    <row r="104" spans="1:65" s="2" customFormat="1" ht="21.75" customHeight="1" x14ac:dyDescent="0.2">
      <c r="A104" s="34"/>
      <c r="B104" s="35"/>
      <c r="C104" s="176" t="s">
        <v>148</v>
      </c>
      <c r="D104" s="176" t="s">
        <v>143</v>
      </c>
      <c r="E104" s="177" t="s">
        <v>165</v>
      </c>
      <c r="F104" s="178" t="s">
        <v>166</v>
      </c>
      <c r="G104" s="179" t="s">
        <v>167</v>
      </c>
      <c r="H104" s="180">
        <v>378</v>
      </c>
      <c r="I104" s="181"/>
      <c r="J104" s="182">
        <f>ROUND(I104*H104,2)</f>
        <v>0</v>
      </c>
      <c r="K104" s="178" t="s">
        <v>147</v>
      </c>
      <c r="L104" s="183"/>
      <c r="M104" s="184" t="s">
        <v>35</v>
      </c>
      <c r="N104" s="185" t="s">
        <v>47</v>
      </c>
      <c r="O104" s="64"/>
      <c r="P104" s="186">
        <f>O104*H104</f>
        <v>0</v>
      </c>
      <c r="Q104" s="186">
        <v>1</v>
      </c>
      <c r="R104" s="186">
        <f>Q104*H104</f>
        <v>378</v>
      </c>
      <c r="S104" s="186">
        <v>0</v>
      </c>
      <c r="T104" s="18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8" t="s">
        <v>148</v>
      </c>
      <c r="AT104" s="188" t="s">
        <v>143</v>
      </c>
      <c r="AU104" s="188" t="s">
        <v>76</v>
      </c>
      <c r="AY104" s="17" t="s">
        <v>149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83</v>
      </c>
      <c r="BK104" s="189">
        <f>ROUND(I104*H104,2)</f>
        <v>0</v>
      </c>
      <c r="BL104" s="17" t="s">
        <v>150</v>
      </c>
      <c r="BM104" s="188" t="s">
        <v>168</v>
      </c>
    </row>
    <row r="105" spans="1:65" s="2" customFormat="1" ht="19.5" x14ac:dyDescent="0.2">
      <c r="A105" s="34"/>
      <c r="B105" s="35"/>
      <c r="C105" s="36"/>
      <c r="D105" s="192" t="s">
        <v>157</v>
      </c>
      <c r="E105" s="36"/>
      <c r="F105" s="202" t="s">
        <v>443</v>
      </c>
      <c r="G105" s="36"/>
      <c r="H105" s="36"/>
      <c r="I105" s="115"/>
      <c r="J105" s="36"/>
      <c r="K105" s="36"/>
      <c r="L105" s="39"/>
      <c r="M105" s="203"/>
      <c r="N105" s="204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157</v>
      </c>
      <c r="AU105" s="17" t="s">
        <v>76</v>
      </c>
    </row>
    <row r="106" spans="1:65" s="12" customFormat="1" ht="11.25" x14ac:dyDescent="0.2">
      <c r="B106" s="190"/>
      <c r="C106" s="191"/>
      <c r="D106" s="192" t="s">
        <v>152</v>
      </c>
      <c r="E106" s="193" t="s">
        <v>35</v>
      </c>
      <c r="F106" s="194" t="s">
        <v>444</v>
      </c>
      <c r="G106" s="191"/>
      <c r="H106" s="195">
        <v>378</v>
      </c>
      <c r="I106" s="196"/>
      <c r="J106" s="191"/>
      <c r="K106" s="191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152</v>
      </c>
      <c r="AU106" s="201" t="s">
        <v>76</v>
      </c>
      <c r="AV106" s="12" t="s">
        <v>85</v>
      </c>
      <c r="AW106" s="12" t="s">
        <v>37</v>
      </c>
      <c r="AX106" s="12" t="s">
        <v>83</v>
      </c>
      <c r="AY106" s="201" t="s">
        <v>149</v>
      </c>
    </row>
    <row r="107" spans="1:65" s="2" customFormat="1" ht="16.5" customHeight="1" x14ac:dyDescent="0.2">
      <c r="A107" s="34"/>
      <c r="B107" s="35"/>
      <c r="C107" s="176" t="s">
        <v>198</v>
      </c>
      <c r="D107" s="176" t="s">
        <v>143</v>
      </c>
      <c r="E107" s="177" t="s">
        <v>445</v>
      </c>
      <c r="F107" s="178" t="s">
        <v>446</v>
      </c>
      <c r="G107" s="179" t="s">
        <v>255</v>
      </c>
      <c r="H107" s="180">
        <v>7.2</v>
      </c>
      <c r="I107" s="181"/>
      <c r="J107" s="182">
        <f>ROUND(I107*H107,2)</f>
        <v>0</v>
      </c>
      <c r="K107" s="178" t="s">
        <v>35</v>
      </c>
      <c r="L107" s="183"/>
      <c r="M107" s="184" t="s">
        <v>35</v>
      </c>
      <c r="N107" s="185" t="s">
        <v>47</v>
      </c>
      <c r="O107" s="64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8" t="s">
        <v>148</v>
      </c>
      <c r="AT107" s="188" t="s">
        <v>143</v>
      </c>
      <c r="AU107" s="188" t="s">
        <v>76</v>
      </c>
      <c r="AY107" s="17" t="s">
        <v>149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7" t="s">
        <v>83</v>
      </c>
      <c r="BK107" s="189">
        <f>ROUND(I107*H107,2)</f>
        <v>0</v>
      </c>
      <c r="BL107" s="17" t="s">
        <v>150</v>
      </c>
      <c r="BM107" s="188" t="s">
        <v>447</v>
      </c>
    </row>
    <row r="108" spans="1:65" s="2" customFormat="1" ht="165.75" x14ac:dyDescent="0.2">
      <c r="A108" s="34"/>
      <c r="B108" s="35"/>
      <c r="C108" s="36"/>
      <c r="D108" s="192" t="s">
        <v>157</v>
      </c>
      <c r="E108" s="36"/>
      <c r="F108" s="202" t="s">
        <v>448</v>
      </c>
      <c r="G108" s="36"/>
      <c r="H108" s="36"/>
      <c r="I108" s="115"/>
      <c r="J108" s="36"/>
      <c r="K108" s="36"/>
      <c r="L108" s="39"/>
      <c r="M108" s="203"/>
      <c r="N108" s="204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157</v>
      </c>
      <c r="AU108" s="17" t="s">
        <v>76</v>
      </c>
    </row>
    <row r="109" spans="1:65" s="12" customFormat="1" ht="11.25" x14ac:dyDescent="0.2">
      <c r="B109" s="190"/>
      <c r="C109" s="191"/>
      <c r="D109" s="192" t="s">
        <v>152</v>
      </c>
      <c r="E109" s="193" t="s">
        <v>35</v>
      </c>
      <c r="F109" s="194" t="s">
        <v>259</v>
      </c>
      <c r="G109" s="191"/>
      <c r="H109" s="195">
        <v>7.2</v>
      </c>
      <c r="I109" s="196"/>
      <c r="J109" s="191"/>
      <c r="K109" s="191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152</v>
      </c>
      <c r="AU109" s="201" t="s">
        <v>76</v>
      </c>
      <c r="AV109" s="12" t="s">
        <v>85</v>
      </c>
      <c r="AW109" s="12" t="s">
        <v>37</v>
      </c>
      <c r="AX109" s="12" t="s">
        <v>83</v>
      </c>
      <c r="AY109" s="201" t="s">
        <v>149</v>
      </c>
    </row>
    <row r="110" spans="1:65" s="2" customFormat="1" ht="21.75" customHeight="1" x14ac:dyDescent="0.2">
      <c r="A110" s="34"/>
      <c r="B110" s="35"/>
      <c r="C110" s="176" t="s">
        <v>206</v>
      </c>
      <c r="D110" s="176" t="s">
        <v>143</v>
      </c>
      <c r="E110" s="177" t="s">
        <v>172</v>
      </c>
      <c r="F110" s="178" t="s">
        <v>173</v>
      </c>
      <c r="G110" s="179" t="s">
        <v>167</v>
      </c>
      <c r="H110" s="180">
        <v>3.6960000000000002</v>
      </c>
      <c r="I110" s="181"/>
      <c r="J110" s="182">
        <f>ROUND(I110*H110,2)</f>
        <v>0</v>
      </c>
      <c r="K110" s="178" t="s">
        <v>147</v>
      </c>
      <c r="L110" s="183"/>
      <c r="M110" s="184" t="s">
        <v>35</v>
      </c>
      <c r="N110" s="185" t="s">
        <v>47</v>
      </c>
      <c r="O110" s="64"/>
      <c r="P110" s="186">
        <f>O110*H110</f>
        <v>0</v>
      </c>
      <c r="Q110" s="186">
        <v>1</v>
      </c>
      <c r="R110" s="186">
        <f>Q110*H110</f>
        <v>3.6960000000000002</v>
      </c>
      <c r="S110" s="186">
        <v>0</v>
      </c>
      <c r="T110" s="18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8" t="s">
        <v>148</v>
      </c>
      <c r="AT110" s="188" t="s">
        <v>143</v>
      </c>
      <c r="AU110" s="188" t="s">
        <v>76</v>
      </c>
      <c r="AY110" s="17" t="s">
        <v>149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7" t="s">
        <v>83</v>
      </c>
      <c r="BK110" s="189">
        <f>ROUND(I110*H110,2)</f>
        <v>0</v>
      </c>
      <c r="BL110" s="17" t="s">
        <v>150</v>
      </c>
      <c r="BM110" s="188" t="s">
        <v>174</v>
      </c>
    </row>
    <row r="111" spans="1:65" s="2" customFormat="1" ht="29.25" x14ac:dyDescent="0.2">
      <c r="A111" s="34"/>
      <c r="B111" s="35"/>
      <c r="C111" s="36"/>
      <c r="D111" s="192" t="s">
        <v>157</v>
      </c>
      <c r="E111" s="36"/>
      <c r="F111" s="202" t="s">
        <v>449</v>
      </c>
      <c r="G111" s="36"/>
      <c r="H111" s="36"/>
      <c r="I111" s="115"/>
      <c r="J111" s="36"/>
      <c r="K111" s="36"/>
      <c r="L111" s="39"/>
      <c r="M111" s="203"/>
      <c r="N111" s="204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157</v>
      </c>
      <c r="AU111" s="17" t="s">
        <v>76</v>
      </c>
    </row>
    <row r="112" spans="1:65" s="12" customFormat="1" ht="11.25" x14ac:dyDescent="0.2">
      <c r="B112" s="190"/>
      <c r="C112" s="191"/>
      <c r="D112" s="192" t="s">
        <v>152</v>
      </c>
      <c r="E112" s="193" t="s">
        <v>35</v>
      </c>
      <c r="F112" s="194" t="s">
        <v>450</v>
      </c>
      <c r="G112" s="191"/>
      <c r="H112" s="195">
        <v>3.6960000000000002</v>
      </c>
      <c r="I112" s="196"/>
      <c r="J112" s="191"/>
      <c r="K112" s="191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152</v>
      </c>
      <c r="AU112" s="201" t="s">
        <v>76</v>
      </c>
      <c r="AV112" s="12" t="s">
        <v>85</v>
      </c>
      <c r="AW112" s="12" t="s">
        <v>37</v>
      </c>
      <c r="AX112" s="12" t="s">
        <v>83</v>
      </c>
      <c r="AY112" s="201" t="s">
        <v>149</v>
      </c>
    </row>
    <row r="113" spans="1:65" s="2" customFormat="1" ht="21.75" customHeight="1" x14ac:dyDescent="0.2">
      <c r="A113" s="34"/>
      <c r="B113" s="35"/>
      <c r="C113" s="176" t="s">
        <v>211</v>
      </c>
      <c r="D113" s="176" t="s">
        <v>143</v>
      </c>
      <c r="E113" s="177" t="s">
        <v>178</v>
      </c>
      <c r="F113" s="178" t="s">
        <v>179</v>
      </c>
      <c r="G113" s="179" t="s">
        <v>167</v>
      </c>
      <c r="H113" s="180">
        <v>3.08</v>
      </c>
      <c r="I113" s="181"/>
      <c r="J113" s="182">
        <f>ROUND(I113*H113,2)</f>
        <v>0</v>
      </c>
      <c r="K113" s="178" t="s">
        <v>147</v>
      </c>
      <c r="L113" s="183"/>
      <c r="M113" s="184" t="s">
        <v>35</v>
      </c>
      <c r="N113" s="185" t="s">
        <v>47</v>
      </c>
      <c r="O113" s="64"/>
      <c r="P113" s="186">
        <f>O113*H113</f>
        <v>0</v>
      </c>
      <c r="Q113" s="186">
        <v>1</v>
      </c>
      <c r="R113" s="186">
        <f>Q113*H113</f>
        <v>3.08</v>
      </c>
      <c r="S113" s="186">
        <v>0</v>
      </c>
      <c r="T113" s="187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8" t="s">
        <v>148</v>
      </c>
      <c r="AT113" s="188" t="s">
        <v>143</v>
      </c>
      <c r="AU113" s="188" t="s">
        <v>76</v>
      </c>
      <c r="AY113" s="17" t="s">
        <v>149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7" t="s">
        <v>83</v>
      </c>
      <c r="BK113" s="189">
        <f>ROUND(I113*H113,2)</f>
        <v>0</v>
      </c>
      <c r="BL113" s="17" t="s">
        <v>150</v>
      </c>
      <c r="BM113" s="188" t="s">
        <v>180</v>
      </c>
    </row>
    <row r="114" spans="1:65" s="2" customFormat="1" ht="19.5" x14ac:dyDescent="0.2">
      <c r="A114" s="34"/>
      <c r="B114" s="35"/>
      <c r="C114" s="36"/>
      <c r="D114" s="192" t="s">
        <v>157</v>
      </c>
      <c r="E114" s="36"/>
      <c r="F114" s="202" t="s">
        <v>440</v>
      </c>
      <c r="G114" s="36"/>
      <c r="H114" s="36"/>
      <c r="I114" s="115"/>
      <c r="J114" s="36"/>
      <c r="K114" s="36"/>
      <c r="L114" s="39"/>
      <c r="M114" s="203"/>
      <c r="N114" s="204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157</v>
      </c>
      <c r="AU114" s="17" t="s">
        <v>76</v>
      </c>
    </row>
    <row r="115" spans="1:65" s="12" customFormat="1" ht="11.25" x14ac:dyDescent="0.2">
      <c r="B115" s="190"/>
      <c r="C115" s="191"/>
      <c r="D115" s="192" t="s">
        <v>152</v>
      </c>
      <c r="E115" s="193" t="s">
        <v>35</v>
      </c>
      <c r="F115" s="194" t="s">
        <v>451</v>
      </c>
      <c r="G115" s="191"/>
      <c r="H115" s="195">
        <v>3.08</v>
      </c>
      <c r="I115" s="196"/>
      <c r="J115" s="191"/>
      <c r="K115" s="191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152</v>
      </c>
      <c r="AU115" s="201" t="s">
        <v>76</v>
      </c>
      <c r="AV115" s="12" t="s">
        <v>85</v>
      </c>
      <c r="AW115" s="12" t="s">
        <v>37</v>
      </c>
      <c r="AX115" s="12" t="s">
        <v>83</v>
      </c>
      <c r="AY115" s="201" t="s">
        <v>149</v>
      </c>
    </row>
    <row r="116" spans="1:65" s="2" customFormat="1" ht="21.75" customHeight="1" x14ac:dyDescent="0.2">
      <c r="A116" s="34"/>
      <c r="B116" s="35"/>
      <c r="C116" s="176" t="s">
        <v>218</v>
      </c>
      <c r="D116" s="176" t="s">
        <v>143</v>
      </c>
      <c r="E116" s="177" t="s">
        <v>183</v>
      </c>
      <c r="F116" s="178" t="s">
        <v>184</v>
      </c>
      <c r="G116" s="179" t="s">
        <v>185</v>
      </c>
      <c r="H116" s="180">
        <v>5</v>
      </c>
      <c r="I116" s="181"/>
      <c r="J116" s="182">
        <f>ROUND(I116*H116,2)</f>
        <v>0</v>
      </c>
      <c r="K116" s="178" t="s">
        <v>147</v>
      </c>
      <c r="L116" s="183"/>
      <c r="M116" s="184" t="s">
        <v>35</v>
      </c>
      <c r="N116" s="185" t="s">
        <v>47</v>
      </c>
      <c r="O116" s="64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8" t="s">
        <v>148</v>
      </c>
      <c r="AT116" s="188" t="s">
        <v>143</v>
      </c>
      <c r="AU116" s="188" t="s">
        <v>76</v>
      </c>
      <c r="AY116" s="17" t="s">
        <v>149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7" t="s">
        <v>83</v>
      </c>
      <c r="BK116" s="189">
        <f>ROUND(I116*H116,2)</f>
        <v>0</v>
      </c>
      <c r="BL116" s="17" t="s">
        <v>150</v>
      </c>
      <c r="BM116" s="188" t="s">
        <v>186</v>
      </c>
    </row>
    <row r="117" spans="1:65" s="2" customFormat="1" ht="29.25" x14ac:dyDescent="0.2">
      <c r="A117" s="34"/>
      <c r="B117" s="35"/>
      <c r="C117" s="36"/>
      <c r="D117" s="192" t="s">
        <v>157</v>
      </c>
      <c r="E117" s="36"/>
      <c r="F117" s="202" t="s">
        <v>449</v>
      </c>
      <c r="G117" s="36"/>
      <c r="H117" s="36"/>
      <c r="I117" s="115"/>
      <c r="J117" s="36"/>
      <c r="K117" s="36"/>
      <c r="L117" s="39"/>
      <c r="M117" s="203"/>
      <c r="N117" s="204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157</v>
      </c>
      <c r="AU117" s="17" t="s">
        <v>76</v>
      </c>
    </row>
    <row r="118" spans="1:65" s="12" customFormat="1" ht="11.25" x14ac:dyDescent="0.2">
      <c r="B118" s="190"/>
      <c r="C118" s="191"/>
      <c r="D118" s="192" t="s">
        <v>152</v>
      </c>
      <c r="E118" s="193" t="s">
        <v>35</v>
      </c>
      <c r="F118" s="194" t="s">
        <v>188</v>
      </c>
      <c r="G118" s="191"/>
      <c r="H118" s="195">
        <v>5</v>
      </c>
      <c r="I118" s="196"/>
      <c r="J118" s="191"/>
      <c r="K118" s="191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152</v>
      </c>
      <c r="AU118" s="201" t="s">
        <v>76</v>
      </c>
      <c r="AV118" s="12" t="s">
        <v>85</v>
      </c>
      <c r="AW118" s="12" t="s">
        <v>37</v>
      </c>
      <c r="AX118" s="12" t="s">
        <v>83</v>
      </c>
      <c r="AY118" s="201" t="s">
        <v>149</v>
      </c>
    </row>
    <row r="119" spans="1:65" s="2" customFormat="1" ht="21.75" customHeight="1" x14ac:dyDescent="0.2">
      <c r="A119" s="34"/>
      <c r="B119" s="35"/>
      <c r="C119" s="176" t="s">
        <v>224</v>
      </c>
      <c r="D119" s="176" t="s">
        <v>143</v>
      </c>
      <c r="E119" s="177" t="s">
        <v>189</v>
      </c>
      <c r="F119" s="178" t="s">
        <v>190</v>
      </c>
      <c r="G119" s="179" t="s">
        <v>191</v>
      </c>
      <c r="H119" s="180">
        <v>2</v>
      </c>
      <c r="I119" s="181"/>
      <c r="J119" s="182">
        <f>ROUND(I119*H119,2)</f>
        <v>0</v>
      </c>
      <c r="K119" s="178" t="s">
        <v>147</v>
      </c>
      <c r="L119" s="183"/>
      <c r="M119" s="184" t="s">
        <v>35</v>
      </c>
      <c r="N119" s="185" t="s">
        <v>47</v>
      </c>
      <c r="O119" s="64"/>
      <c r="P119" s="186">
        <f>O119*H119</f>
        <v>0</v>
      </c>
      <c r="Q119" s="186">
        <v>2.4289999999999998</v>
      </c>
      <c r="R119" s="186">
        <f>Q119*H119</f>
        <v>4.8579999999999997</v>
      </c>
      <c r="S119" s="186">
        <v>0</v>
      </c>
      <c r="T119" s="18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8" t="s">
        <v>148</v>
      </c>
      <c r="AT119" s="188" t="s">
        <v>143</v>
      </c>
      <c r="AU119" s="188" t="s">
        <v>76</v>
      </c>
      <c r="AY119" s="17" t="s">
        <v>149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7" t="s">
        <v>83</v>
      </c>
      <c r="BK119" s="189">
        <f>ROUND(I119*H119,2)</f>
        <v>0</v>
      </c>
      <c r="BL119" s="17" t="s">
        <v>150</v>
      </c>
      <c r="BM119" s="188" t="s">
        <v>192</v>
      </c>
    </row>
    <row r="120" spans="1:65" s="12" customFormat="1" ht="11.25" x14ac:dyDescent="0.2">
      <c r="B120" s="190"/>
      <c r="C120" s="191"/>
      <c r="D120" s="192" t="s">
        <v>152</v>
      </c>
      <c r="E120" s="193" t="s">
        <v>35</v>
      </c>
      <c r="F120" s="194" t="s">
        <v>194</v>
      </c>
      <c r="G120" s="191"/>
      <c r="H120" s="195">
        <v>2</v>
      </c>
      <c r="I120" s="196"/>
      <c r="J120" s="191"/>
      <c r="K120" s="191"/>
      <c r="L120" s="197"/>
      <c r="M120" s="198"/>
      <c r="N120" s="199"/>
      <c r="O120" s="199"/>
      <c r="P120" s="199"/>
      <c r="Q120" s="199"/>
      <c r="R120" s="199"/>
      <c r="S120" s="199"/>
      <c r="T120" s="200"/>
      <c r="AT120" s="201" t="s">
        <v>152</v>
      </c>
      <c r="AU120" s="201" t="s">
        <v>76</v>
      </c>
      <c r="AV120" s="12" t="s">
        <v>85</v>
      </c>
      <c r="AW120" s="12" t="s">
        <v>37</v>
      </c>
      <c r="AX120" s="12" t="s">
        <v>83</v>
      </c>
      <c r="AY120" s="201" t="s">
        <v>149</v>
      </c>
    </row>
    <row r="121" spans="1:65" s="13" customFormat="1" ht="25.9" customHeight="1" x14ac:dyDescent="0.2">
      <c r="B121" s="205"/>
      <c r="C121" s="206"/>
      <c r="D121" s="207" t="s">
        <v>75</v>
      </c>
      <c r="E121" s="208" t="s">
        <v>195</v>
      </c>
      <c r="F121" s="208" t="s">
        <v>196</v>
      </c>
      <c r="G121" s="206"/>
      <c r="H121" s="206"/>
      <c r="I121" s="209"/>
      <c r="J121" s="210">
        <f>BK121</f>
        <v>0</v>
      </c>
      <c r="K121" s="206"/>
      <c r="L121" s="211"/>
      <c r="M121" s="212"/>
      <c r="N121" s="213"/>
      <c r="O121" s="213"/>
      <c r="P121" s="214">
        <f>P122</f>
        <v>0</v>
      </c>
      <c r="Q121" s="213"/>
      <c r="R121" s="214">
        <f>R122</f>
        <v>0</v>
      </c>
      <c r="S121" s="213"/>
      <c r="T121" s="215">
        <f>T122</f>
        <v>0</v>
      </c>
      <c r="AR121" s="216" t="s">
        <v>83</v>
      </c>
      <c r="AT121" s="217" t="s">
        <v>75</v>
      </c>
      <c r="AU121" s="217" t="s">
        <v>76</v>
      </c>
      <c r="AY121" s="216" t="s">
        <v>149</v>
      </c>
      <c r="BK121" s="218">
        <f>BK122</f>
        <v>0</v>
      </c>
    </row>
    <row r="122" spans="1:65" s="13" customFormat="1" ht="22.9" customHeight="1" x14ac:dyDescent="0.2">
      <c r="B122" s="205"/>
      <c r="C122" s="206"/>
      <c r="D122" s="207" t="s">
        <v>75</v>
      </c>
      <c r="E122" s="219" t="s">
        <v>171</v>
      </c>
      <c r="F122" s="219" t="s">
        <v>197</v>
      </c>
      <c r="G122" s="206"/>
      <c r="H122" s="206"/>
      <c r="I122" s="209"/>
      <c r="J122" s="220">
        <f>BK122</f>
        <v>0</v>
      </c>
      <c r="K122" s="206"/>
      <c r="L122" s="211"/>
      <c r="M122" s="212"/>
      <c r="N122" s="213"/>
      <c r="O122" s="213"/>
      <c r="P122" s="214">
        <f>SUM(P123:P226)</f>
        <v>0</v>
      </c>
      <c r="Q122" s="213"/>
      <c r="R122" s="214">
        <f>SUM(R123:R226)</f>
        <v>0</v>
      </c>
      <c r="S122" s="213"/>
      <c r="T122" s="215">
        <f>SUM(T123:T226)</f>
        <v>0</v>
      </c>
      <c r="AR122" s="216" t="s">
        <v>83</v>
      </c>
      <c r="AT122" s="217" t="s">
        <v>75</v>
      </c>
      <c r="AU122" s="217" t="s">
        <v>83</v>
      </c>
      <c r="AY122" s="216" t="s">
        <v>149</v>
      </c>
      <c r="BK122" s="218">
        <f>SUM(BK123:BK226)</f>
        <v>0</v>
      </c>
    </row>
    <row r="123" spans="1:65" s="2" customFormat="1" ht="55.5" customHeight="1" x14ac:dyDescent="0.2">
      <c r="A123" s="34"/>
      <c r="B123" s="35"/>
      <c r="C123" s="221" t="s">
        <v>232</v>
      </c>
      <c r="D123" s="221" t="s">
        <v>199</v>
      </c>
      <c r="E123" s="222" t="s">
        <v>200</v>
      </c>
      <c r="F123" s="223" t="s">
        <v>201</v>
      </c>
      <c r="G123" s="224" t="s">
        <v>191</v>
      </c>
      <c r="H123" s="225">
        <v>252</v>
      </c>
      <c r="I123" s="226"/>
      <c r="J123" s="227">
        <f>ROUND(I123*H123,2)</f>
        <v>0</v>
      </c>
      <c r="K123" s="223" t="s">
        <v>147</v>
      </c>
      <c r="L123" s="39"/>
      <c r="M123" s="228" t="s">
        <v>35</v>
      </c>
      <c r="N123" s="229" t="s">
        <v>47</v>
      </c>
      <c r="O123" s="64"/>
      <c r="P123" s="186">
        <f>O123*H123</f>
        <v>0</v>
      </c>
      <c r="Q123" s="186">
        <v>0</v>
      </c>
      <c r="R123" s="186">
        <f>Q123*H123</f>
        <v>0</v>
      </c>
      <c r="S123" s="186">
        <v>0</v>
      </c>
      <c r="T123" s="187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8" t="s">
        <v>150</v>
      </c>
      <c r="AT123" s="188" t="s">
        <v>199</v>
      </c>
      <c r="AU123" s="188" t="s">
        <v>85</v>
      </c>
      <c r="AY123" s="17" t="s">
        <v>149</v>
      </c>
      <c r="BE123" s="189">
        <f>IF(N123="základní",J123,0)</f>
        <v>0</v>
      </c>
      <c r="BF123" s="189">
        <f>IF(N123="snížená",J123,0)</f>
        <v>0</v>
      </c>
      <c r="BG123" s="189">
        <f>IF(N123="zákl. přenesená",J123,0)</f>
        <v>0</v>
      </c>
      <c r="BH123" s="189">
        <f>IF(N123="sníž. přenesená",J123,0)</f>
        <v>0</v>
      </c>
      <c r="BI123" s="189">
        <f>IF(N123="nulová",J123,0)</f>
        <v>0</v>
      </c>
      <c r="BJ123" s="17" t="s">
        <v>83</v>
      </c>
      <c r="BK123" s="189">
        <f>ROUND(I123*H123,2)</f>
        <v>0</v>
      </c>
      <c r="BL123" s="17" t="s">
        <v>150</v>
      </c>
      <c r="BM123" s="188" t="s">
        <v>202</v>
      </c>
    </row>
    <row r="124" spans="1:65" s="2" customFormat="1" ht="48.75" x14ac:dyDescent="0.2">
      <c r="A124" s="34"/>
      <c r="B124" s="35"/>
      <c r="C124" s="36"/>
      <c r="D124" s="192" t="s">
        <v>203</v>
      </c>
      <c r="E124" s="36"/>
      <c r="F124" s="202" t="s">
        <v>204</v>
      </c>
      <c r="G124" s="36"/>
      <c r="H124" s="36"/>
      <c r="I124" s="115"/>
      <c r="J124" s="36"/>
      <c r="K124" s="36"/>
      <c r="L124" s="39"/>
      <c r="M124" s="203"/>
      <c r="N124" s="204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203</v>
      </c>
      <c r="AU124" s="17" t="s">
        <v>85</v>
      </c>
    </row>
    <row r="125" spans="1:65" s="12" customFormat="1" ht="11.25" x14ac:dyDescent="0.2">
      <c r="B125" s="190"/>
      <c r="C125" s="191"/>
      <c r="D125" s="192" t="s">
        <v>152</v>
      </c>
      <c r="E125" s="193" t="s">
        <v>35</v>
      </c>
      <c r="F125" s="194" t="s">
        <v>452</v>
      </c>
      <c r="G125" s="191"/>
      <c r="H125" s="195">
        <v>252</v>
      </c>
      <c r="I125" s="196"/>
      <c r="J125" s="191"/>
      <c r="K125" s="191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152</v>
      </c>
      <c r="AU125" s="201" t="s">
        <v>85</v>
      </c>
      <c r="AV125" s="12" t="s">
        <v>85</v>
      </c>
      <c r="AW125" s="12" t="s">
        <v>37</v>
      </c>
      <c r="AX125" s="12" t="s">
        <v>83</v>
      </c>
      <c r="AY125" s="201" t="s">
        <v>149</v>
      </c>
    </row>
    <row r="126" spans="1:65" s="2" customFormat="1" ht="33" customHeight="1" x14ac:dyDescent="0.2">
      <c r="A126" s="34"/>
      <c r="B126" s="35"/>
      <c r="C126" s="221" t="s">
        <v>8</v>
      </c>
      <c r="D126" s="221" t="s">
        <v>199</v>
      </c>
      <c r="E126" s="222" t="s">
        <v>207</v>
      </c>
      <c r="F126" s="223" t="s">
        <v>208</v>
      </c>
      <c r="G126" s="224" t="s">
        <v>191</v>
      </c>
      <c r="H126" s="225">
        <v>252</v>
      </c>
      <c r="I126" s="226"/>
      <c r="J126" s="227">
        <f>ROUND(I126*H126,2)</f>
        <v>0</v>
      </c>
      <c r="K126" s="223" t="s">
        <v>147</v>
      </c>
      <c r="L126" s="39"/>
      <c r="M126" s="228" t="s">
        <v>35</v>
      </c>
      <c r="N126" s="229" t="s">
        <v>47</v>
      </c>
      <c r="O126" s="64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8" t="s">
        <v>150</v>
      </c>
      <c r="AT126" s="188" t="s">
        <v>199</v>
      </c>
      <c r="AU126" s="188" t="s">
        <v>85</v>
      </c>
      <c r="AY126" s="17" t="s">
        <v>149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7" t="s">
        <v>83</v>
      </c>
      <c r="BK126" s="189">
        <f>ROUND(I126*H126,2)</f>
        <v>0</v>
      </c>
      <c r="BL126" s="17" t="s">
        <v>150</v>
      </c>
      <c r="BM126" s="188" t="s">
        <v>209</v>
      </c>
    </row>
    <row r="127" spans="1:65" s="2" customFormat="1" ht="39" x14ac:dyDescent="0.2">
      <c r="A127" s="34"/>
      <c r="B127" s="35"/>
      <c r="C127" s="36"/>
      <c r="D127" s="192" t="s">
        <v>203</v>
      </c>
      <c r="E127" s="36"/>
      <c r="F127" s="202" t="s">
        <v>210</v>
      </c>
      <c r="G127" s="36"/>
      <c r="H127" s="36"/>
      <c r="I127" s="115"/>
      <c r="J127" s="36"/>
      <c r="K127" s="36"/>
      <c r="L127" s="39"/>
      <c r="M127" s="203"/>
      <c r="N127" s="204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203</v>
      </c>
      <c r="AU127" s="17" t="s">
        <v>85</v>
      </c>
    </row>
    <row r="128" spans="1:65" s="12" customFormat="1" ht="11.25" x14ac:dyDescent="0.2">
      <c r="B128" s="190"/>
      <c r="C128" s="191"/>
      <c r="D128" s="192" t="s">
        <v>152</v>
      </c>
      <c r="E128" s="193" t="s">
        <v>35</v>
      </c>
      <c r="F128" s="194" t="s">
        <v>452</v>
      </c>
      <c r="G128" s="191"/>
      <c r="H128" s="195">
        <v>252</v>
      </c>
      <c r="I128" s="196"/>
      <c r="J128" s="191"/>
      <c r="K128" s="191"/>
      <c r="L128" s="197"/>
      <c r="M128" s="198"/>
      <c r="N128" s="199"/>
      <c r="O128" s="199"/>
      <c r="P128" s="199"/>
      <c r="Q128" s="199"/>
      <c r="R128" s="199"/>
      <c r="S128" s="199"/>
      <c r="T128" s="200"/>
      <c r="AT128" s="201" t="s">
        <v>152</v>
      </c>
      <c r="AU128" s="201" t="s">
        <v>85</v>
      </c>
      <c r="AV128" s="12" t="s">
        <v>85</v>
      </c>
      <c r="AW128" s="12" t="s">
        <v>37</v>
      </c>
      <c r="AX128" s="12" t="s">
        <v>83</v>
      </c>
      <c r="AY128" s="201" t="s">
        <v>149</v>
      </c>
    </row>
    <row r="129" spans="1:65" s="2" customFormat="1" ht="21.75" customHeight="1" x14ac:dyDescent="0.2">
      <c r="A129" s="34"/>
      <c r="B129" s="35"/>
      <c r="C129" s="221" t="s">
        <v>240</v>
      </c>
      <c r="D129" s="221" t="s">
        <v>199</v>
      </c>
      <c r="E129" s="222" t="s">
        <v>212</v>
      </c>
      <c r="F129" s="223" t="s">
        <v>213</v>
      </c>
      <c r="G129" s="224" t="s">
        <v>214</v>
      </c>
      <c r="H129" s="225">
        <v>1.5</v>
      </c>
      <c r="I129" s="226"/>
      <c r="J129" s="227">
        <f>ROUND(I129*H129,2)</f>
        <v>0</v>
      </c>
      <c r="K129" s="223" t="s">
        <v>147</v>
      </c>
      <c r="L129" s="39"/>
      <c r="M129" s="228" t="s">
        <v>35</v>
      </c>
      <c r="N129" s="229" t="s">
        <v>47</v>
      </c>
      <c r="O129" s="64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8" t="s">
        <v>150</v>
      </c>
      <c r="AT129" s="188" t="s">
        <v>199</v>
      </c>
      <c r="AU129" s="188" t="s">
        <v>85</v>
      </c>
      <c r="AY129" s="17" t="s">
        <v>149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7" t="s">
        <v>83</v>
      </c>
      <c r="BK129" s="189">
        <f>ROUND(I129*H129,2)</f>
        <v>0</v>
      </c>
      <c r="BL129" s="17" t="s">
        <v>150</v>
      </c>
      <c r="BM129" s="188" t="s">
        <v>215</v>
      </c>
    </row>
    <row r="130" spans="1:65" s="2" customFormat="1" ht="29.25" x14ac:dyDescent="0.2">
      <c r="A130" s="34"/>
      <c r="B130" s="35"/>
      <c r="C130" s="36"/>
      <c r="D130" s="192" t="s">
        <v>203</v>
      </c>
      <c r="E130" s="36"/>
      <c r="F130" s="202" t="s">
        <v>216</v>
      </c>
      <c r="G130" s="36"/>
      <c r="H130" s="36"/>
      <c r="I130" s="115"/>
      <c r="J130" s="36"/>
      <c r="K130" s="36"/>
      <c r="L130" s="39"/>
      <c r="M130" s="203"/>
      <c r="N130" s="204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203</v>
      </c>
      <c r="AU130" s="17" t="s">
        <v>85</v>
      </c>
    </row>
    <row r="131" spans="1:65" s="12" customFormat="1" ht="11.25" x14ac:dyDescent="0.2">
      <c r="B131" s="190"/>
      <c r="C131" s="191"/>
      <c r="D131" s="192" t="s">
        <v>152</v>
      </c>
      <c r="E131" s="193" t="s">
        <v>35</v>
      </c>
      <c r="F131" s="194" t="s">
        <v>453</v>
      </c>
      <c r="G131" s="191"/>
      <c r="H131" s="195">
        <v>1.5</v>
      </c>
      <c r="I131" s="196"/>
      <c r="J131" s="191"/>
      <c r="K131" s="191"/>
      <c r="L131" s="197"/>
      <c r="M131" s="198"/>
      <c r="N131" s="199"/>
      <c r="O131" s="199"/>
      <c r="P131" s="199"/>
      <c r="Q131" s="199"/>
      <c r="R131" s="199"/>
      <c r="S131" s="199"/>
      <c r="T131" s="200"/>
      <c r="AT131" s="201" t="s">
        <v>152</v>
      </c>
      <c r="AU131" s="201" t="s">
        <v>85</v>
      </c>
      <c r="AV131" s="12" t="s">
        <v>85</v>
      </c>
      <c r="AW131" s="12" t="s">
        <v>37</v>
      </c>
      <c r="AX131" s="12" t="s">
        <v>83</v>
      </c>
      <c r="AY131" s="201" t="s">
        <v>149</v>
      </c>
    </row>
    <row r="132" spans="1:65" s="2" customFormat="1" ht="66.75" customHeight="1" x14ac:dyDescent="0.2">
      <c r="A132" s="34"/>
      <c r="B132" s="35"/>
      <c r="C132" s="221" t="s">
        <v>245</v>
      </c>
      <c r="D132" s="221" t="s">
        <v>199</v>
      </c>
      <c r="E132" s="222" t="s">
        <v>454</v>
      </c>
      <c r="F132" s="223" t="s">
        <v>455</v>
      </c>
      <c r="G132" s="224" t="s">
        <v>146</v>
      </c>
      <c r="H132" s="225">
        <v>810</v>
      </c>
      <c r="I132" s="226"/>
      <c r="J132" s="227">
        <f>ROUND(I132*H132,2)</f>
        <v>0</v>
      </c>
      <c r="K132" s="223" t="s">
        <v>147</v>
      </c>
      <c r="L132" s="39"/>
      <c r="M132" s="228" t="s">
        <v>35</v>
      </c>
      <c r="N132" s="229" t="s">
        <v>47</v>
      </c>
      <c r="O132" s="64"/>
      <c r="P132" s="186">
        <f>O132*H132</f>
        <v>0</v>
      </c>
      <c r="Q132" s="186">
        <v>0</v>
      </c>
      <c r="R132" s="186">
        <f>Q132*H132</f>
        <v>0</v>
      </c>
      <c r="S132" s="186">
        <v>0</v>
      </c>
      <c r="T132" s="187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8" t="s">
        <v>150</v>
      </c>
      <c r="AT132" s="188" t="s">
        <v>199</v>
      </c>
      <c r="AU132" s="188" t="s">
        <v>85</v>
      </c>
      <c r="AY132" s="17" t="s">
        <v>149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7" t="s">
        <v>83</v>
      </c>
      <c r="BK132" s="189">
        <f>ROUND(I132*H132,2)</f>
        <v>0</v>
      </c>
      <c r="BL132" s="17" t="s">
        <v>150</v>
      </c>
      <c r="BM132" s="188" t="s">
        <v>456</v>
      </c>
    </row>
    <row r="133" spans="1:65" s="2" customFormat="1" ht="58.5" x14ac:dyDescent="0.2">
      <c r="A133" s="34"/>
      <c r="B133" s="35"/>
      <c r="C133" s="36"/>
      <c r="D133" s="192" t="s">
        <v>203</v>
      </c>
      <c r="E133" s="36"/>
      <c r="F133" s="202" t="s">
        <v>457</v>
      </c>
      <c r="G133" s="36"/>
      <c r="H133" s="36"/>
      <c r="I133" s="115"/>
      <c r="J133" s="36"/>
      <c r="K133" s="36"/>
      <c r="L133" s="39"/>
      <c r="M133" s="203"/>
      <c r="N133" s="204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203</v>
      </c>
      <c r="AU133" s="17" t="s">
        <v>85</v>
      </c>
    </row>
    <row r="134" spans="1:65" s="12" customFormat="1" ht="11.25" x14ac:dyDescent="0.2">
      <c r="B134" s="190"/>
      <c r="C134" s="191"/>
      <c r="D134" s="192" t="s">
        <v>152</v>
      </c>
      <c r="E134" s="193" t="s">
        <v>35</v>
      </c>
      <c r="F134" s="194" t="s">
        <v>458</v>
      </c>
      <c r="G134" s="191"/>
      <c r="H134" s="195">
        <v>810</v>
      </c>
      <c r="I134" s="196"/>
      <c r="J134" s="191"/>
      <c r="K134" s="191"/>
      <c r="L134" s="197"/>
      <c r="M134" s="198"/>
      <c r="N134" s="199"/>
      <c r="O134" s="199"/>
      <c r="P134" s="199"/>
      <c r="Q134" s="199"/>
      <c r="R134" s="199"/>
      <c r="S134" s="199"/>
      <c r="T134" s="200"/>
      <c r="AT134" s="201" t="s">
        <v>152</v>
      </c>
      <c r="AU134" s="201" t="s">
        <v>85</v>
      </c>
      <c r="AV134" s="12" t="s">
        <v>85</v>
      </c>
      <c r="AW134" s="12" t="s">
        <v>37</v>
      </c>
      <c r="AX134" s="12" t="s">
        <v>83</v>
      </c>
      <c r="AY134" s="201" t="s">
        <v>149</v>
      </c>
    </row>
    <row r="135" spans="1:65" s="2" customFormat="1" ht="55.5" customHeight="1" x14ac:dyDescent="0.2">
      <c r="A135" s="34"/>
      <c r="B135" s="35"/>
      <c r="C135" s="221" t="s">
        <v>252</v>
      </c>
      <c r="D135" s="221" t="s">
        <v>199</v>
      </c>
      <c r="E135" s="222" t="s">
        <v>459</v>
      </c>
      <c r="F135" s="223" t="s">
        <v>460</v>
      </c>
      <c r="G135" s="224" t="s">
        <v>255</v>
      </c>
      <c r="H135" s="225">
        <v>970</v>
      </c>
      <c r="I135" s="226"/>
      <c r="J135" s="227">
        <f>ROUND(I135*H135,2)</f>
        <v>0</v>
      </c>
      <c r="K135" s="223" t="s">
        <v>147</v>
      </c>
      <c r="L135" s="39"/>
      <c r="M135" s="228" t="s">
        <v>35</v>
      </c>
      <c r="N135" s="229" t="s">
        <v>47</v>
      </c>
      <c r="O135" s="64"/>
      <c r="P135" s="186">
        <f>O135*H135</f>
        <v>0</v>
      </c>
      <c r="Q135" s="186">
        <v>0</v>
      </c>
      <c r="R135" s="186">
        <f>Q135*H135</f>
        <v>0</v>
      </c>
      <c r="S135" s="186">
        <v>0</v>
      </c>
      <c r="T135" s="187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8" t="s">
        <v>150</v>
      </c>
      <c r="AT135" s="188" t="s">
        <v>199</v>
      </c>
      <c r="AU135" s="188" t="s">
        <v>85</v>
      </c>
      <c r="AY135" s="17" t="s">
        <v>149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7" t="s">
        <v>83</v>
      </c>
      <c r="BK135" s="189">
        <f>ROUND(I135*H135,2)</f>
        <v>0</v>
      </c>
      <c r="BL135" s="17" t="s">
        <v>150</v>
      </c>
      <c r="BM135" s="188" t="s">
        <v>461</v>
      </c>
    </row>
    <row r="136" spans="1:65" s="2" customFormat="1" ht="39" x14ac:dyDescent="0.2">
      <c r="A136" s="34"/>
      <c r="B136" s="35"/>
      <c r="C136" s="36"/>
      <c r="D136" s="192" t="s">
        <v>203</v>
      </c>
      <c r="E136" s="36"/>
      <c r="F136" s="202" t="s">
        <v>462</v>
      </c>
      <c r="G136" s="36"/>
      <c r="H136" s="36"/>
      <c r="I136" s="115"/>
      <c r="J136" s="36"/>
      <c r="K136" s="36"/>
      <c r="L136" s="39"/>
      <c r="M136" s="203"/>
      <c r="N136" s="204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203</v>
      </c>
      <c r="AU136" s="17" t="s">
        <v>85</v>
      </c>
    </row>
    <row r="137" spans="1:65" s="2" customFormat="1" ht="19.5" x14ac:dyDescent="0.2">
      <c r="A137" s="34"/>
      <c r="B137" s="35"/>
      <c r="C137" s="36"/>
      <c r="D137" s="192" t="s">
        <v>157</v>
      </c>
      <c r="E137" s="36"/>
      <c r="F137" s="202" t="s">
        <v>463</v>
      </c>
      <c r="G137" s="36"/>
      <c r="H137" s="36"/>
      <c r="I137" s="115"/>
      <c r="J137" s="36"/>
      <c r="K137" s="36"/>
      <c r="L137" s="39"/>
      <c r="M137" s="203"/>
      <c r="N137" s="204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157</v>
      </c>
      <c r="AU137" s="17" t="s">
        <v>85</v>
      </c>
    </row>
    <row r="138" spans="1:65" s="12" customFormat="1" ht="11.25" x14ac:dyDescent="0.2">
      <c r="B138" s="190"/>
      <c r="C138" s="191"/>
      <c r="D138" s="192" t="s">
        <v>152</v>
      </c>
      <c r="E138" s="193" t="s">
        <v>35</v>
      </c>
      <c r="F138" s="194" t="s">
        <v>464</v>
      </c>
      <c r="G138" s="191"/>
      <c r="H138" s="195">
        <v>970</v>
      </c>
      <c r="I138" s="196"/>
      <c r="J138" s="191"/>
      <c r="K138" s="191"/>
      <c r="L138" s="197"/>
      <c r="M138" s="198"/>
      <c r="N138" s="199"/>
      <c r="O138" s="199"/>
      <c r="P138" s="199"/>
      <c r="Q138" s="199"/>
      <c r="R138" s="199"/>
      <c r="S138" s="199"/>
      <c r="T138" s="200"/>
      <c r="AT138" s="201" t="s">
        <v>152</v>
      </c>
      <c r="AU138" s="201" t="s">
        <v>85</v>
      </c>
      <c r="AV138" s="12" t="s">
        <v>85</v>
      </c>
      <c r="AW138" s="12" t="s">
        <v>37</v>
      </c>
      <c r="AX138" s="12" t="s">
        <v>83</v>
      </c>
      <c r="AY138" s="201" t="s">
        <v>149</v>
      </c>
    </row>
    <row r="139" spans="1:65" s="2" customFormat="1" ht="21.75" customHeight="1" x14ac:dyDescent="0.2">
      <c r="A139" s="34"/>
      <c r="B139" s="35"/>
      <c r="C139" s="221" t="s">
        <v>260</v>
      </c>
      <c r="D139" s="221" t="s">
        <v>199</v>
      </c>
      <c r="E139" s="222" t="s">
        <v>465</v>
      </c>
      <c r="F139" s="223" t="s">
        <v>466</v>
      </c>
      <c r="G139" s="224" t="s">
        <v>146</v>
      </c>
      <c r="H139" s="225">
        <v>10</v>
      </c>
      <c r="I139" s="226"/>
      <c r="J139" s="227">
        <f>ROUND(I139*H139,2)</f>
        <v>0</v>
      </c>
      <c r="K139" s="223" t="s">
        <v>147</v>
      </c>
      <c r="L139" s="39"/>
      <c r="M139" s="228" t="s">
        <v>35</v>
      </c>
      <c r="N139" s="229" t="s">
        <v>47</v>
      </c>
      <c r="O139" s="64"/>
      <c r="P139" s="186">
        <f>O139*H139</f>
        <v>0</v>
      </c>
      <c r="Q139" s="186">
        <v>0</v>
      </c>
      <c r="R139" s="186">
        <f>Q139*H139</f>
        <v>0</v>
      </c>
      <c r="S139" s="186">
        <v>0</v>
      </c>
      <c r="T139" s="187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8" t="s">
        <v>150</v>
      </c>
      <c r="AT139" s="188" t="s">
        <v>199</v>
      </c>
      <c r="AU139" s="188" t="s">
        <v>85</v>
      </c>
      <c r="AY139" s="17" t="s">
        <v>149</v>
      </c>
      <c r="BE139" s="189">
        <f>IF(N139="základní",J139,0)</f>
        <v>0</v>
      </c>
      <c r="BF139" s="189">
        <f>IF(N139="snížená",J139,0)</f>
        <v>0</v>
      </c>
      <c r="BG139" s="189">
        <f>IF(N139="zákl. přenesená",J139,0)</f>
        <v>0</v>
      </c>
      <c r="BH139" s="189">
        <f>IF(N139="sníž. přenesená",J139,0)</f>
        <v>0</v>
      </c>
      <c r="BI139" s="189">
        <f>IF(N139="nulová",J139,0)</f>
        <v>0</v>
      </c>
      <c r="BJ139" s="17" t="s">
        <v>83</v>
      </c>
      <c r="BK139" s="189">
        <f>ROUND(I139*H139,2)</f>
        <v>0</v>
      </c>
      <c r="BL139" s="17" t="s">
        <v>150</v>
      </c>
      <c r="BM139" s="188" t="s">
        <v>467</v>
      </c>
    </row>
    <row r="140" spans="1:65" s="2" customFormat="1" ht="19.5" x14ac:dyDescent="0.2">
      <c r="A140" s="34"/>
      <c r="B140" s="35"/>
      <c r="C140" s="36"/>
      <c r="D140" s="192" t="s">
        <v>203</v>
      </c>
      <c r="E140" s="36"/>
      <c r="F140" s="202" t="s">
        <v>468</v>
      </c>
      <c r="G140" s="36"/>
      <c r="H140" s="36"/>
      <c r="I140" s="115"/>
      <c r="J140" s="36"/>
      <c r="K140" s="36"/>
      <c r="L140" s="39"/>
      <c r="M140" s="203"/>
      <c r="N140" s="204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203</v>
      </c>
      <c r="AU140" s="17" t="s">
        <v>85</v>
      </c>
    </row>
    <row r="141" spans="1:65" s="12" customFormat="1" ht="11.25" x14ac:dyDescent="0.2">
      <c r="B141" s="190"/>
      <c r="C141" s="191"/>
      <c r="D141" s="192" t="s">
        <v>152</v>
      </c>
      <c r="E141" s="193" t="s">
        <v>35</v>
      </c>
      <c r="F141" s="194" t="s">
        <v>469</v>
      </c>
      <c r="G141" s="191"/>
      <c r="H141" s="195">
        <v>10</v>
      </c>
      <c r="I141" s="196"/>
      <c r="J141" s="191"/>
      <c r="K141" s="191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152</v>
      </c>
      <c r="AU141" s="201" t="s">
        <v>85</v>
      </c>
      <c r="AV141" s="12" t="s">
        <v>85</v>
      </c>
      <c r="AW141" s="12" t="s">
        <v>37</v>
      </c>
      <c r="AX141" s="12" t="s">
        <v>83</v>
      </c>
      <c r="AY141" s="201" t="s">
        <v>149</v>
      </c>
    </row>
    <row r="142" spans="1:65" s="2" customFormat="1" ht="21.75" customHeight="1" x14ac:dyDescent="0.2">
      <c r="A142" s="34"/>
      <c r="B142" s="35"/>
      <c r="C142" s="221" t="s">
        <v>266</v>
      </c>
      <c r="D142" s="221" t="s">
        <v>199</v>
      </c>
      <c r="E142" s="222" t="s">
        <v>470</v>
      </c>
      <c r="F142" s="223" t="s">
        <v>471</v>
      </c>
      <c r="G142" s="224" t="s">
        <v>146</v>
      </c>
      <c r="H142" s="225">
        <v>19</v>
      </c>
      <c r="I142" s="226"/>
      <c r="J142" s="227">
        <f>ROUND(I142*H142,2)</f>
        <v>0</v>
      </c>
      <c r="K142" s="223" t="s">
        <v>147</v>
      </c>
      <c r="L142" s="39"/>
      <c r="M142" s="228" t="s">
        <v>35</v>
      </c>
      <c r="N142" s="229" t="s">
        <v>47</v>
      </c>
      <c r="O142" s="64"/>
      <c r="P142" s="186">
        <f>O142*H142</f>
        <v>0</v>
      </c>
      <c r="Q142" s="186">
        <v>0</v>
      </c>
      <c r="R142" s="186">
        <f>Q142*H142</f>
        <v>0</v>
      </c>
      <c r="S142" s="186">
        <v>0</v>
      </c>
      <c r="T142" s="187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8" t="s">
        <v>150</v>
      </c>
      <c r="AT142" s="188" t="s">
        <v>199</v>
      </c>
      <c r="AU142" s="188" t="s">
        <v>85</v>
      </c>
      <c r="AY142" s="17" t="s">
        <v>149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7" t="s">
        <v>83</v>
      </c>
      <c r="BK142" s="189">
        <f>ROUND(I142*H142,2)</f>
        <v>0</v>
      </c>
      <c r="BL142" s="17" t="s">
        <v>150</v>
      </c>
      <c r="BM142" s="188" t="s">
        <v>472</v>
      </c>
    </row>
    <row r="143" spans="1:65" s="2" customFormat="1" ht="19.5" x14ac:dyDescent="0.2">
      <c r="A143" s="34"/>
      <c r="B143" s="35"/>
      <c r="C143" s="36"/>
      <c r="D143" s="192" t="s">
        <v>203</v>
      </c>
      <c r="E143" s="36"/>
      <c r="F143" s="202" t="s">
        <v>473</v>
      </c>
      <c r="G143" s="36"/>
      <c r="H143" s="36"/>
      <c r="I143" s="115"/>
      <c r="J143" s="36"/>
      <c r="K143" s="36"/>
      <c r="L143" s="39"/>
      <c r="M143" s="203"/>
      <c r="N143" s="204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203</v>
      </c>
      <c r="AU143" s="17" t="s">
        <v>85</v>
      </c>
    </row>
    <row r="144" spans="1:65" s="12" customFormat="1" ht="11.25" x14ac:dyDescent="0.2">
      <c r="B144" s="190"/>
      <c r="C144" s="191"/>
      <c r="D144" s="192" t="s">
        <v>152</v>
      </c>
      <c r="E144" s="193" t="s">
        <v>35</v>
      </c>
      <c r="F144" s="194" t="s">
        <v>474</v>
      </c>
      <c r="G144" s="191"/>
      <c r="H144" s="195">
        <v>19</v>
      </c>
      <c r="I144" s="196"/>
      <c r="J144" s="191"/>
      <c r="K144" s="191"/>
      <c r="L144" s="197"/>
      <c r="M144" s="198"/>
      <c r="N144" s="199"/>
      <c r="O144" s="199"/>
      <c r="P144" s="199"/>
      <c r="Q144" s="199"/>
      <c r="R144" s="199"/>
      <c r="S144" s="199"/>
      <c r="T144" s="200"/>
      <c r="AT144" s="201" t="s">
        <v>152</v>
      </c>
      <c r="AU144" s="201" t="s">
        <v>85</v>
      </c>
      <c r="AV144" s="12" t="s">
        <v>85</v>
      </c>
      <c r="AW144" s="12" t="s">
        <v>37</v>
      </c>
      <c r="AX144" s="12" t="s">
        <v>83</v>
      </c>
      <c r="AY144" s="201" t="s">
        <v>149</v>
      </c>
    </row>
    <row r="145" spans="1:65" s="2" customFormat="1" ht="21.75" customHeight="1" x14ac:dyDescent="0.2">
      <c r="A145" s="34"/>
      <c r="B145" s="35"/>
      <c r="C145" s="221" t="s">
        <v>7</v>
      </c>
      <c r="D145" s="221" t="s">
        <v>199</v>
      </c>
      <c r="E145" s="222" t="s">
        <v>475</v>
      </c>
      <c r="F145" s="223" t="s">
        <v>476</v>
      </c>
      <c r="G145" s="224" t="s">
        <v>146</v>
      </c>
      <c r="H145" s="225">
        <v>96</v>
      </c>
      <c r="I145" s="226"/>
      <c r="J145" s="227">
        <f>ROUND(I145*H145,2)</f>
        <v>0</v>
      </c>
      <c r="K145" s="223" t="s">
        <v>147</v>
      </c>
      <c r="L145" s="39"/>
      <c r="M145" s="228" t="s">
        <v>35</v>
      </c>
      <c r="N145" s="229" t="s">
        <v>47</v>
      </c>
      <c r="O145" s="64"/>
      <c r="P145" s="186">
        <f>O145*H145</f>
        <v>0</v>
      </c>
      <c r="Q145" s="186">
        <v>0</v>
      </c>
      <c r="R145" s="186">
        <f>Q145*H145</f>
        <v>0</v>
      </c>
      <c r="S145" s="186">
        <v>0</v>
      </c>
      <c r="T145" s="187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8" t="s">
        <v>150</v>
      </c>
      <c r="AT145" s="188" t="s">
        <v>199</v>
      </c>
      <c r="AU145" s="188" t="s">
        <v>85</v>
      </c>
      <c r="AY145" s="17" t="s">
        <v>149</v>
      </c>
      <c r="BE145" s="189">
        <f>IF(N145="základní",J145,0)</f>
        <v>0</v>
      </c>
      <c r="BF145" s="189">
        <f>IF(N145="snížená",J145,0)</f>
        <v>0</v>
      </c>
      <c r="BG145" s="189">
        <f>IF(N145="zákl. přenesená",J145,0)</f>
        <v>0</v>
      </c>
      <c r="BH145" s="189">
        <f>IF(N145="sníž. přenesená",J145,0)</f>
        <v>0</v>
      </c>
      <c r="BI145" s="189">
        <f>IF(N145="nulová",J145,0)</f>
        <v>0</v>
      </c>
      <c r="BJ145" s="17" t="s">
        <v>83</v>
      </c>
      <c r="BK145" s="189">
        <f>ROUND(I145*H145,2)</f>
        <v>0</v>
      </c>
      <c r="BL145" s="17" t="s">
        <v>150</v>
      </c>
      <c r="BM145" s="188" t="s">
        <v>477</v>
      </c>
    </row>
    <row r="146" spans="1:65" s="2" customFormat="1" ht="19.5" x14ac:dyDescent="0.2">
      <c r="A146" s="34"/>
      <c r="B146" s="35"/>
      <c r="C146" s="36"/>
      <c r="D146" s="192" t="s">
        <v>203</v>
      </c>
      <c r="E146" s="36"/>
      <c r="F146" s="202" t="s">
        <v>478</v>
      </c>
      <c r="G146" s="36"/>
      <c r="H146" s="36"/>
      <c r="I146" s="115"/>
      <c r="J146" s="36"/>
      <c r="K146" s="36"/>
      <c r="L146" s="39"/>
      <c r="M146" s="203"/>
      <c r="N146" s="204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203</v>
      </c>
      <c r="AU146" s="17" t="s">
        <v>85</v>
      </c>
    </row>
    <row r="147" spans="1:65" s="12" customFormat="1" ht="11.25" x14ac:dyDescent="0.2">
      <c r="B147" s="190"/>
      <c r="C147" s="191"/>
      <c r="D147" s="192" t="s">
        <v>152</v>
      </c>
      <c r="E147" s="193" t="s">
        <v>35</v>
      </c>
      <c r="F147" s="194" t="s">
        <v>441</v>
      </c>
      <c r="G147" s="191"/>
      <c r="H147" s="195">
        <v>96</v>
      </c>
      <c r="I147" s="196"/>
      <c r="J147" s="191"/>
      <c r="K147" s="191"/>
      <c r="L147" s="197"/>
      <c r="M147" s="198"/>
      <c r="N147" s="199"/>
      <c r="O147" s="199"/>
      <c r="P147" s="199"/>
      <c r="Q147" s="199"/>
      <c r="R147" s="199"/>
      <c r="S147" s="199"/>
      <c r="T147" s="200"/>
      <c r="AT147" s="201" t="s">
        <v>152</v>
      </c>
      <c r="AU147" s="201" t="s">
        <v>85</v>
      </c>
      <c r="AV147" s="12" t="s">
        <v>85</v>
      </c>
      <c r="AW147" s="12" t="s">
        <v>37</v>
      </c>
      <c r="AX147" s="12" t="s">
        <v>83</v>
      </c>
      <c r="AY147" s="201" t="s">
        <v>149</v>
      </c>
    </row>
    <row r="148" spans="1:65" s="2" customFormat="1" ht="44.25" customHeight="1" x14ac:dyDescent="0.2">
      <c r="A148" s="34"/>
      <c r="B148" s="35"/>
      <c r="C148" s="221" t="s">
        <v>275</v>
      </c>
      <c r="D148" s="221" t="s">
        <v>199</v>
      </c>
      <c r="E148" s="222" t="s">
        <v>479</v>
      </c>
      <c r="F148" s="223" t="s">
        <v>480</v>
      </c>
      <c r="G148" s="224" t="s">
        <v>146</v>
      </c>
      <c r="H148" s="225">
        <v>24</v>
      </c>
      <c r="I148" s="226"/>
      <c r="J148" s="227">
        <f>ROUND(I148*H148,2)</f>
        <v>0</v>
      </c>
      <c r="K148" s="223" t="s">
        <v>147</v>
      </c>
      <c r="L148" s="39"/>
      <c r="M148" s="228" t="s">
        <v>35</v>
      </c>
      <c r="N148" s="229" t="s">
        <v>47</v>
      </c>
      <c r="O148" s="64"/>
      <c r="P148" s="186">
        <f>O148*H148</f>
        <v>0</v>
      </c>
      <c r="Q148" s="186">
        <v>0</v>
      </c>
      <c r="R148" s="186">
        <f>Q148*H148</f>
        <v>0</v>
      </c>
      <c r="S148" s="186">
        <v>0</v>
      </c>
      <c r="T148" s="187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8" t="s">
        <v>150</v>
      </c>
      <c r="AT148" s="188" t="s">
        <v>199</v>
      </c>
      <c r="AU148" s="188" t="s">
        <v>85</v>
      </c>
      <c r="AY148" s="17" t="s">
        <v>149</v>
      </c>
      <c r="BE148" s="189">
        <f>IF(N148="základní",J148,0)</f>
        <v>0</v>
      </c>
      <c r="BF148" s="189">
        <f>IF(N148="snížená",J148,0)</f>
        <v>0</v>
      </c>
      <c r="BG148" s="189">
        <f>IF(N148="zákl. přenesená",J148,0)</f>
        <v>0</v>
      </c>
      <c r="BH148" s="189">
        <f>IF(N148="sníž. přenesená",J148,0)</f>
        <v>0</v>
      </c>
      <c r="BI148" s="189">
        <f>IF(N148="nulová",J148,0)</f>
        <v>0</v>
      </c>
      <c r="BJ148" s="17" t="s">
        <v>83</v>
      </c>
      <c r="BK148" s="189">
        <f>ROUND(I148*H148,2)</f>
        <v>0</v>
      </c>
      <c r="BL148" s="17" t="s">
        <v>150</v>
      </c>
      <c r="BM148" s="188" t="s">
        <v>481</v>
      </c>
    </row>
    <row r="149" spans="1:65" s="2" customFormat="1" ht="39" x14ac:dyDescent="0.2">
      <c r="A149" s="34"/>
      <c r="B149" s="35"/>
      <c r="C149" s="36"/>
      <c r="D149" s="192" t="s">
        <v>203</v>
      </c>
      <c r="E149" s="36"/>
      <c r="F149" s="202" t="s">
        <v>482</v>
      </c>
      <c r="G149" s="36"/>
      <c r="H149" s="36"/>
      <c r="I149" s="115"/>
      <c r="J149" s="36"/>
      <c r="K149" s="36"/>
      <c r="L149" s="39"/>
      <c r="M149" s="203"/>
      <c r="N149" s="204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203</v>
      </c>
      <c r="AU149" s="17" t="s">
        <v>85</v>
      </c>
    </row>
    <row r="150" spans="1:65" s="12" customFormat="1" ht="11.25" x14ac:dyDescent="0.2">
      <c r="B150" s="190"/>
      <c r="C150" s="191"/>
      <c r="D150" s="192" t="s">
        <v>152</v>
      </c>
      <c r="E150" s="193" t="s">
        <v>35</v>
      </c>
      <c r="F150" s="194" t="s">
        <v>483</v>
      </c>
      <c r="G150" s="191"/>
      <c r="H150" s="195">
        <v>24</v>
      </c>
      <c r="I150" s="196"/>
      <c r="J150" s="191"/>
      <c r="K150" s="191"/>
      <c r="L150" s="197"/>
      <c r="M150" s="198"/>
      <c r="N150" s="199"/>
      <c r="O150" s="199"/>
      <c r="P150" s="199"/>
      <c r="Q150" s="199"/>
      <c r="R150" s="199"/>
      <c r="S150" s="199"/>
      <c r="T150" s="200"/>
      <c r="AT150" s="201" t="s">
        <v>152</v>
      </c>
      <c r="AU150" s="201" t="s">
        <v>85</v>
      </c>
      <c r="AV150" s="12" t="s">
        <v>85</v>
      </c>
      <c r="AW150" s="12" t="s">
        <v>37</v>
      </c>
      <c r="AX150" s="12" t="s">
        <v>83</v>
      </c>
      <c r="AY150" s="201" t="s">
        <v>149</v>
      </c>
    </row>
    <row r="151" spans="1:65" s="2" customFormat="1" ht="33" customHeight="1" x14ac:dyDescent="0.2">
      <c r="A151" s="34"/>
      <c r="B151" s="35"/>
      <c r="C151" s="221" t="s">
        <v>283</v>
      </c>
      <c r="D151" s="221" t="s">
        <v>199</v>
      </c>
      <c r="E151" s="222" t="s">
        <v>484</v>
      </c>
      <c r="F151" s="223" t="s">
        <v>485</v>
      </c>
      <c r="G151" s="224" t="s">
        <v>146</v>
      </c>
      <c r="H151" s="225">
        <v>24</v>
      </c>
      <c r="I151" s="226"/>
      <c r="J151" s="227">
        <f>ROUND(I151*H151,2)</f>
        <v>0</v>
      </c>
      <c r="K151" s="223" t="s">
        <v>147</v>
      </c>
      <c r="L151" s="39"/>
      <c r="M151" s="228" t="s">
        <v>35</v>
      </c>
      <c r="N151" s="229" t="s">
        <v>47</v>
      </c>
      <c r="O151" s="64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7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8" t="s">
        <v>150</v>
      </c>
      <c r="AT151" s="188" t="s">
        <v>199</v>
      </c>
      <c r="AU151" s="188" t="s">
        <v>85</v>
      </c>
      <c r="AY151" s="17" t="s">
        <v>149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7" t="s">
        <v>83</v>
      </c>
      <c r="BK151" s="189">
        <f>ROUND(I151*H151,2)</f>
        <v>0</v>
      </c>
      <c r="BL151" s="17" t="s">
        <v>150</v>
      </c>
      <c r="BM151" s="188" t="s">
        <v>486</v>
      </c>
    </row>
    <row r="152" spans="1:65" s="2" customFormat="1" ht="39" x14ac:dyDescent="0.2">
      <c r="A152" s="34"/>
      <c r="B152" s="35"/>
      <c r="C152" s="36"/>
      <c r="D152" s="192" t="s">
        <v>203</v>
      </c>
      <c r="E152" s="36"/>
      <c r="F152" s="202" t="s">
        <v>482</v>
      </c>
      <c r="G152" s="36"/>
      <c r="H152" s="36"/>
      <c r="I152" s="115"/>
      <c r="J152" s="36"/>
      <c r="K152" s="36"/>
      <c r="L152" s="39"/>
      <c r="M152" s="203"/>
      <c r="N152" s="204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203</v>
      </c>
      <c r="AU152" s="17" t="s">
        <v>85</v>
      </c>
    </row>
    <row r="153" spans="1:65" s="12" customFormat="1" ht="11.25" x14ac:dyDescent="0.2">
      <c r="B153" s="190"/>
      <c r="C153" s="191"/>
      <c r="D153" s="192" t="s">
        <v>152</v>
      </c>
      <c r="E153" s="193" t="s">
        <v>35</v>
      </c>
      <c r="F153" s="194" t="s">
        <v>483</v>
      </c>
      <c r="G153" s="191"/>
      <c r="H153" s="195">
        <v>24</v>
      </c>
      <c r="I153" s="196"/>
      <c r="J153" s="191"/>
      <c r="K153" s="191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152</v>
      </c>
      <c r="AU153" s="201" t="s">
        <v>85</v>
      </c>
      <c r="AV153" s="12" t="s">
        <v>85</v>
      </c>
      <c r="AW153" s="12" t="s">
        <v>37</v>
      </c>
      <c r="AX153" s="12" t="s">
        <v>83</v>
      </c>
      <c r="AY153" s="201" t="s">
        <v>149</v>
      </c>
    </row>
    <row r="154" spans="1:65" s="2" customFormat="1" ht="33" customHeight="1" x14ac:dyDescent="0.2">
      <c r="A154" s="34"/>
      <c r="B154" s="35"/>
      <c r="C154" s="221" t="s">
        <v>290</v>
      </c>
      <c r="D154" s="221" t="s">
        <v>199</v>
      </c>
      <c r="E154" s="222" t="s">
        <v>487</v>
      </c>
      <c r="F154" s="223" t="s">
        <v>488</v>
      </c>
      <c r="G154" s="224" t="s">
        <v>146</v>
      </c>
      <c r="H154" s="225">
        <v>810</v>
      </c>
      <c r="I154" s="226"/>
      <c r="J154" s="227">
        <f>ROUND(I154*H154,2)</f>
        <v>0</v>
      </c>
      <c r="K154" s="223" t="s">
        <v>147</v>
      </c>
      <c r="L154" s="39"/>
      <c r="M154" s="228" t="s">
        <v>35</v>
      </c>
      <c r="N154" s="229" t="s">
        <v>47</v>
      </c>
      <c r="O154" s="64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150</v>
      </c>
      <c r="AT154" s="188" t="s">
        <v>199</v>
      </c>
      <c r="AU154" s="188" t="s">
        <v>85</v>
      </c>
      <c r="AY154" s="17" t="s">
        <v>149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7" t="s">
        <v>83</v>
      </c>
      <c r="BK154" s="189">
        <f>ROUND(I154*H154,2)</f>
        <v>0</v>
      </c>
      <c r="BL154" s="17" t="s">
        <v>150</v>
      </c>
      <c r="BM154" s="188" t="s">
        <v>489</v>
      </c>
    </row>
    <row r="155" spans="1:65" s="2" customFormat="1" ht="29.25" x14ac:dyDescent="0.2">
      <c r="A155" s="34"/>
      <c r="B155" s="35"/>
      <c r="C155" s="36"/>
      <c r="D155" s="192" t="s">
        <v>203</v>
      </c>
      <c r="E155" s="36"/>
      <c r="F155" s="202" t="s">
        <v>490</v>
      </c>
      <c r="G155" s="36"/>
      <c r="H155" s="36"/>
      <c r="I155" s="115"/>
      <c r="J155" s="36"/>
      <c r="K155" s="36"/>
      <c r="L155" s="39"/>
      <c r="M155" s="203"/>
      <c r="N155" s="204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203</v>
      </c>
      <c r="AU155" s="17" t="s">
        <v>85</v>
      </c>
    </row>
    <row r="156" spans="1:65" s="2" customFormat="1" ht="19.5" x14ac:dyDescent="0.2">
      <c r="A156" s="34"/>
      <c r="B156" s="35"/>
      <c r="C156" s="36"/>
      <c r="D156" s="192" t="s">
        <v>157</v>
      </c>
      <c r="E156" s="36"/>
      <c r="F156" s="202" t="s">
        <v>491</v>
      </c>
      <c r="G156" s="36"/>
      <c r="H156" s="36"/>
      <c r="I156" s="115"/>
      <c r="J156" s="36"/>
      <c r="K156" s="36"/>
      <c r="L156" s="39"/>
      <c r="M156" s="203"/>
      <c r="N156" s="204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157</v>
      </c>
      <c r="AU156" s="17" t="s">
        <v>85</v>
      </c>
    </row>
    <row r="157" spans="1:65" s="12" customFormat="1" ht="11.25" x14ac:dyDescent="0.2">
      <c r="B157" s="190"/>
      <c r="C157" s="191"/>
      <c r="D157" s="192" t="s">
        <v>152</v>
      </c>
      <c r="E157" s="193" t="s">
        <v>35</v>
      </c>
      <c r="F157" s="194" t="s">
        <v>458</v>
      </c>
      <c r="G157" s="191"/>
      <c r="H157" s="195">
        <v>810</v>
      </c>
      <c r="I157" s="196"/>
      <c r="J157" s="191"/>
      <c r="K157" s="191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152</v>
      </c>
      <c r="AU157" s="201" t="s">
        <v>85</v>
      </c>
      <c r="AV157" s="12" t="s">
        <v>85</v>
      </c>
      <c r="AW157" s="12" t="s">
        <v>37</v>
      </c>
      <c r="AX157" s="12" t="s">
        <v>83</v>
      </c>
      <c r="AY157" s="201" t="s">
        <v>149</v>
      </c>
    </row>
    <row r="158" spans="1:65" s="2" customFormat="1" ht="55.5" customHeight="1" x14ac:dyDescent="0.2">
      <c r="A158" s="34"/>
      <c r="B158" s="35"/>
      <c r="C158" s="221" t="s">
        <v>297</v>
      </c>
      <c r="D158" s="221" t="s">
        <v>199</v>
      </c>
      <c r="E158" s="222" t="s">
        <v>492</v>
      </c>
      <c r="F158" s="223" t="s">
        <v>493</v>
      </c>
      <c r="G158" s="224" t="s">
        <v>214</v>
      </c>
      <c r="H158" s="225">
        <v>1.5</v>
      </c>
      <c r="I158" s="226"/>
      <c r="J158" s="227">
        <f>ROUND(I158*H158,2)</f>
        <v>0</v>
      </c>
      <c r="K158" s="223" t="s">
        <v>147</v>
      </c>
      <c r="L158" s="39"/>
      <c r="M158" s="228" t="s">
        <v>35</v>
      </c>
      <c r="N158" s="229" t="s">
        <v>47</v>
      </c>
      <c r="O158" s="64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8" t="s">
        <v>150</v>
      </c>
      <c r="AT158" s="188" t="s">
        <v>199</v>
      </c>
      <c r="AU158" s="188" t="s">
        <v>85</v>
      </c>
      <c r="AY158" s="17" t="s">
        <v>149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17" t="s">
        <v>83</v>
      </c>
      <c r="BK158" s="189">
        <f>ROUND(I158*H158,2)</f>
        <v>0</v>
      </c>
      <c r="BL158" s="17" t="s">
        <v>150</v>
      </c>
      <c r="BM158" s="188" t="s">
        <v>494</v>
      </c>
    </row>
    <row r="159" spans="1:65" s="2" customFormat="1" ht="48.75" x14ac:dyDescent="0.2">
      <c r="A159" s="34"/>
      <c r="B159" s="35"/>
      <c r="C159" s="36"/>
      <c r="D159" s="192" t="s">
        <v>203</v>
      </c>
      <c r="E159" s="36"/>
      <c r="F159" s="202" t="s">
        <v>495</v>
      </c>
      <c r="G159" s="36"/>
      <c r="H159" s="36"/>
      <c r="I159" s="115"/>
      <c r="J159" s="36"/>
      <c r="K159" s="36"/>
      <c r="L159" s="39"/>
      <c r="M159" s="203"/>
      <c r="N159" s="204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203</v>
      </c>
      <c r="AU159" s="17" t="s">
        <v>85</v>
      </c>
    </row>
    <row r="160" spans="1:65" s="12" customFormat="1" ht="11.25" x14ac:dyDescent="0.2">
      <c r="B160" s="190"/>
      <c r="C160" s="191"/>
      <c r="D160" s="192" t="s">
        <v>152</v>
      </c>
      <c r="E160" s="193" t="s">
        <v>35</v>
      </c>
      <c r="F160" s="194" t="s">
        <v>453</v>
      </c>
      <c r="G160" s="191"/>
      <c r="H160" s="195">
        <v>1.5</v>
      </c>
      <c r="I160" s="196"/>
      <c r="J160" s="191"/>
      <c r="K160" s="191"/>
      <c r="L160" s="197"/>
      <c r="M160" s="198"/>
      <c r="N160" s="199"/>
      <c r="O160" s="199"/>
      <c r="P160" s="199"/>
      <c r="Q160" s="199"/>
      <c r="R160" s="199"/>
      <c r="S160" s="199"/>
      <c r="T160" s="200"/>
      <c r="AT160" s="201" t="s">
        <v>152</v>
      </c>
      <c r="AU160" s="201" t="s">
        <v>85</v>
      </c>
      <c r="AV160" s="12" t="s">
        <v>85</v>
      </c>
      <c r="AW160" s="12" t="s">
        <v>37</v>
      </c>
      <c r="AX160" s="12" t="s">
        <v>83</v>
      </c>
      <c r="AY160" s="201" t="s">
        <v>149</v>
      </c>
    </row>
    <row r="161" spans="1:65" s="2" customFormat="1" ht="44.25" customHeight="1" x14ac:dyDescent="0.2">
      <c r="A161" s="34"/>
      <c r="B161" s="35"/>
      <c r="C161" s="221" t="s">
        <v>305</v>
      </c>
      <c r="D161" s="221" t="s">
        <v>199</v>
      </c>
      <c r="E161" s="222" t="s">
        <v>496</v>
      </c>
      <c r="F161" s="223" t="s">
        <v>497</v>
      </c>
      <c r="G161" s="224" t="s">
        <v>498</v>
      </c>
      <c r="H161" s="225">
        <v>18</v>
      </c>
      <c r="I161" s="226"/>
      <c r="J161" s="227">
        <f>ROUND(I161*H161,2)</f>
        <v>0</v>
      </c>
      <c r="K161" s="223" t="s">
        <v>147</v>
      </c>
      <c r="L161" s="39"/>
      <c r="M161" s="228" t="s">
        <v>35</v>
      </c>
      <c r="N161" s="229" t="s">
        <v>47</v>
      </c>
      <c r="O161" s="64"/>
      <c r="P161" s="186">
        <f>O161*H161</f>
        <v>0</v>
      </c>
      <c r="Q161" s="186">
        <v>0</v>
      </c>
      <c r="R161" s="186">
        <f>Q161*H161</f>
        <v>0</v>
      </c>
      <c r="S161" s="186">
        <v>0</v>
      </c>
      <c r="T161" s="187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8" t="s">
        <v>150</v>
      </c>
      <c r="AT161" s="188" t="s">
        <v>199</v>
      </c>
      <c r="AU161" s="188" t="s">
        <v>85</v>
      </c>
      <c r="AY161" s="17" t="s">
        <v>149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7" t="s">
        <v>83</v>
      </c>
      <c r="BK161" s="189">
        <f>ROUND(I161*H161,2)</f>
        <v>0</v>
      </c>
      <c r="BL161" s="17" t="s">
        <v>150</v>
      </c>
      <c r="BM161" s="188" t="s">
        <v>499</v>
      </c>
    </row>
    <row r="162" spans="1:65" s="2" customFormat="1" ht="39" x14ac:dyDescent="0.2">
      <c r="A162" s="34"/>
      <c r="B162" s="35"/>
      <c r="C162" s="36"/>
      <c r="D162" s="192" t="s">
        <v>203</v>
      </c>
      <c r="E162" s="36"/>
      <c r="F162" s="202" t="s">
        <v>500</v>
      </c>
      <c r="G162" s="36"/>
      <c r="H162" s="36"/>
      <c r="I162" s="115"/>
      <c r="J162" s="36"/>
      <c r="K162" s="36"/>
      <c r="L162" s="39"/>
      <c r="M162" s="203"/>
      <c r="N162" s="204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203</v>
      </c>
      <c r="AU162" s="17" t="s">
        <v>85</v>
      </c>
    </row>
    <row r="163" spans="1:65" s="2" customFormat="1" ht="19.5" x14ac:dyDescent="0.2">
      <c r="A163" s="34"/>
      <c r="B163" s="35"/>
      <c r="C163" s="36"/>
      <c r="D163" s="192" t="s">
        <v>157</v>
      </c>
      <c r="E163" s="36"/>
      <c r="F163" s="202" t="s">
        <v>501</v>
      </c>
      <c r="G163" s="36"/>
      <c r="H163" s="36"/>
      <c r="I163" s="115"/>
      <c r="J163" s="36"/>
      <c r="K163" s="36"/>
      <c r="L163" s="39"/>
      <c r="M163" s="203"/>
      <c r="N163" s="204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157</v>
      </c>
      <c r="AU163" s="17" t="s">
        <v>85</v>
      </c>
    </row>
    <row r="164" spans="1:65" s="12" customFormat="1" ht="11.25" x14ac:dyDescent="0.2">
      <c r="B164" s="190"/>
      <c r="C164" s="191"/>
      <c r="D164" s="192" t="s">
        <v>152</v>
      </c>
      <c r="E164" s="193" t="s">
        <v>35</v>
      </c>
      <c r="F164" s="194" t="s">
        <v>502</v>
      </c>
      <c r="G164" s="191"/>
      <c r="H164" s="195">
        <v>18</v>
      </c>
      <c r="I164" s="196"/>
      <c r="J164" s="191"/>
      <c r="K164" s="191"/>
      <c r="L164" s="197"/>
      <c r="M164" s="198"/>
      <c r="N164" s="199"/>
      <c r="O164" s="199"/>
      <c r="P164" s="199"/>
      <c r="Q164" s="199"/>
      <c r="R164" s="199"/>
      <c r="S164" s="199"/>
      <c r="T164" s="200"/>
      <c r="AT164" s="201" t="s">
        <v>152</v>
      </c>
      <c r="AU164" s="201" t="s">
        <v>85</v>
      </c>
      <c r="AV164" s="12" t="s">
        <v>85</v>
      </c>
      <c r="AW164" s="12" t="s">
        <v>37</v>
      </c>
      <c r="AX164" s="12" t="s">
        <v>83</v>
      </c>
      <c r="AY164" s="201" t="s">
        <v>149</v>
      </c>
    </row>
    <row r="165" spans="1:65" s="2" customFormat="1" ht="44.25" customHeight="1" x14ac:dyDescent="0.2">
      <c r="A165" s="34"/>
      <c r="B165" s="35"/>
      <c r="C165" s="221" t="s">
        <v>312</v>
      </c>
      <c r="D165" s="221" t="s">
        <v>199</v>
      </c>
      <c r="E165" s="222" t="s">
        <v>503</v>
      </c>
      <c r="F165" s="223" t="s">
        <v>504</v>
      </c>
      <c r="G165" s="224" t="s">
        <v>498</v>
      </c>
      <c r="H165" s="225">
        <v>2</v>
      </c>
      <c r="I165" s="226"/>
      <c r="J165" s="227">
        <f>ROUND(I165*H165,2)</f>
        <v>0</v>
      </c>
      <c r="K165" s="223" t="s">
        <v>147</v>
      </c>
      <c r="L165" s="39"/>
      <c r="M165" s="228" t="s">
        <v>35</v>
      </c>
      <c r="N165" s="229" t="s">
        <v>47</v>
      </c>
      <c r="O165" s="64"/>
      <c r="P165" s="186">
        <f>O165*H165</f>
        <v>0</v>
      </c>
      <c r="Q165" s="186">
        <v>0</v>
      </c>
      <c r="R165" s="186">
        <f>Q165*H165</f>
        <v>0</v>
      </c>
      <c r="S165" s="186">
        <v>0</v>
      </c>
      <c r="T165" s="187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8" t="s">
        <v>150</v>
      </c>
      <c r="AT165" s="188" t="s">
        <v>199</v>
      </c>
      <c r="AU165" s="188" t="s">
        <v>85</v>
      </c>
      <c r="AY165" s="17" t="s">
        <v>149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7" t="s">
        <v>83</v>
      </c>
      <c r="BK165" s="189">
        <f>ROUND(I165*H165,2)</f>
        <v>0</v>
      </c>
      <c r="BL165" s="17" t="s">
        <v>150</v>
      </c>
      <c r="BM165" s="188" t="s">
        <v>505</v>
      </c>
    </row>
    <row r="166" spans="1:65" s="2" customFormat="1" ht="39" x14ac:dyDescent="0.2">
      <c r="A166" s="34"/>
      <c r="B166" s="35"/>
      <c r="C166" s="36"/>
      <c r="D166" s="192" t="s">
        <v>203</v>
      </c>
      <c r="E166" s="36"/>
      <c r="F166" s="202" t="s">
        <v>506</v>
      </c>
      <c r="G166" s="36"/>
      <c r="H166" s="36"/>
      <c r="I166" s="115"/>
      <c r="J166" s="36"/>
      <c r="K166" s="36"/>
      <c r="L166" s="39"/>
      <c r="M166" s="203"/>
      <c r="N166" s="204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203</v>
      </c>
      <c r="AU166" s="17" t="s">
        <v>85</v>
      </c>
    </row>
    <row r="167" spans="1:65" s="12" customFormat="1" ht="11.25" x14ac:dyDescent="0.2">
      <c r="B167" s="190"/>
      <c r="C167" s="191"/>
      <c r="D167" s="192" t="s">
        <v>152</v>
      </c>
      <c r="E167" s="193" t="s">
        <v>35</v>
      </c>
      <c r="F167" s="194" t="s">
        <v>194</v>
      </c>
      <c r="G167" s="191"/>
      <c r="H167" s="195">
        <v>2</v>
      </c>
      <c r="I167" s="196"/>
      <c r="J167" s="191"/>
      <c r="K167" s="191"/>
      <c r="L167" s="197"/>
      <c r="M167" s="198"/>
      <c r="N167" s="199"/>
      <c r="O167" s="199"/>
      <c r="P167" s="199"/>
      <c r="Q167" s="199"/>
      <c r="R167" s="199"/>
      <c r="S167" s="199"/>
      <c r="T167" s="200"/>
      <c r="AT167" s="201" t="s">
        <v>152</v>
      </c>
      <c r="AU167" s="201" t="s">
        <v>85</v>
      </c>
      <c r="AV167" s="12" t="s">
        <v>85</v>
      </c>
      <c r="AW167" s="12" t="s">
        <v>37</v>
      </c>
      <c r="AX167" s="12" t="s">
        <v>83</v>
      </c>
      <c r="AY167" s="201" t="s">
        <v>149</v>
      </c>
    </row>
    <row r="168" spans="1:65" s="2" customFormat="1" ht="44.25" customHeight="1" x14ac:dyDescent="0.2">
      <c r="A168" s="34"/>
      <c r="B168" s="35"/>
      <c r="C168" s="221" t="s">
        <v>317</v>
      </c>
      <c r="D168" s="221" t="s">
        <v>199</v>
      </c>
      <c r="E168" s="222" t="s">
        <v>507</v>
      </c>
      <c r="F168" s="223" t="s">
        <v>508</v>
      </c>
      <c r="G168" s="224" t="s">
        <v>255</v>
      </c>
      <c r="H168" s="225">
        <v>175</v>
      </c>
      <c r="I168" s="226"/>
      <c r="J168" s="227">
        <f>ROUND(I168*H168,2)</f>
        <v>0</v>
      </c>
      <c r="K168" s="223" t="s">
        <v>147</v>
      </c>
      <c r="L168" s="39"/>
      <c r="M168" s="228" t="s">
        <v>35</v>
      </c>
      <c r="N168" s="229" t="s">
        <v>47</v>
      </c>
      <c r="O168" s="64"/>
      <c r="P168" s="186">
        <f>O168*H168</f>
        <v>0</v>
      </c>
      <c r="Q168" s="186">
        <v>0</v>
      </c>
      <c r="R168" s="186">
        <f>Q168*H168</f>
        <v>0</v>
      </c>
      <c r="S168" s="186">
        <v>0</v>
      </c>
      <c r="T168" s="187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8" t="s">
        <v>150</v>
      </c>
      <c r="AT168" s="188" t="s">
        <v>199</v>
      </c>
      <c r="AU168" s="188" t="s">
        <v>85</v>
      </c>
      <c r="AY168" s="17" t="s">
        <v>149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17" t="s">
        <v>83</v>
      </c>
      <c r="BK168" s="189">
        <f>ROUND(I168*H168,2)</f>
        <v>0</v>
      </c>
      <c r="BL168" s="17" t="s">
        <v>150</v>
      </c>
      <c r="BM168" s="188" t="s">
        <v>509</v>
      </c>
    </row>
    <row r="169" spans="1:65" s="2" customFormat="1" ht="39" x14ac:dyDescent="0.2">
      <c r="A169" s="34"/>
      <c r="B169" s="35"/>
      <c r="C169" s="36"/>
      <c r="D169" s="192" t="s">
        <v>203</v>
      </c>
      <c r="E169" s="36"/>
      <c r="F169" s="202" t="s">
        <v>510</v>
      </c>
      <c r="G169" s="36"/>
      <c r="H169" s="36"/>
      <c r="I169" s="115"/>
      <c r="J169" s="36"/>
      <c r="K169" s="36"/>
      <c r="L169" s="39"/>
      <c r="M169" s="203"/>
      <c r="N169" s="204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203</v>
      </c>
      <c r="AU169" s="17" t="s">
        <v>85</v>
      </c>
    </row>
    <row r="170" spans="1:65" s="12" customFormat="1" ht="11.25" x14ac:dyDescent="0.2">
      <c r="B170" s="190"/>
      <c r="C170" s="191"/>
      <c r="D170" s="192" t="s">
        <v>152</v>
      </c>
      <c r="E170" s="193" t="s">
        <v>35</v>
      </c>
      <c r="F170" s="194" t="s">
        <v>511</v>
      </c>
      <c r="G170" s="191"/>
      <c r="H170" s="195">
        <v>175</v>
      </c>
      <c r="I170" s="196"/>
      <c r="J170" s="191"/>
      <c r="K170" s="191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152</v>
      </c>
      <c r="AU170" s="201" t="s">
        <v>85</v>
      </c>
      <c r="AV170" s="12" t="s">
        <v>85</v>
      </c>
      <c r="AW170" s="12" t="s">
        <v>37</v>
      </c>
      <c r="AX170" s="12" t="s">
        <v>83</v>
      </c>
      <c r="AY170" s="201" t="s">
        <v>149</v>
      </c>
    </row>
    <row r="171" spans="1:65" s="2" customFormat="1" ht="44.25" customHeight="1" x14ac:dyDescent="0.2">
      <c r="A171" s="34"/>
      <c r="B171" s="35"/>
      <c r="C171" s="221" t="s">
        <v>322</v>
      </c>
      <c r="D171" s="221" t="s">
        <v>199</v>
      </c>
      <c r="E171" s="222" t="s">
        <v>512</v>
      </c>
      <c r="F171" s="223" t="s">
        <v>513</v>
      </c>
      <c r="G171" s="224" t="s">
        <v>255</v>
      </c>
      <c r="H171" s="225">
        <v>175</v>
      </c>
      <c r="I171" s="226"/>
      <c r="J171" s="227">
        <f>ROUND(I171*H171,2)</f>
        <v>0</v>
      </c>
      <c r="K171" s="223" t="s">
        <v>147</v>
      </c>
      <c r="L171" s="39"/>
      <c r="M171" s="228" t="s">
        <v>35</v>
      </c>
      <c r="N171" s="229" t="s">
        <v>47</v>
      </c>
      <c r="O171" s="64"/>
      <c r="P171" s="186">
        <f>O171*H171</f>
        <v>0</v>
      </c>
      <c r="Q171" s="186">
        <v>0</v>
      </c>
      <c r="R171" s="186">
        <f>Q171*H171</f>
        <v>0</v>
      </c>
      <c r="S171" s="186">
        <v>0</v>
      </c>
      <c r="T171" s="18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8" t="s">
        <v>150</v>
      </c>
      <c r="AT171" s="188" t="s">
        <v>199</v>
      </c>
      <c r="AU171" s="188" t="s">
        <v>85</v>
      </c>
      <c r="AY171" s="17" t="s">
        <v>149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7" t="s">
        <v>83</v>
      </c>
      <c r="BK171" s="189">
        <f>ROUND(I171*H171,2)</f>
        <v>0</v>
      </c>
      <c r="BL171" s="17" t="s">
        <v>150</v>
      </c>
      <c r="BM171" s="188" t="s">
        <v>514</v>
      </c>
    </row>
    <row r="172" spans="1:65" s="2" customFormat="1" ht="39" x14ac:dyDescent="0.2">
      <c r="A172" s="34"/>
      <c r="B172" s="35"/>
      <c r="C172" s="36"/>
      <c r="D172" s="192" t="s">
        <v>203</v>
      </c>
      <c r="E172" s="36"/>
      <c r="F172" s="202" t="s">
        <v>510</v>
      </c>
      <c r="G172" s="36"/>
      <c r="H172" s="36"/>
      <c r="I172" s="115"/>
      <c r="J172" s="36"/>
      <c r="K172" s="36"/>
      <c r="L172" s="39"/>
      <c r="M172" s="203"/>
      <c r="N172" s="204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203</v>
      </c>
      <c r="AU172" s="17" t="s">
        <v>85</v>
      </c>
    </row>
    <row r="173" spans="1:65" s="12" customFormat="1" ht="11.25" x14ac:dyDescent="0.2">
      <c r="B173" s="190"/>
      <c r="C173" s="191"/>
      <c r="D173" s="192" t="s">
        <v>152</v>
      </c>
      <c r="E173" s="193" t="s">
        <v>35</v>
      </c>
      <c r="F173" s="194" t="s">
        <v>511</v>
      </c>
      <c r="G173" s="191"/>
      <c r="H173" s="195">
        <v>175</v>
      </c>
      <c r="I173" s="196"/>
      <c r="J173" s="191"/>
      <c r="K173" s="191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152</v>
      </c>
      <c r="AU173" s="201" t="s">
        <v>85</v>
      </c>
      <c r="AV173" s="12" t="s">
        <v>85</v>
      </c>
      <c r="AW173" s="12" t="s">
        <v>37</v>
      </c>
      <c r="AX173" s="12" t="s">
        <v>83</v>
      </c>
      <c r="AY173" s="201" t="s">
        <v>149</v>
      </c>
    </row>
    <row r="174" spans="1:65" s="2" customFormat="1" ht="21.75" customHeight="1" x14ac:dyDescent="0.2">
      <c r="A174" s="34"/>
      <c r="B174" s="35"/>
      <c r="C174" s="221" t="s">
        <v>327</v>
      </c>
      <c r="D174" s="221" t="s">
        <v>199</v>
      </c>
      <c r="E174" s="222" t="s">
        <v>267</v>
      </c>
      <c r="F174" s="223" t="s">
        <v>268</v>
      </c>
      <c r="G174" s="224" t="s">
        <v>146</v>
      </c>
      <c r="H174" s="225">
        <v>2</v>
      </c>
      <c r="I174" s="226"/>
      <c r="J174" s="227">
        <f>ROUND(I174*H174,2)</f>
        <v>0</v>
      </c>
      <c r="K174" s="223" t="s">
        <v>147</v>
      </c>
      <c r="L174" s="39"/>
      <c r="M174" s="228" t="s">
        <v>35</v>
      </c>
      <c r="N174" s="229" t="s">
        <v>47</v>
      </c>
      <c r="O174" s="64"/>
      <c r="P174" s="186">
        <f>O174*H174</f>
        <v>0</v>
      </c>
      <c r="Q174" s="186">
        <v>0</v>
      </c>
      <c r="R174" s="186">
        <f>Q174*H174</f>
        <v>0</v>
      </c>
      <c r="S174" s="186">
        <v>0</v>
      </c>
      <c r="T174" s="187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8" t="s">
        <v>150</v>
      </c>
      <c r="AT174" s="188" t="s">
        <v>199</v>
      </c>
      <c r="AU174" s="188" t="s">
        <v>85</v>
      </c>
      <c r="AY174" s="17" t="s">
        <v>149</v>
      </c>
      <c r="BE174" s="189">
        <f>IF(N174="základní",J174,0)</f>
        <v>0</v>
      </c>
      <c r="BF174" s="189">
        <f>IF(N174="snížená",J174,0)</f>
        <v>0</v>
      </c>
      <c r="BG174" s="189">
        <f>IF(N174="zákl. přenesená",J174,0)</f>
        <v>0</v>
      </c>
      <c r="BH174" s="189">
        <f>IF(N174="sníž. přenesená",J174,0)</f>
        <v>0</v>
      </c>
      <c r="BI174" s="189">
        <f>IF(N174="nulová",J174,0)</f>
        <v>0</v>
      </c>
      <c r="BJ174" s="17" t="s">
        <v>83</v>
      </c>
      <c r="BK174" s="189">
        <f>ROUND(I174*H174,2)</f>
        <v>0</v>
      </c>
      <c r="BL174" s="17" t="s">
        <v>150</v>
      </c>
      <c r="BM174" s="188" t="s">
        <v>515</v>
      </c>
    </row>
    <row r="175" spans="1:65" s="2" customFormat="1" ht="19.5" x14ac:dyDescent="0.2">
      <c r="A175" s="34"/>
      <c r="B175" s="35"/>
      <c r="C175" s="36"/>
      <c r="D175" s="192" t="s">
        <v>203</v>
      </c>
      <c r="E175" s="36"/>
      <c r="F175" s="202" t="s">
        <v>264</v>
      </c>
      <c r="G175" s="36"/>
      <c r="H175" s="36"/>
      <c r="I175" s="115"/>
      <c r="J175" s="36"/>
      <c r="K175" s="36"/>
      <c r="L175" s="39"/>
      <c r="M175" s="203"/>
      <c r="N175" s="204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203</v>
      </c>
      <c r="AU175" s="17" t="s">
        <v>85</v>
      </c>
    </row>
    <row r="176" spans="1:65" s="12" customFormat="1" ht="11.25" x14ac:dyDescent="0.2">
      <c r="B176" s="190"/>
      <c r="C176" s="191"/>
      <c r="D176" s="192" t="s">
        <v>152</v>
      </c>
      <c r="E176" s="193" t="s">
        <v>35</v>
      </c>
      <c r="F176" s="194" t="s">
        <v>194</v>
      </c>
      <c r="G176" s="191"/>
      <c r="H176" s="195">
        <v>2</v>
      </c>
      <c r="I176" s="196"/>
      <c r="J176" s="191"/>
      <c r="K176" s="191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152</v>
      </c>
      <c r="AU176" s="201" t="s">
        <v>85</v>
      </c>
      <c r="AV176" s="12" t="s">
        <v>85</v>
      </c>
      <c r="AW176" s="12" t="s">
        <v>37</v>
      </c>
      <c r="AX176" s="12" t="s">
        <v>83</v>
      </c>
      <c r="AY176" s="201" t="s">
        <v>149</v>
      </c>
    </row>
    <row r="177" spans="1:65" s="2" customFormat="1" ht="21.75" customHeight="1" x14ac:dyDescent="0.2">
      <c r="A177" s="34"/>
      <c r="B177" s="35"/>
      <c r="C177" s="221" t="s">
        <v>334</v>
      </c>
      <c r="D177" s="221" t="s">
        <v>199</v>
      </c>
      <c r="E177" s="222" t="s">
        <v>516</v>
      </c>
      <c r="F177" s="223" t="s">
        <v>517</v>
      </c>
      <c r="G177" s="224" t="s">
        <v>255</v>
      </c>
      <c r="H177" s="225">
        <v>7.2</v>
      </c>
      <c r="I177" s="226"/>
      <c r="J177" s="227">
        <f>ROUND(I177*H177,2)</f>
        <v>0</v>
      </c>
      <c r="K177" s="223" t="s">
        <v>147</v>
      </c>
      <c r="L177" s="39"/>
      <c r="M177" s="228" t="s">
        <v>35</v>
      </c>
      <c r="N177" s="229" t="s">
        <v>47</v>
      </c>
      <c r="O177" s="64"/>
      <c r="P177" s="186">
        <f>O177*H177</f>
        <v>0</v>
      </c>
      <c r="Q177" s="186">
        <v>0</v>
      </c>
      <c r="R177" s="186">
        <f>Q177*H177</f>
        <v>0</v>
      </c>
      <c r="S177" s="186">
        <v>0</v>
      </c>
      <c r="T177" s="18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8" t="s">
        <v>150</v>
      </c>
      <c r="AT177" s="188" t="s">
        <v>199</v>
      </c>
      <c r="AU177" s="188" t="s">
        <v>85</v>
      </c>
      <c r="AY177" s="17" t="s">
        <v>149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7" t="s">
        <v>83</v>
      </c>
      <c r="BK177" s="189">
        <f>ROUND(I177*H177,2)</f>
        <v>0</v>
      </c>
      <c r="BL177" s="17" t="s">
        <v>150</v>
      </c>
      <c r="BM177" s="188" t="s">
        <v>518</v>
      </c>
    </row>
    <row r="178" spans="1:65" s="2" customFormat="1" ht="19.5" x14ac:dyDescent="0.2">
      <c r="A178" s="34"/>
      <c r="B178" s="35"/>
      <c r="C178" s="36"/>
      <c r="D178" s="192" t="s">
        <v>203</v>
      </c>
      <c r="E178" s="36"/>
      <c r="F178" s="202" t="s">
        <v>264</v>
      </c>
      <c r="G178" s="36"/>
      <c r="H178" s="36"/>
      <c r="I178" s="115"/>
      <c r="J178" s="36"/>
      <c r="K178" s="36"/>
      <c r="L178" s="39"/>
      <c r="M178" s="203"/>
      <c r="N178" s="204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203</v>
      </c>
      <c r="AU178" s="17" t="s">
        <v>85</v>
      </c>
    </row>
    <row r="179" spans="1:65" s="2" customFormat="1" ht="19.5" x14ac:dyDescent="0.2">
      <c r="A179" s="34"/>
      <c r="B179" s="35"/>
      <c r="C179" s="36"/>
      <c r="D179" s="192" t="s">
        <v>157</v>
      </c>
      <c r="E179" s="36"/>
      <c r="F179" s="202" t="s">
        <v>440</v>
      </c>
      <c r="G179" s="36"/>
      <c r="H179" s="36"/>
      <c r="I179" s="115"/>
      <c r="J179" s="36"/>
      <c r="K179" s="36"/>
      <c r="L179" s="39"/>
      <c r="M179" s="203"/>
      <c r="N179" s="204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157</v>
      </c>
      <c r="AU179" s="17" t="s">
        <v>85</v>
      </c>
    </row>
    <row r="180" spans="1:65" s="12" customFormat="1" ht="11.25" x14ac:dyDescent="0.2">
      <c r="B180" s="190"/>
      <c r="C180" s="191"/>
      <c r="D180" s="192" t="s">
        <v>152</v>
      </c>
      <c r="E180" s="193" t="s">
        <v>35</v>
      </c>
      <c r="F180" s="194" t="s">
        <v>259</v>
      </c>
      <c r="G180" s="191"/>
      <c r="H180" s="195">
        <v>7.2</v>
      </c>
      <c r="I180" s="196"/>
      <c r="J180" s="191"/>
      <c r="K180" s="191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152</v>
      </c>
      <c r="AU180" s="201" t="s">
        <v>85</v>
      </c>
      <c r="AV180" s="12" t="s">
        <v>85</v>
      </c>
      <c r="AW180" s="12" t="s">
        <v>37</v>
      </c>
      <c r="AX180" s="12" t="s">
        <v>83</v>
      </c>
      <c r="AY180" s="201" t="s">
        <v>149</v>
      </c>
    </row>
    <row r="181" spans="1:65" s="2" customFormat="1" ht="21.75" customHeight="1" x14ac:dyDescent="0.2">
      <c r="A181" s="34"/>
      <c r="B181" s="35"/>
      <c r="C181" s="221" t="s">
        <v>340</v>
      </c>
      <c r="D181" s="221" t="s">
        <v>199</v>
      </c>
      <c r="E181" s="222" t="s">
        <v>519</v>
      </c>
      <c r="F181" s="223" t="s">
        <v>520</v>
      </c>
      <c r="G181" s="224" t="s">
        <v>255</v>
      </c>
      <c r="H181" s="225">
        <v>7.2</v>
      </c>
      <c r="I181" s="226"/>
      <c r="J181" s="227">
        <f>ROUND(I181*H181,2)</f>
        <v>0</v>
      </c>
      <c r="K181" s="223" t="s">
        <v>147</v>
      </c>
      <c r="L181" s="39"/>
      <c r="M181" s="228" t="s">
        <v>35</v>
      </c>
      <c r="N181" s="229" t="s">
        <v>47</v>
      </c>
      <c r="O181" s="64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8" t="s">
        <v>150</v>
      </c>
      <c r="AT181" s="188" t="s">
        <v>199</v>
      </c>
      <c r="AU181" s="188" t="s">
        <v>85</v>
      </c>
      <c r="AY181" s="17" t="s">
        <v>149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7" t="s">
        <v>83</v>
      </c>
      <c r="BK181" s="189">
        <f>ROUND(I181*H181,2)</f>
        <v>0</v>
      </c>
      <c r="BL181" s="17" t="s">
        <v>150</v>
      </c>
      <c r="BM181" s="188" t="s">
        <v>521</v>
      </c>
    </row>
    <row r="182" spans="1:65" s="2" customFormat="1" ht="29.25" x14ac:dyDescent="0.2">
      <c r="A182" s="34"/>
      <c r="B182" s="35"/>
      <c r="C182" s="36"/>
      <c r="D182" s="192" t="s">
        <v>203</v>
      </c>
      <c r="E182" s="36"/>
      <c r="F182" s="202" t="s">
        <v>522</v>
      </c>
      <c r="G182" s="36"/>
      <c r="H182" s="36"/>
      <c r="I182" s="115"/>
      <c r="J182" s="36"/>
      <c r="K182" s="36"/>
      <c r="L182" s="39"/>
      <c r="M182" s="203"/>
      <c r="N182" s="204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203</v>
      </c>
      <c r="AU182" s="17" t="s">
        <v>85</v>
      </c>
    </row>
    <row r="183" spans="1:65" s="2" customFormat="1" ht="29.25" x14ac:dyDescent="0.2">
      <c r="A183" s="34"/>
      <c r="B183" s="35"/>
      <c r="C183" s="36"/>
      <c r="D183" s="192" t="s">
        <v>157</v>
      </c>
      <c r="E183" s="36"/>
      <c r="F183" s="202" t="s">
        <v>523</v>
      </c>
      <c r="G183" s="36"/>
      <c r="H183" s="36"/>
      <c r="I183" s="115"/>
      <c r="J183" s="36"/>
      <c r="K183" s="36"/>
      <c r="L183" s="39"/>
      <c r="M183" s="203"/>
      <c r="N183" s="204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157</v>
      </c>
      <c r="AU183" s="17" t="s">
        <v>85</v>
      </c>
    </row>
    <row r="184" spans="1:65" s="12" customFormat="1" ht="11.25" x14ac:dyDescent="0.2">
      <c r="B184" s="190"/>
      <c r="C184" s="191"/>
      <c r="D184" s="192" t="s">
        <v>152</v>
      </c>
      <c r="E184" s="193" t="s">
        <v>35</v>
      </c>
      <c r="F184" s="194" t="s">
        <v>259</v>
      </c>
      <c r="G184" s="191"/>
      <c r="H184" s="195">
        <v>7.2</v>
      </c>
      <c r="I184" s="196"/>
      <c r="J184" s="191"/>
      <c r="K184" s="191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152</v>
      </c>
      <c r="AU184" s="201" t="s">
        <v>85</v>
      </c>
      <c r="AV184" s="12" t="s">
        <v>85</v>
      </c>
      <c r="AW184" s="12" t="s">
        <v>37</v>
      </c>
      <c r="AX184" s="12" t="s">
        <v>83</v>
      </c>
      <c r="AY184" s="201" t="s">
        <v>149</v>
      </c>
    </row>
    <row r="185" spans="1:65" s="2" customFormat="1" ht="21.75" customHeight="1" x14ac:dyDescent="0.2">
      <c r="A185" s="34"/>
      <c r="B185" s="35"/>
      <c r="C185" s="221" t="s">
        <v>347</v>
      </c>
      <c r="D185" s="221" t="s">
        <v>199</v>
      </c>
      <c r="E185" s="222" t="s">
        <v>270</v>
      </c>
      <c r="F185" s="223" t="s">
        <v>271</v>
      </c>
      <c r="G185" s="224" t="s">
        <v>255</v>
      </c>
      <c r="H185" s="225">
        <v>14</v>
      </c>
      <c r="I185" s="226"/>
      <c r="J185" s="227">
        <f>ROUND(I185*H185,2)</f>
        <v>0</v>
      </c>
      <c r="K185" s="223" t="s">
        <v>147</v>
      </c>
      <c r="L185" s="39"/>
      <c r="M185" s="228" t="s">
        <v>35</v>
      </c>
      <c r="N185" s="229" t="s">
        <v>47</v>
      </c>
      <c r="O185" s="64"/>
      <c r="P185" s="186">
        <f>O185*H185</f>
        <v>0</v>
      </c>
      <c r="Q185" s="186">
        <v>0</v>
      </c>
      <c r="R185" s="186">
        <f>Q185*H185</f>
        <v>0</v>
      </c>
      <c r="S185" s="186">
        <v>0</v>
      </c>
      <c r="T185" s="18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8" t="s">
        <v>150</v>
      </c>
      <c r="AT185" s="188" t="s">
        <v>199</v>
      </c>
      <c r="AU185" s="188" t="s">
        <v>85</v>
      </c>
      <c r="AY185" s="17" t="s">
        <v>149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7" t="s">
        <v>83</v>
      </c>
      <c r="BK185" s="189">
        <f>ROUND(I185*H185,2)</f>
        <v>0</v>
      </c>
      <c r="BL185" s="17" t="s">
        <v>150</v>
      </c>
      <c r="BM185" s="188" t="s">
        <v>272</v>
      </c>
    </row>
    <row r="186" spans="1:65" s="2" customFormat="1" ht="19.5" x14ac:dyDescent="0.2">
      <c r="A186" s="34"/>
      <c r="B186" s="35"/>
      <c r="C186" s="36"/>
      <c r="D186" s="192" t="s">
        <v>203</v>
      </c>
      <c r="E186" s="36"/>
      <c r="F186" s="202" t="s">
        <v>273</v>
      </c>
      <c r="G186" s="36"/>
      <c r="H186" s="36"/>
      <c r="I186" s="115"/>
      <c r="J186" s="36"/>
      <c r="K186" s="36"/>
      <c r="L186" s="39"/>
      <c r="M186" s="203"/>
      <c r="N186" s="204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203</v>
      </c>
      <c r="AU186" s="17" t="s">
        <v>85</v>
      </c>
    </row>
    <row r="187" spans="1:65" s="2" customFormat="1" ht="19.5" x14ac:dyDescent="0.2">
      <c r="A187" s="34"/>
      <c r="B187" s="35"/>
      <c r="C187" s="36"/>
      <c r="D187" s="192" t="s">
        <v>157</v>
      </c>
      <c r="E187" s="36"/>
      <c r="F187" s="202" t="s">
        <v>440</v>
      </c>
      <c r="G187" s="36"/>
      <c r="H187" s="36"/>
      <c r="I187" s="115"/>
      <c r="J187" s="36"/>
      <c r="K187" s="36"/>
      <c r="L187" s="39"/>
      <c r="M187" s="203"/>
      <c r="N187" s="204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157</v>
      </c>
      <c r="AU187" s="17" t="s">
        <v>85</v>
      </c>
    </row>
    <row r="188" spans="1:65" s="12" customFormat="1" ht="11.25" x14ac:dyDescent="0.2">
      <c r="B188" s="190"/>
      <c r="C188" s="191"/>
      <c r="D188" s="192" t="s">
        <v>152</v>
      </c>
      <c r="E188" s="193" t="s">
        <v>35</v>
      </c>
      <c r="F188" s="194" t="s">
        <v>524</v>
      </c>
      <c r="G188" s="191"/>
      <c r="H188" s="195">
        <v>14</v>
      </c>
      <c r="I188" s="196"/>
      <c r="J188" s="191"/>
      <c r="K188" s="191"/>
      <c r="L188" s="197"/>
      <c r="M188" s="198"/>
      <c r="N188" s="199"/>
      <c r="O188" s="199"/>
      <c r="P188" s="199"/>
      <c r="Q188" s="199"/>
      <c r="R188" s="199"/>
      <c r="S188" s="199"/>
      <c r="T188" s="200"/>
      <c r="AT188" s="201" t="s">
        <v>152</v>
      </c>
      <c r="AU188" s="201" t="s">
        <v>85</v>
      </c>
      <c r="AV188" s="12" t="s">
        <v>85</v>
      </c>
      <c r="AW188" s="12" t="s">
        <v>37</v>
      </c>
      <c r="AX188" s="12" t="s">
        <v>83</v>
      </c>
      <c r="AY188" s="201" t="s">
        <v>149</v>
      </c>
    </row>
    <row r="189" spans="1:65" s="2" customFormat="1" ht="21.75" customHeight="1" x14ac:dyDescent="0.2">
      <c r="A189" s="34"/>
      <c r="B189" s="35"/>
      <c r="C189" s="221" t="s">
        <v>353</v>
      </c>
      <c r="D189" s="221" t="s">
        <v>199</v>
      </c>
      <c r="E189" s="222" t="s">
        <v>276</v>
      </c>
      <c r="F189" s="223" t="s">
        <v>277</v>
      </c>
      <c r="G189" s="224" t="s">
        <v>278</v>
      </c>
      <c r="H189" s="225">
        <v>29.4</v>
      </c>
      <c r="I189" s="226"/>
      <c r="J189" s="227">
        <f>ROUND(I189*H189,2)</f>
        <v>0</v>
      </c>
      <c r="K189" s="223" t="s">
        <v>147</v>
      </c>
      <c r="L189" s="39"/>
      <c r="M189" s="228" t="s">
        <v>35</v>
      </c>
      <c r="N189" s="229" t="s">
        <v>47</v>
      </c>
      <c r="O189" s="64"/>
      <c r="P189" s="186">
        <f>O189*H189</f>
        <v>0</v>
      </c>
      <c r="Q189" s="186">
        <v>0</v>
      </c>
      <c r="R189" s="186">
        <f>Q189*H189</f>
        <v>0</v>
      </c>
      <c r="S189" s="186">
        <v>0</v>
      </c>
      <c r="T189" s="187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8" t="s">
        <v>150</v>
      </c>
      <c r="AT189" s="188" t="s">
        <v>199</v>
      </c>
      <c r="AU189" s="188" t="s">
        <v>85</v>
      </c>
      <c r="AY189" s="17" t="s">
        <v>149</v>
      </c>
      <c r="BE189" s="189">
        <f>IF(N189="základní",J189,0)</f>
        <v>0</v>
      </c>
      <c r="BF189" s="189">
        <f>IF(N189="snížená",J189,0)</f>
        <v>0</v>
      </c>
      <c r="BG189" s="189">
        <f>IF(N189="zákl. přenesená",J189,0)</f>
        <v>0</v>
      </c>
      <c r="BH189" s="189">
        <f>IF(N189="sníž. přenesená",J189,0)</f>
        <v>0</v>
      </c>
      <c r="BI189" s="189">
        <f>IF(N189="nulová",J189,0)</f>
        <v>0</v>
      </c>
      <c r="BJ189" s="17" t="s">
        <v>83</v>
      </c>
      <c r="BK189" s="189">
        <f>ROUND(I189*H189,2)</f>
        <v>0</v>
      </c>
      <c r="BL189" s="17" t="s">
        <v>150</v>
      </c>
      <c r="BM189" s="188" t="s">
        <v>279</v>
      </c>
    </row>
    <row r="190" spans="1:65" s="2" customFormat="1" ht="19.5" x14ac:dyDescent="0.2">
      <c r="A190" s="34"/>
      <c r="B190" s="35"/>
      <c r="C190" s="36"/>
      <c r="D190" s="192" t="s">
        <v>203</v>
      </c>
      <c r="E190" s="36"/>
      <c r="F190" s="202" t="s">
        <v>280</v>
      </c>
      <c r="G190" s="36"/>
      <c r="H190" s="36"/>
      <c r="I190" s="115"/>
      <c r="J190" s="36"/>
      <c r="K190" s="36"/>
      <c r="L190" s="39"/>
      <c r="M190" s="203"/>
      <c r="N190" s="204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203</v>
      </c>
      <c r="AU190" s="17" t="s">
        <v>85</v>
      </c>
    </row>
    <row r="191" spans="1:65" s="2" customFormat="1" ht="29.25" x14ac:dyDescent="0.2">
      <c r="A191" s="34"/>
      <c r="B191" s="35"/>
      <c r="C191" s="36"/>
      <c r="D191" s="192" t="s">
        <v>157</v>
      </c>
      <c r="E191" s="36"/>
      <c r="F191" s="202" t="s">
        <v>525</v>
      </c>
      <c r="G191" s="36"/>
      <c r="H191" s="36"/>
      <c r="I191" s="115"/>
      <c r="J191" s="36"/>
      <c r="K191" s="36"/>
      <c r="L191" s="39"/>
      <c r="M191" s="203"/>
      <c r="N191" s="204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157</v>
      </c>
      <c r="AU191" s="17" t="s">
        <v>85</v>
      </c>
    </row>
    <row r="192" spans="1:65" s="12" customFormat="1" ht="11.25" x14ac:dyDescent="0.2">
      <c r="B192" s="190"/>
      <c r="C192" s="191"/>
      <c r="D192" s="192" t="s">
        <v>152</v>
      </c>
      <c r="E192" s="193" t="s">
        <v>35</v>
      </c>
      <c r="F192" s="194" t="s">
        <v>526</v>
      </c>
      <c r="G192" s="191"/>
      <c r="H192" s="195">
        <v>29.4</v>
      </c>
      <c r="I192" s="196"/>
      <c r="J192" s="191"/>
      <c r="K192" s="191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152</v>
      </c>
      <c r="AU192" s="201" t="s">
        <v>85</v>
      </c>
      <c r="AV192" s="12" t="s">
        <v>85</v>
      </c>
      <c r="AW192" s="12" t="s">
        <v>37</v>
      </c>
      <c r="AX192" s="12" t="s">
        <v>83</v>
      </c>
      <c r="AY192" s="201" t="s">
        <v>149</v>
      </c>
    </row>
    <row r="193" spans="1:65" s="2" customFormat="1" ht="33" customHeight="1" x14ac:dyDescent="0.2">
      <c r="A193" s="34"/>
      <c r="B193" s="35"/>
      <c r="C193" s="221" t="s">
        <v>359</v>
      </c>
      <c r="D193" s="221" t="s">
        <v>199</v>
      </c>
      <c r="E193" s="222" t="s">
        <v>284</v>
      </c>
      <c r="F193" s="223" t="s">
        <v>285</v>
      </c>
      <c r="G193" s="224" t="s">
        <v>278</v>
      </c>
      <c r="H193" s="225">
        <v>28</v>
      </c>
      <c r="I193" s="226"/>
      <c r="J193" s="227">
        <f>ROUND(I193*H193,2)</f>
        <v>0</v>
      </c>
      <c r="K193" s="223" t="s">
        <v>147</v>
      </c>
      <c r="L193" s="39"/>
      <c r="M193" s="228" t="s">
        <v>35</v>
      </c>
      <c r="N193" s="229" t="s">
        <v>47</v>
      </c>
      <c r="O193" s="64"/>
      <c r="P193" s="186">
        <f>O193*H193</f>
        <v>0</v>
      </c>
      <c r="Q193" s="186">
        <v>0</v>
      </c>
      <c r="R193" s="186">
        <f>Q193*H193</f>
        <v>0</v>
      </c>
      <c r="S193" s="186">
        <v>0</v>
      </c>
      <c r="T193" s="187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8" t="s">
        <v>150</v>
      </c>
      <c r="AT193" s="188" t="s">
        <v>199</v>
      </c>
      <c r="AU193" s="188" t="s">
        <v>85</v>
      </c>
      <c r="AY193" s="17" t="s">
        <v>149</v>
      </c>
      <c r="BE193" s="189">
        <f>IF(N193="základní",J193,0)</f>
        <v>0</v>
      </c>
      <c r="BF193" s="189">
        <f>IF(N193="snížená",J193,0)</f>
        <v>0</v>
      </c>
      <c r="BG193" s="189">
        <f>IF(N193="zákl. přenesená",J193,0)</f>
        <v>0</v>
      </c>
      <c r="BH193" s="189">
        <f>IF(N193="sníž. přenesená",J193,0)</f>
        <v>0</v>
      </c>
      <c r="BI193" s="189">
        <f>IF(N193="nulová",J193,0)</f>
        <v>0</v>
      </c>
      <c r="BJ193" s="17" t="s">
        <v>83</v>
      </c>
      <c r="BK193" s="189">
        <f>ROUND(I193*H193,2)</f>
        <v>0</v>
      </c>
      <c r="BL193" s="17" t="s">
        <v>150</v>
      </c>
      <c r="BM193" s="188" t="s">
        <v>286</v>
      </c>
    </row>
    <row r="194" spans="1:65" s="2" customFormat="1" ht="39" x14ac:dyDescent="0.2">
      <c r="A194" s="34"/>
      <c r="B194" s="35"/>
      <c r="C194" s="36"/>
      <c r="D194" s="192" t="s">
        <v>203</v>
      </c>
      <c r="E194" s="36"/>
      <c r="F194" s="202" t="s">
        <v>287</v>
      </c>
      <c r="G194" s="36"/>
      <c r="H194" s="36"/>
      <c r="I194" s="115"/>
      <c r="J194" s="36"/>
      <c r="K194" s="36"/>
      <c r="L194" s="39"/>
      <c r="M194" s="203"/>
      <c r="N194" s="204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203</v>
      </c>
      <c r="AU194" s="17" t="s">
        <v>85</v>
      </c>
    </row>
    <row r="195" spans="1:65" s="2" customFormat="1" ht="29.25" x14ac:dyDescent="0.2">
      <c r="A195" s="34"/>
      <c r="B195" s="35"/>
      <c r="C195" s="36"/>
      <c r="D195" s="192" t="s">
        <v>157</v>
      </c>
      <c r="E195" s="36"/>
      <c r="F195" s="202" t="s">
        <v>527</v>
      </c>
      <c r="G195" s="36"/>
      <c r="H195" s="36"/>
      <c r="I195" s="115"/>
      <c r="J195" s="36"/>
      <c r="K195" s="36"/>
      <c r="L195" s="39"/>
      <c r="M195" s="203"/>
      <c r="N195" s="204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157</v>
      </c>
      <c r="AU195" s="17" t="s">
        <v>85</v>
      </c>
    </row>
    <row r="196" spans="1:65" s="12" customFormat="1" ht="11.25" x14ac:dyDescent="0.2">
      <c r="B196" s="190"/>
      <c r="C196" s="191"/>
      <c r="D196" s="192" t="s">
        <v>152</v>
      </c>
      <c r="E196" s="193" t="s">
        <v>35</v>
      </c>
      <c r="F196" s="194" t="s">
        <v>528</v>
      </c>
      <c r="G196" s="191"/>
      <c r="H196" s="195">
        <v>28</v>
      </c>
      <c r="I196" s="196"/>
      <c r="J196" s="191"/>
      <c r="K196" s="191"/>
      <c r="L196" s="197"/>
      <c r="M196" s="198"/>
      <c r="N196" s="199"/>
      <c r="O196" s="199"/>
      <c r="P196" s="199"/>
      <c r="Q196" s="199"/>
      <c r="R196" s="199"/>
      <c r="S196" s="199"/>
      <c r="T196" s="200"/>
      <c r="AT196" s="201" t="s">
        <v>152</v>
      </c>
      <c r="AU196" s="201" t="s">
        <v>85</v>
      </c>
      <c r="AV196" s="12" t="s">
        <v>85</v>
      </c>
      <c r="AW196" s="12" t="s">
        <v>37</v>
      </c>
      <c r="AX196" s="12" t="s">
        <v>83</v>
      </c>
      <c r="AY196" s="201" t="s">
        <v>149</v>
      </c>
    </row>
    <row r="197" spans="1:65" s="2" customFormat="1" ht="21.75" customHeight="1" x14ac:dyDescent="0.2">
      <c r="A197" s="34"/>
      <c r="B197" s="35"/>
      <c r="C197" s="221" t="s">
        <v>365</v>
      </c>
      <c r="D197" s="221" t="s">
        <v>199</v>
      </c>
      <c r="E197" s="222" t="s">
        <v>291</v>
      </c>
      <c r="F197" s="223" t="s">
        <v>292</v>
      </c>
      <c r="G197" s="224" t="s">
        <v>191</v>
      </c>
      <c r="H197" s="225">
        <v>16</v>
      </c>
      <c r="I197" s="226"/>
      <c r="J197" s="227">
        <f>ROUND(I197*H197,2)</f>
        <v>0</v>
      </c>
      <c r="K197" s="223" t="s">
        <v>147</v>
      </c>
      <c r="L197" s="39"/>
      <c r="M197" s="228" t="s">
        <v>35</v>
      </c>
      <c r="N197" s="229" t="s">
        <v>47</v>
      </c>
      <c r="O197" s="64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8" t="s">
        <v>150</v>
      </c>
      <c r="AT197" s="188" t="s">
        <v>199</v>
      </c>
      <c r="AU197" s="188" t="s">
        <v>85</v>
      </c>
      <c r="AY197" s="17" t="s">
        <v>149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17" t="s">
        <v>83</v>
      </c>
      <c r="BK197" s="189">
        <f>ROUND(I197*H197,2)</f>
        <v>0</v>
      </c>
      <c r="BL197" s="17" t="s">
        <v>150</v>
      </c>
      <c r="BM197" s="188" t="s">
        <v>293</v>
      </c>
    </row>
    <row r="198" spans="1:65" s="2" customFormat="1" ht="19.5" x14ac:dyDescent="0.2">
      <c r="A198" s="34"/>
      <c r="B198" s="35"/>
      <c r="C198" s="36"/>
      <c r="D198" s="192" t="s">
        <v>203</v>
      </c>
      <c r="E198" s="36"/>
      <c r="F198" s="202" t="s">
        <v>294</v>
      </c>
      <c r="G198" s="36"/>
      <c r="H198" s="36"/>
      <c r="I198" s="115"/>
      <c r="J198" s="36"/>
      <c r="K198" s="36"/>
      <c r="L198" s="39"/>
      <c r="M198" s="203"/>
      <c r="N198" s="204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203</v>
      </c>
      <c r="AU198" s="17" t="s">
        <v>85</v>
      </c>
    </row>
    <row r="199" spans="1:65" s="2" customFormat="1" ht="19.5" x14ac:dyDescent="0.2">
      <c r="A199" s="34"/>
      <c r="B199" s="35"/>
      <c r="C199" s="36"/>
      <c r="D199" s="192" t="s">
        <v>157</v>
      </c>
      <c r="E199" s="36"/>
      <c r="F199" s="202" t="s">
        <v>529</v>
      </c>
      <c r="G199" s="36"/>
      <c r="H199" s="36"/>
      <c r="I199" s="115"/>
      <c r="J199" s="36"/>
      <c r="K199" s="36"/>
      <c r="L199" s="39"/>
      <c r="M199" s="203"/>
      <c r="N199" s="204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157</v>
      </c>
      <c r="AU199" s="17" t="s">
        <v>85</v>
      </c>
    </row>
    <row r="200" spans="1:65" s="12" customFormat="1" ht="11.25" x14ac:dyDescent="0.2">
      <c r="B200" s="190"/>
      <c r="C200" s="191"/>
      <c r="D200" s="192" t="s">
        <v>152</v>
      </c>
      <c r="E200" s="193" t="s">
        <v>35</v>
      </c>
      <c r="F200" s="194" t="s">
        <v>296</v>
      </c>
      <c r="G200" s="191"/>
      <c r="H200" s="195">
        <v>16</v>
      </c>
      <c r="I200" s="196"/>
      <c r="J200" s="191"/>
      <c r="K200" s="191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152</v>
      </c>
      <c r="AU200" s="201" t="s">
        <v>85</v>
      </c>
      <c r="AV200" s="12" t="s">
        <v>85</v>
      </c>
      <c r="AW200" s="12" t="s">
        <v>37</v>
      </c>
      <c r="AX200" s="12" t="s">
        <v>83</v>
      </c>
      <c r="AY200" s="201" t="s">
        <v>149</v>
      </c>
    </row>
    <row r="201" spans="1:65" s="2" customFormat="1" ht="21.75" customHeight="1" x14ac:dyDescent="0.2">
      <c r="A201" s="34"/>
      <c r="B201" s="35"/>
      <c r="C201" s="221" t="s">
        <v>371</v>
      </c>
      <c r="D201" s="221" t="s">
        <v>199</v>
      </c>
      <c r="E201" s="222" t="s">
        <v>298</v>
      </c>
      <c r="F201" s="223" t="s">
        <v>299</v>
      </c>
      <c r="G201" s="224" t="s">
        <v>167</v>
      </c>
      <c r="H201" s="225">
        <v>22.83</v>
      </c>
      <c r="I201" s="226"/>
      <c r="J201" s="227">
        <f>ROUND(I201*H201,2)</f>
        <v>0</v>
      </c>
      <c r="K201" s="223" t="s">
        <v>147</v>
      </c>
      <c r="L201" s="39"/>
      <c r="M201" s="228" t="s">
        <v>35</v>
      </c>
      <c r="N201" s="229" t="s">
        <v>47</v>
      </c>
      <c r="O201" s="64"/>
      <c r="P201" s="186">
        <f>O201*H201</f>
        <v>0</v>
      </c>
      <c r="Q201" s="186">
        <v>0</v>
      </c>
      <c r="R201" s="186">
        <f>Q201*H201</f>
        <v>0</v>
      </c>
      <c r="S201" s="186">
        <v>0</v>
      </c>
      <c r="T201" s="18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8" t="s">
        <v>150</v>
      </c>
      <c r="AT201" s="188" t="s">
        <v>199</v>
      </c>
      <c r="AU201" s="188" t="s">
        <v>85</v>
      </c>
      <c r="AY201" s="17" t="s">
        <v>149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7" t="s">
        <v>83</v>
      </c>
      <c r="BK201" s="189">
        <f>ROUND(I201*H201,2)</f>
        <v>0</v>
      </c>
      <c r="BL201" s="17" t="s">
        <v>150</v>
      </c>
      <c r="BM201" s="188" t="s">
        <v>530</v>
      </c>
    </row>
    <row r="202" spans="1:65" s="2" customFormat="1" ht="19.5" x14ac:dyDescent="0.2">
      <c r="A202" s="34"/>
      <c r="B202" s="35"/>
      <c r="C202" s="36"/>
      <c r="D202" s="192" t="s">
        <v>203</v>
      </c>
      <c r="E202" s="36"/>
      <c r="F202" s="202" t="s">
        <v>301</v>
      </c>
      <c r="G202" s="36"/>
      <c r="H202" s="36"/>
      <c r="I202" s="115"/>
      <c r="J202" s="36"/>
      <c r="K202" s="36"/>
      <c r="L202" s="39"/>
      <c r="M202" s="203"/>
      <c r="N202" s="204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203</v>
      </c>
      <c r="AU202" s="17" t="s">
        <v>85</v>
      </c>
    </row>
    <row r="203" spans="1:65" s="12" customFormat="1" ht="11.25" x14ac:dyDescent="0.2">
      <c r="B203" s="190"/>
      <c r="C203" s="191"/>
      <c r="D203" s="192" t="s">
        <v>152</v>
      </c>
      <c r="E203" s="193" t="s">
        <v>35</v>
      </c>
      <c r="F203" s="194" t="s">
        <v>531</v>
      </c>
      <c r="G203" s="191"/>
      <c r="H203" s="195">
        <v>22.83</v>
      </c>
      <c r="I203" s="196"/>
      <c r="J203" s="191"/>
      <c r="K203" s="191"/>
      <c r="L203" s="197"/>
      <c r="M203" s="198"/>
      <c r="N203" s="199"/>
      <c r="O203" s="199"/>
      <c r="P203" s="199"/>
      <c r="Q203" s="199"/>
      <c r="R203" s="199"/>
      <c r="S203" s="199"/>
      <c r="T203" s="200"/>
      <c r="AT203" s="201" t="s">
        <v>152</v>
      </c>
      <c r="AU203" s="201" t="s">
        <v>85</v>
      </c>
      <c r="AV203" s="12" t="s">
        <v>85</v>
      </c>
      <c r="AW203" s="12" t="s">
        <v>37</v>
      </c>
      <c r="AX203" s="12" t="s">
        <v>83</v>
      </c>
      <c r="AY203" s="201" t="s">
        <v>149</v>
      </c>
    </row>
    <row r="204" spans="1:65" s="2" customFormat="1" ht="33" customHeight="1" x14ac:dyDescent="0.2">
      <c r="A204" s="34"/>
      <c r="B204" s="35"/>
      <c r="C204" s="221" t="s">
        <v>376</v>
      </c>
      <c r="D204" s="221" t="s">
        <v>199</v>
      </c>
      <c r="E204" s="222" t="s">
        <v>532</v>
      </c>
      <c r="F204" s="223" t="s">
        <v>533</v>
      </c>
      <c r="G204" s="224" t="s">
        <v>191</v>
      </c>
      <c r="H204" s="225">
        <v>3</v>
      </c>
      <c r="I204" s="226"/>
      <c r="J204" s="227">
        <f>ROUND(I204*H204,2)</f>
        <v>0</v>
      </c>
      <c r="K204" s="223" t="s">
        <v>147</v>
      </c>
      <c r="L204" s="39"/>
      <c r="M204" s="228" t="s">
        <v>35</v>
      </c>
      <c r="N204" s="229" t="s">
        <v>47</v>
      </c>
      <c r="O204" s="64"/>
      <c r="P204" s="186">
        <f>O204*H204</f>
        <v>0</v>
      </c>
      <c r="Q204" s="186">
        <v>0</v>
      </c>
      <c r="R204" s="186">
        <f>Q204*H204</f>
        <v>0</v>
      </c>
      <c r="S204" s="186">
        <v>0</v>
      </c>
      <c r="T204" s="187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8" t="s">
        <v>150</v>
      </c>
      <c r="AT204" s="188" t="s">
        <v>199</v>
      </c>
      <c r="AU204" s="188" t="s">
        <v>85</v>
      </c>
      <c r="AY204" s="17" t="s">
        <v>149</v>
      </c>
      <c r="BE204" s="189">
        <f>IF(N204="základní",J204,0)</f>
        <v>0</v>
      </c>
      <c r="BF204" s="189">
        <f>IF(N204="snížená",J204,0)</f>
        <v>0</v>
      </c>
      <c r="BG204" s="189">
        <f>IF(N204="zákl. přenesená",J204,0)</f>
        <v>0</v>
      </c>
      <c r="BH204" s="189">
        <f>IF(N204="sníž. přenesená",J204,0)</f>
        <v>0</v>
      </c>
      <c r="BI204" s="189">
        <f>IF(N204="nulová",J204,0)</f>
        <v>0</v>
      </c>
      <c r="BJ204" s="17" t="s">
        <v>83</v>
      </c>
      <c r="BK204" s="189">
        <f>ROUND(I204*H204,2)</f>
        <v>0</v>
      </c>
      <c r="BL204" s="17" t="s">
        <v>150</v>
      </c>
      <c r="BM204" s="188" t="s">
        <v>534</v>
      </c>
    </row>
    <row r="205" spans="1:65" s="2" customFormat="1" ht="29.25" x14ac:dyDescent="0.2">
      <c r="A205" s="34"/>
      <c r="B205" s="35"/>
      <c r="C205" s="36"/>
      <c r="D205" s="192" t="s">
        <v>203</v>
      </c>
      <c r="E205" s="36"/>
      <c r="F205" s="202" t="s">
        <v>535</v>
      </c>
      <c r="G205" s="36"/>
      <c r="H205" s="36"/>
      <c r="I205" s="115"/>
      <c r="J205" s="36"/>
      <c r="K205" s="36"/>
      <c r="L205" s="39"/>
      <c r="M205" s="203"/>
      <c r="N205" s="204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203</v>
      </c>
      <c r="AU205" s="17" t="s">
        <v>85</v>
      </c>
    </row>
    <row r="206" spans="1:65" s="12" customFormat="1" ht="11.25" x14ac:dyDescent="0.2">
      <c r="B206" s="190"/>
      <c r="C206" s="191"/>
      <c r="D206" s="192" t="s">
        <v>152</v>
      </c>
      <c r="E206" s="193" t="s">
        <v>35</v>
      </c>
      <c r="F206" s="194" t="s">
        <v>536</v>
      </c>
      <c r="G206" s="191"/>
      <c r="H206" s="195">
        <v>3</v>
      </c>
      <c r="I206" s="196"/>
      <c r="J206" s="191"/>
      <c r="K206" s="191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152</v>
      </c>
      <c r="AU206" s="201" t="s">
        <v>85</v>
      </c>
      <c r="AV206" s="12" t="s">
        <v>85</v>
      </c>
      <c r="AW206" s="12" t="s">
        <v>37</v>
      </c>
      <c r="AX206" s="12" t="s">
        <v>83</v>
      </c>
      <c r="AY206" s="201" t="s">
        <v>149</v>
      </c>
    </row>
    <row r="207" spans="1:65" s="2" customFormat="1" ht="33" customHeight="1" x14ac:dyDescent="0.2">
      <c r="A207" s="34"/>
      <c r="B207" s="35"/>
      <c r="C207" s="221" t="s">
        <v>382</v>
      </c>
      <c r="D207" s="221" t="s">
        <v>199</v>
      </c>
      <c r="E207" s="222" t="s">
        <v>537</v>
      </c>
      <c r="F207" s="223" t="s">
        <v>538</v>
      </c>
      <c r="G207" s="224" t="s">
        <v>255</v>
      </c>
      <c r="H207" s="225">
        <v>7</v>
      </c>
      <c r="I207" s="226"/>
      <c r="J207" s="227">
        <f>ROUND(I207*H207,2)</f>
        <v>0</v>
      </c>
      <c r="K207" s="223" t="s">
        <v>147</v>
      </c>
      <c r="L207" s="39"/>
      <c r="M207" s="228" t="s">
        <v>35</v>
      </c>
      <c r="N207" s="229" t="s">
        <v>47</v>
      </c>
      <c r="O207" s="64"/>
      <c r="P207" s="186">
        <f>O207*H207</f>
        <v>0</v>
      </c>
      <c r="Q207" s="186">
        <v>0</v>
      </c>
      <c r="R207" s="186">
        <f>Q207*H207</f>
        <v>0</v>
      </c>
      <c r="S207" s="186">
        <v>0</v>
      </c>
      <c r="T207" s="187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8" t="s">
        <v>150</v>
      </c>
      <c r="AT207" s="188" t="s">
        <v>199</v>
      </c>
      <c r="AU207" s="188" t="s">
        <v>85</v>
      </c>
      <c r="AY207" s="17" t="s">
        <v>149</v>
      </c>
      <c r="BE207" s="189">
        <f>IF(N207="základní",J207,0)</f>
        <v>0</v>
      </c>
      <c r="BF207" s="189">
        <f>IF(N207="snížená",J207,0)</f>
        <v>0</v>
      </c>
      <c r="BG207" s="189">
        <f>IF(N207="zákl. přenesená",J207,0)</f>
        <v>0</v>
      </c>
      <c r="BH207" s="189">
        <f>IF(N207="sníž. přenesená",J207,0)</f>
        <v>0</v>
      </c>
      <c r="BI207" s="189">
        <f>IF(N207="nulová",J207,0)</f>
        <v>0</v>
      </c>
      <c r="BJ207" s="17" t="s">
        <v>83</v>
      </c>
      <c r="BK207" s="189">
        <f>ROUND(I207*H207,2)</f>
        <v>0</v>
      </c>
      <c r="BL207" s="17" t="s">
        <v>150</v>
      </c>
      <c r="BM207" s="188" t="s">
        <v>539</v>
      </c>
    </row>
    <row r="208" spans="1:65" s="2" customFormat="1" ht="39" x14ac:dyDescent="0.2">
      <c r="A208" s="34"/>
      <c r="B208" s="35"/>
      <c r="C208" s="36"/>
      <c r="D208" s="192" t="s">
        <v>203</v>
      </c>
      <c r="E208" s="36"/>
      <c r="F208" s="202" t="s">
        <v>540</v>
      </c>
      <c r="G208" s="36"/>
      <c r="H208" s="36"/>
      <c r="I208" s="115"/>
      <c r="J208" s="36"/>
      <c r="K208" s="36"/>
      <c r="L208" s="39"/>
      <c r="M208" s="203"/>
      <c r="N208" s="204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203</v>
      </c>
      <c r="AU208" s="17" t="s">
        <v>85</v>
      </c>
    </row>
    <row r="209" spans="1:65" s="2" customFormat="1" ht="19.5" x14ac:dyDescent="0.2">
      <c r="A209" s="34"/>
      <c r="B209" s="35"/>
      <c r="C209" s="36"/>
      <c r="D209" s="192" t="s">
        <v>157</v>
      </c>
      <c r="E209" s="36"/>
      <c r="F209" s="202" t="s">
        <v>440</v>
      </c>
      <c r="G209" s="36"/>
      <c r="H209" s="36"/>
      <c r="I209" s="115"/>
      <c r="J209" s="36"/>
      <c r="K209" s="36"/>
      <c r="L209" s="39"/>
      <c r="M209" s="203"/>
      <c r="N209" s="204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157</v>
      </c>
      <c r="AU209" s="17" t="s">
        <v>85</v>
      </c>
    </row>
    <row r="210" spans="1:65" s="12" customFormat="1" ht="11.25" x14ac:dyDescent="0.2">
      <c r="B210" s="190"/>
      <c r="C210" s="191"/>
      <c r="D210" s="192" t="s">
        <v>152</v>
      </c>
      <c r="E210" s="193" t="s">
        <v>35</v>
      </c>
      <c r="F210" s="194" t="s">
        <v>541</v>
      </c>
      <c r="G210" s="191"/>
      <c r="H210" s="195">
        <v>7</v>
      </c>
      <c r="I210" s="196"/>
      <c r="J210" s="191"/>
      <c r="K210" s="191"/>
      <c r="L210" s="197"/>
      <c r="M210" s="198"/>
      <c r="N210" s="199"/>
      <c r="O210" s="199"/>
      <c r="P210" s="199"/>
      <c r="Q210" s="199"/>
      <c r="R210" s="199"/>
      <c r="S210" s="199"/>
      <c r="T210" s="200"/>
      <c r="AT210" s="201" t="s">
        <v>152</v>
      </c>
      <c r="AU210" s="201" t="s">
        <v>85</v>
      </c>
      <c r="AV210" s="12" t="s">
        <v>85</v>
      </c>
      <c r="AW210" s="12" t="s">
        <v>37</v>
      </c>
      <c r="AX210" s="12" t="s">
        <v>83</v>
      </c>
      <c r="AY210" s="201" t="s">
        <v>149</v>
      </c>
    </row>
    <row r="211" spans="1:65" s="2" customFormat="1" ht="21.75" customHeight="1" x14ac:dyDescent="0.2">
      <c r="A211" s="34"/>
      <c r="B211" s="35"/>
      <c r="C211" s="221" t="s">
        <v>386</v>
      </c>
      <c r="D211" s="221" t="s">
        <v>199</v>
      </c>
      <c r="E211" s="222" t="s">
        <v>542</v>
      </c>
      <c r="F211" s="223" t="s">
        <v>543</v>
      </c>
      <c r="G211" s="224" t="s">
        <v>255</v>
      </c>
      <c r="H211" s="225">
        <v>7.2</v>
      </c>
      <c r="I211" s="226"/>
      <c r="J211" s="227">
        <f>ROUND(I211*H211,2)</f>
        <v>0</v>
      </c>
      <c r="K211" s="223" t="s">
        <v>147</v>
      </c>
      <c r="L211" s="39"/>
      <c r="M211" s="228" t="s">
        <v>35</v>
      </c>
      <c r="N211" s="229" t="s">
        <v>47</v>
      </c>
      <c r="O211" s="64"/>
      <c r="P211" s="186">
        <f>O211*H211</f>
        <v>0</v>
      </c>
      <c r="Q211" s="186">
        <v>0</v>
      </c>
      <c r="R211" s="186">
        <f>Q211*H211</f>
        <v>0</v>
      </c>
      <c r="S211" s="186">
        <v>0</v>
      </c>
      <c r="T211" s="187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8" t="s">
        <v>150</v>
      </c>
      <c r="AT211" s="188" t="s">
        <v>199</v>
      </c>
      <c r="AU211" s="188" t="s">
        <v>85</v>
      </c>
      <c r="AY211" s="17" t="s">
        <v>149</v>
      </c>
      <c r="BE211" s="189">
        <f>IF(N211="základní",J211,0)</f>
        <v>0</v>
      </c>
      <c r="BF211" s="189">
        <f>IF(N211="snížená",J211,0)</f>
        <v>0</v>
      </c>
      <c r="BG211" s="189">
        <f>IF(N211="zákl. přenesená",J211,0)</f>
        <v>0</v>
      </c>
      <c r="BH211" s="189">
        <f>IF(N211="sníž. přenesená",J211,0)</f>
        <v>0</v>
      </c>
      <c r="BI211" s="189">
        <f>IF(N211="nulová",J211,0)</f>
        <v>0</v>
      </c>
      <c r="BJ211" s="17" t="s">
        <v>83</v>
      </c>
      <c r="BK211" s="189">
        <f>ROUND(I211*H211,2)</f>
        <v>0</v>
      </c>
      <c r="BL211" s="17" t="s">
        <v>150</v>
      </c>
      <c r="BM211" s="188" t="s">
        <v>544</v>
      </c>
    </row>
    <row r="212" spans="1:65" s="2" customFormat="1" ht="19.5" x14ac:dyDescent="0.2">
      <c r="A212" s="34"/>
      <c r="B212" s="35"/>
      <c r="C212" s="36"/>
      <c r="D212" s="192" t="s">
        <v>203</v>
      </c>
      <c r="E212" s="36"/>
      <c r="F212" s="202" t="s">
        <v>545</v>
      </c>
      <c r="G212" s="36"/>
      <c r="H212" s="36"/>
      <c r="I212" s="115"/>
      <c r="J212" s="36"/>
      <c r="K212" s="36"/>
      <c r="L212" s="39"/>
      <c r="M212" s="203"/>
      <c r="N212" s="204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203</v>
      </c>
      <c r="AU212" s="17" t="s">
        <v>85</v>
      </c>
    </row>
    <row r="213" spans="1:65" s="2" customFormat="1" ht="19.5" x14ac:dyDescent="0.2">
      <c r="A213" s="34"/>
      <c r="B213" s="35"/>
      <c r="C213" s="36"/>
      <c r="D213" s="192" t="s">
        <v>157</v>
      </c>
      <c r="E213" s="36"/>
      <c r="F213" s="202" t="s">
        <v>546</v>
      </c>
      <c r="G213" s="36"/>
      <c r="H213" s="36"/>
      <c r="I213" s="115"/>
      <c r="J213" s="36"/>
      <c r="K213" s="36"/>
      <c r="L213" s="39"/>
      <c r="M213" s="203"/>
      <c r="N213" s="204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157</v>
      </c>
      <c r="AU213" s="17" t="s">
        <v>85</v>
      </c>
    </row>
    <row r="214" spans="1:65" s="12" customFormat="1" ht="11.25" x14ac:dyDescent="0.2">
      <c r="B214" s="190"/>
      <c r="C214" s="191"/>
      <c r="D214" s="192" t="s">
        <v>152</v>
      </c>
      <c r="E214" s="193" t="s">
        <v>35</v>
      </c>
      <c r="F214" s="194" t="s">
        <v>259</v>
      </c>
      <c r="G214" s="191"/>
      <c r="H214" s="195">
        <v>7.2</v>
      </c>
      <c r="I214" s="196"/>
      <c r="J214" s="191"/>
      <c r="K214" s="191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152</v>
      </c>
      <c r="AU214" s="201" t="s">
        <v>85</v>
      </c>
      <c r="AV214" s="12" t="s">
        <v>85</v>
      </c>
      <c r="AW214" s="12" t="s">
        <v>37</v>
      </c>
      <c r="AX214" s="12" t="s">
        <v>83</v>
      </c>
      <c r="AY214" s="201" t="s">
        <v>149</v>
      </c>
    </row>
    <row r="215" spans="1:65" s="2" customFormat="1" ht="21.75" customHeight="1" x14ac:dyDescent="0.2">
      <c r="A215" s="34"/>
      <c r="B215" s="35"/>
      <c r="C215" s="221" t="s">
        <v>393</v>
      </c>
      <c r="D215" s="221" t="s">
        <v>199</v>
      </c>
      <c r="E215" s="222" t="s">
        <v>547</v>
      </c>
      <c r="F215" s="223" t="s">
        <v>548</v>
      </c>
      <c r="G215" s="224" t="s">
        <v>255</v>
      </c>
      <c r="H215" s="225">
        <v>7.2</v>
      </c>
      <c r="I215" s="226"/>
      <c r="J215" s="227">
        <f>ROUND(I215*H215,2)</f>
        <v>0</v>
      </c>
      <c r="K215" s="223" t="s">
        <v>147</v>
      </c>
      <c r="L215" s="39"/>
      <c r="M215" s="228" t="s">
        <v>35</v>
      </c>
      <c r="N215" s="229" t="s">
        <v>47</v>
      </c>
      <c r="O215" s="64"/>
      <c r="P215" s="186">
        <f>O215*H215</f>
        <v>0</v>
      </c>
      <c r="Q215" s="186">
        <v>0</v>
      </c>
      <c r="R215" s="186">
        <f>Q215*H215</f>
        <v>0</v>
      </c>
      <c r="S215" s="186">
        <v>0</v>
      </c>
      <c r="T215" s="187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8" t="s">
        <v>150</v>
      </c>
      <c r="AT215" s="188" t="s">
        <v>199</v>
      </c>
      <c r="AU215" s="188" t="s">
        <v>85</v>
      </c>
      <c r="AY215" s="17" t="s">
        <v>149</v>
      </c>
      <c r="BE215" s="189">
        <f>IF(N215="základní",J215,0)</f>
        <v>0</v>
      </c>
      <c r="BF215" s="189">
        <f>IF(N215="snížená",J215,0)</f>
        <v>0</v>
      </c>
      <c r="BG215" s="189">
        <f>IF(N215="zákl. přenesená",J215,0)</f>
        <v>0</v>
      </c>
      <c r="BH215" s="189">
        <f>IF(N215="sníž. přenesená",J215,0)</f>
        <v>0</v>
      </c>
      <c r="BI215" s="189">
        <f>IF(N215="nulová",J215,0)</f>
        <v>0</v>
      </c>
      <c r="BJ215" s="17" t="s">
        <v>83</v>
      </c>
      <c r="BK215" s="189">
        <f>ROUND(I215*H215,2)</f>
        <v>0</v>
      </c>
      <c r="BL215" s="17" t="s">
        <v>150</v>
      </c>
      <c r="BM215" s="188" t="s">
        <v>549</v>
      </c>
    </row>
    <row r="216" spans="1:65" s="2" customFormat="1" ht="29.25" x14ac:dyDescent="0.2">
      <c r="A216" s="34"/>
      <c r="B216" s="35"/>
      <c r="C216" s="36"/>
      <c r="D216" s="192" t="s">
        <v>203</v>
      </c>
      <c r="E216" s="36"/>
      <c r="F216" s="202" t="s">
        <v>522</v>
      </c>
      <c r="G216" s="36"/>
      <c r="H216" s="36"/>
      <c r="I216" s="115"/>
      <c r="J216" s="36"/>
      <c r="K216" s="36"/>
      <c r="L216" s="39"/>
      <c r="M216" s="203"/>
      <c r="N216" s="204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203</v>
      </c>
      <c r="AU216" s="17" t="s">
        <v>85</v>
      </c>
    </row>
    <row r="217" spans="1:65" s="2" customFormat="1" ht="19.5" x14ac:dyDescent="0.2">
      <c r="A217" s="34"/>
      <c r="B217" s="35"/>
      <c r="C217" s="36"/>
      <c r="D217" s="192" t="s">
        <v>157</v>
      </c>
      <c r="E217" s="36"/>
      <c r="F217" s="202" t="s">
        <v>546</v>
      </c>
      <c r="G217" s="36"/>
      <c r="H217" s="36"/>
      <c r="I217" s="115"/>
      <c r="J217" s="36"/>
      <c r="K217" s="36"/>
      <c r="L217" s="39"/>
      <c r="M217" s="203"/>
      <c r="N217" s="204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157</v>
      </c>
      <c r="AU217" s="17" t="s">
        <v>85</v>
      </c>
    </row>
    <row r="218" spans="1:65" s="12" customFormat="1" ht="11.25" x14ac:dyDescent="0.2">
      <c r="B218" s="190"/>
      <c r="C218" s="191"/>
      <c r="D218" s="192" t="s">
        <v>152</v>
      </c>
      <c r="E218" s="193" t="s">
        <v>35</v>
      </c>
      <c r="F218" s="194" t="s">
        <v>259</v>
      </c>
      <c r="G218" s="191"/>
      <c r="H218" s="195">
        <v>7.2</v>
      </c>
      <c r="I218" s="196"/>
      <c r="J218" s="191"/>
      <c r="K218" s="191"/>
      <c r="L218" s="197"/>
      <c r="M218" s="198"/>
      <c r="N218" s="199"/>
      <c r="O218" s="199"/>
      <c r="P218" s="199"/>
      <c r="Q218" s="199"/>
      <c r="R218" s="199"/>
      <c r="S218" s="199"/>
      <c r="T218" s="200"/>
      <c r="AT218" s="201" t="s">
        <v>152</v>
      </c>
      <c r="AU218" s="201" t="s">
        <v>85</v>
      </c>
      <c r="AV218" s="12" t="s">
        <v>85</v>
      </c>
      <c r="AW218" s="12" t="s">
        <v>37</v>
      </c>
      <c r="AX218" s="12" t="s">
        <v>83</v>
      </c>
      <c r="AY218" s="201" t="s">
        <v>149</v>
      </c>
    </row>
    <row r="219" spans="1:65" s="2" customFormat="1" ht="55.5" customHeight="1" x14ac:dyDescent="0.2">
      <c r="A219" s="34"/>
      <c r="B219" s="35"/>
      <c r="C219" s="221" t="s">
        <v>400</v>
      </c>
      <c r="D219" s="221" t="s">
        <v>199</v>
      </c>
      <c r="E219" s="222" t="s">
        <v>550</v>
      </c>
      <c r="F219" s="223" t="s">
        <v>551</v>
      </c>
      <c r="G219" s="224" t="s">
        <v>214</v>
      </c>
      <c r="H219" s="225">
        <v>1.5</v>
      </c>
      <c r="I219" s="226"/>
      <c r="J219" s="227">
        <f>ROUND(I219*H219,2)</f>
        <v>0</v>
      </c>
      <c r="K219" s="223" t="s">
        <v>147</v>
      </c>
      <c r="L219" s="39"/>
      <c r="M219" s="228" t="s">
        <v>35</v>
      </c>
      <c r="N219" s="229" t="s">
        <v>47</v>
      </c>
      <c r="O219" s="64"/>
      <c r="P219" s="186">
        <f>O219*H219</f>
        <v>0</v>
      </c>
      <c r="Q219" s="186">
        <v>0</v>
      </c>
      <c r="R219" s="186">
        <f>Q219*H219</f>
        <v>0</v>
      </c>
      <c r="S219" s="186">
        <v>0</v>
      </c>
      <c r="T219" s="187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8" t="s">
        <v>150</v>
      </c>
      <c r="AT219" s="188" t="s">
        <v>199</v>
      </c>
      <c r="AU219" s="188" t="s">
        <v>85</v>
      </c>
      <c r="AY219" s="17" t="s">
        <v>149</v>
      </c>
      <c r="BE219" s="189">
        <f>IF(N219="základní",J219,0)</f>
        <v>0</v>
      </c>
      <c r="BF219" s="189">
        <f>IF(N219="snížená",J219,0)</f>
        <v>0</v>
      </c>
      <c r="BG219" s="189">
        <f>IF(N219="zákl. přenesená",J219,0)</f>
        <v>0</v>
      </c>
      <c r="BH219" s="189">
        <f>IF(N219="sníž. přenesená",J219,0)</f>
        <v>0</v>
      </c>
      <c r="BI219" s="189">
        <f>IF(N219="nulová",J219,0)</f>
        <v>0</v>
      </c>
      <c r="BJ219" s="17" t="s">
        <v>83</v>
      </c>
      <c r="BK219" s="189">
        <f>ROUND(I219*H219,2)</f>
        <v>0</v>
      </c>
      <c r="BL219" s="17" t="s">
        <v>150</v>
      </c>
      <c r="BM219" s="188" t="s">
        <v>552</v>
      </c>
    </row>
    <row r="220" spans="1:65" s="2" customFormat="1" ht="48.75" x14ac:dyDescent="0.2">
      <c r="A220" s="34"/>
      <c r="B220" s="35"/>
      <c r="C220" s="36"/>
      <c r="D220" s="192" t="s">
        <v>203</v>
      </c>
      <c r="E220" s="36"/>
      <c r="F220" s="202" t="s">
        <v>553</v>
      </c>
      <c r="G220" s="36"/>
      <c r="H220" s="36"/>
      <c r="I220" s="115"/>
      <c r="J220" s="36"/>
      <c r="K220" s="36"/>
      <c r="L220" s="39"/>
      <c r="M220" s="203"/>
      <c r="N220" s="204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203</v>
      </c>
      <c r="AU220" s="17" t="s">
        <v>85</v>
      </c>
    </row>
    <row r="221" spans="1:65" s="2" customFormat="1" ht="19.5" x14ac:dyDescent="0.2">
      <c r="A221" s="34"/>
      <c r="B221" s="35"/>
      <c r="C221" s="36"/>
      <c r="D221" s="192" t="s">
        <v>157</v>
      </c>
      <c r="E221" s="36"/>
      <c r="F221" s="202" t="s">
        <v>554</v>
      </c>
      <c r="G221" s="36"/>
      <c r="H221" s="36"/>
      <c r="I221" s="115"/>
      <c r="J221" s="36"/>
      <c r="K221" s="36"/>
      <c r="L221" s="39"/>
      <c r="M221" s="203"/>
      <c r="N221" s="204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157</v>
      </c>
      <c r="AU221" s="17" t="s">
        <v>85</v>
      </c>
    </row>
    <row r="222" spans="1:65" s="12" customFormat="1" ht="11.25" x14ac:dyDescent="0.2">
      <c r="B222" s="190"/>
      <c r="C222" s="191"/>
      <c r="D222" s="192" t="s">
        <v>152</v>
      </c>
      <c r="E222" s="193" t="s">
        <v>35</v>
      </c>
      <c r="F222" s="194" t="s">
        <v>453</v>
      </c>
      <c r="G222" s="191"/>
      <c r="H222" s="195">
        <v>1.5</v>
      </c>
      <c r="I222" s="196"/>
      <c r="J222" s="191"/>
      <c r="K222" s="191"/>
      <c r="L222" s="197"/>
      <c r="M222" s="198"/>
      <c r="N222" s="199"/>
      <c r="O222" s="199"/>
      <c r="P222" s="199"/>
      <c r="Q222" s="199"/>
      <c r="R222" s="199"/>
      <c r="S222" s="199"/>
      <c r="T222" s="200"/>
      <c r="AT222" s="201" t="s">
        <v>152</v>
      </c>
      <c r="AU222" s="201" t="s">
        <v>85</v>
      </c>
      <c r="AV222" s="12" t="s">
        <v>85</v>
      </c>
      <c r="AW222" s="12" t="s">
        <v>37</v>
      </c>
      <c r="AX222" s="12" t="s">
        <v>83</v>
      </c>
      <c r="AY222" s="201" t="s">
        <v>149</v>
      </c>
    </row>
    <row r="223" spans="1:65" s="2" customFormat="1" ht="21.75" customHeight="1" x14ac:dyDescent="0.2">
      <c r="A223" s="34"/>
      <c r="B223" s="35"/>
      <c r="C223" s="221" t="s">
        <v>555</v>
      </c>
      <c r="D223" s="221" t="s">
        <v>199</v>
      </c>
      <c r="E223" s="222" t="s">
        <v>212</v>
      </c>
      <c r="F223" s="223" t="s">
        <v>213</v>
      </c>
      <c r="G223" s="224" t="s">
        <v>214</v>
      </c>
      <c r="H223" s="225">
        <v>1.5</v>
      </c>
      <c r="I223" s="226"/>
      <c r="J223" s="227">
        <f>ROUND(I223*H223,2)</f>
        <v>0</v>
      </c>
      <c r="K223" s="223" t="s">
        <v>147</v>
      </c>
      <c r="L223" s="39"/>
      <c r="M223" s="228" t="s">
        <v>35</v>
      </c>
      <c r="N223" s="229" t="s">
        <v>47</v>
      </c>
      <c r="O223" s="64"/>
      <c r="P223" s="186">
        <f>O223*H223</f>
        <v>0</v>
      </c>
      <c r="Q223" s="186">
        <v>0</v>
      </c>
      <c r="R223" s="186">
        <f>Q223*H223</f>
        <v>0</v>
      </c>
      <c r="S223" s="186">
        <v>0</v>
      </c>
      <c r="T223" s="187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8" t="s">
        <v>150</v>
      </c>
      <c r="AT223" s="188" t="s">
        <v>199</v>
      </c>
      <c r="AU223" s="188" t="s">
        <v>85</v>
      </c>
      <c r="AY223" s="17" t="s">
        <v>149</v>
      </c>
      <c r="BE223" s="189">
        <f>IF(N223="základní",J223,0)</f>
        <v>0</v>
      </c>
      <c r="BF223" s="189">
        <f>IF(N223="snížená",J223,0)</f>
        <v>0</v>
      </c>
      <c r="BG223" s="189">
        <f>IF(N223="zákl. přenesená",J223,0)</f>
        <v>0</v>
      </c>
      <c r="BH223" s="189">
        <f>IF(N223="sníž. přenesená",J223,0)</f>
        <v>0</v>
      </c>
      <c r="BI223" s="189">
        <f>IF(N223="nulová",J223,0)</f>
        <v>0</v>
      </c>
      <c r="BJ223" s="17" t="s">
        <v>83</v>
      </c>
      <c r="BK223" s="189">
        <f>ROUND(I223*H223,2)</f>
        <v>0</v>
      </c>
      <c r="BL223" s="17" t="s">
        <v>150</v>
      </c>
      <c r="BM223" s="188" t="s">
        <v>556</v>
      </c>
    </row>
    <row r="224" spans="1:65" s="2" customFormat="1" ht="29.25" x14ac:dyDescent="0.2">
      <c r="A224" s="34"/>
      <c r="B224" s="35"/>
      <c r="C224" s="36"/>
      <c r="D224" s="192" t="s">
        <v>203</v>
      </c>
      <c r="E224" s="36"/>
      <c r="F224" s="202" t="s">
        <v>216</v>
      </c>
      <c r="G224" s="36"/>
      <c r="H224" s="36"/>
      <c r="I224" s="115"/>
      <c r="J224" s="36"/>
      <c r="K224" s="36"/>
      <c r="L224" s="39"/>
      <c r="M224" s="203"/>
      <c r="N224" s="204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203</v>
      </c>
      <c r="AU224" s="17" t="s">
        <v>85</v>
      </c>
    </row>
    <row r="225" spans="1:65" s="2" customFormat="1" ht="19.5" x14ac:dyDescent="0.2">
      <c r="A225" s="34"/>
      <c r="B225" s="35"/>
      <c r="C225" s="36"/>
      <c r="D225" s="192" t="s">
        <v>157</v>
      </c>
      <c r="E225" s="36"/>
      <c r="F225" s="202" t="s">
        <v>554</v>
      </c>
      <c r="G225" s="36"/>
      <c r="H225" s="36"/>
      <c r="I225" s="115"/>
      <c r="J225" s="36"/>
      <c r="K225" s="36"/>
      <c r="L225" s="39"/>
      <c r="M225" s="203"/>
      <c r="N225" s="204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157</v>
      </c>
      <c r="AU225" s="17" t="s">
        <v>85</v>
      </c>
    </row>
    <row r="226" spans="1:65" s="12" customFormat="1" ht="11.25" x14ac:dyDescent="0.2">
      <c r="B226" s="190"/>
      <c r="C226" s="191"/>
      <c r="D226" s="192" t="s">
        <v>152</v>
      </c>
      <c r="E226" s="193" t="s">
        <v>35</v>
      </c>
      <c r="F226" s="194" t="s">
        <v>453</v>
      </c>
      <c r="G226" s="191"/>
      <c r="H226" s="195">
        <v>1.5</v>
      </c>
      <c r="I226" s="196"/>
      <c r="J226" s="191"/>
      <c r="K226" s="191"/>
      <c r="L226" s="197"/>
      <c r="M226" s="198"/>
      <c r="N226" s="199"/>
      <c r="O226" s="199"/>
      <c r="P226" s="199"/>
      <c r="Q226" s="199"/>
      <c r="R226" s="199"/>
      <c r="S226" s="199"/>
      <c r="T226" s="200"/>
      <c r="AT226" s="201" t="s">
        <v>152</v>
      </c>
      <c r="AU226" s="201" t="s">
        <v>85</v>
      </c>
      <c r="AV226" s="12" t="s">
        <v>85</v>
      </c>
      <c r="AW226" s="12" t="s">
        <v>37</v>
      </c>
      <c r="AX226" s="12" t="s">
        <v>83</v>
      </c>
      <c r="AY226" s="201" t="s">
        <v>149</v>
      </c>
    </row>
    <row r="227" spans="1:65" s="13" customFormat="1" ht="25.9" customHeight="1" x14ac:dyDescent="0.2">
      <c r="B227" s="205"/>
      <c r="C227" s="206"/>
      <c r="D227" s="207" t="s">
        <v>75</v>
      </c>
      <c r="E227" s="208" t="s">
        <v>303</v>
      </c>
      <c r="F227" s="208" t="s">
        <v>304</v>
      </c>
      <c r="G227" s="206"/>
      <c r="H227" s="206"/>
      <c r="I227" s="209"/>
      <c r="J227" s="210">
        <f>BK227</f>
        <v>0</v>
      </c>
      <c r="K227" s="206"/>
      <c r="L227" s="211"/>
      <c r="M227" s="212"/>
      <c r="N227" s="213"/>
      <c r="O227" s="213"/>
      <c r="P227" s="214">
        <f>SUM(P228:P285)</f>
        <v>0</v>
      </c>
      <c r="Q227" s="213"/>
      <c r="R227" s="214">
        <f>SUM(R228:R285)</f>
        <v>0</v>
      </c>
      <c r="S227" s="213"/>
      <c r="T227" s="215">
        <f>SUM(T228:T285)</f>
        <v>0</v>
      </c>
      <c r="AR227" s="216" t="s">
        <v>150</v>
      </c>
      <c r="AT227" s="217" t="s">
        <v>75</v>
      </c>
      <c r="AU227" s="217" t="s">
        <v>76</v>
      </c>
      <c r="AY227" s="216" t="s">
        <v>149</v>
      </c>
      <c r="BK227" s="218">
        <f>SUM(BK228:BK285)</f>
        <v>0</v>
      </c>
    </row>
    <row r="228" spans="1:65" s="2" customFormat="1" ht="33" customHeight="1" x14ac:dyDescent="0.2">
      <c r="A228" s="34"/>
      <c r="B228" s="35"/>
      <c r="C228" s="221" t="s">
        <v>557</v>
      </c>
      <c r="D228" s="221" t="s">
        <v>199</v>
      </c>
      <c r="E228" s="222" t="s">
        <v>328</v>
      </c>
      <c r="F228" s="223" t="s">
        <v>329</v>
      </c>
      <c r="G228" s="224" t="s">
        <v>146</v>
      </c>
      <c r="H228" s="225">
        <v>2</v>
      </c>
      <c r="I228" s="226"/>
      <c r="J228" s="227">
        <f>ROUND(I228*H228,2)</f>
        <v>0</v>
      </c>
      <c r="K228" s="223" t="s">
        <v>147</v>
      </c>
      <c r="L228" s="39"/>
      <c r="M228" s="228" t="s">
        <v>35</v>
      </c>
      <c r="N228" s="229" t="s">
        <v>47</v>
      </c>
      <c r="O228" s="64"/>
      <c r="P228" s="186">
        <f>O228*H228</f>
        <v>0</v>
      </c>
      <c r="Q228" s="186">
        <v>0</v>
      </c>
      <c r="R228" s="186">
        <f>Q228*H228</f>
        <v>0</v>
      </c>
      <c r="S228" s="186">
        <v>0</v>
      </c>
      <c r="T228" s="18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8" t="s">
        <v>308</v>
      </c>
      <c r="AT228" s="188" t="s">
        <v>199</v>
      </c>
      <c r="AU228" s="188" t="s">
        <v>83</v>
      </c>
      <c r="AY228" s="17" t="s">
        <v>149</v>
      </c>
      <c r="BE228" s="189">
        <f>IF(N228="základní",J228,0)</f>
        <v>0</v>
      </c>
      <c r="BF228" s="189">
        <f>IF(N228="snížená",J228,0)</f>
        <v>0</v>
      </c>
      <c r="BG228" s="189">
        <f>IF(N228="zákl. přenesená",J228,0)</f>
        <v>0</v>
      </c>
      <c r="BH228" s="189">
        <f>IF(N228="sníž. přenesená",J228,0)</f>
        <v>0</v>
      </c>
      <c r="BI228" s="189">
        <f>IF(N228="nulová",J228,0)</f>
        <v>0</v>
      </c>
      <c r="BJ228" s="17" t="s">
        <v>83</v>
      </c>
      <c r="BK228" s="189">
        <f>ROUND(I228*H228,2)</f>
        <v>0</v>
      </c>
      <c r="BL228" s="17" t="s">
        <v>308</v>
      </c>
      <c r="BM228" s="188" t="s">
        <v>558</v>
      </c>
    </row>
    <row r="229" spans="1:65" s="2" customFormat="1" ht="29.25" x14ac:dyDescent="0.2">
      <c r="A229" s="34"/>
      <c r="B229" s="35"/>
      <c r="C229" s="36"/>
      <c r="D229" s="192" t="s">
        <v>203</v>
      </c>
      <c r="E229" s="36"/>
      <c r="F229" s="202" t="s">
        <v>331</v>
      </c>
      <c r="G229" s="36"/>
      <c r="H229" s="36"/>
      <c r="I229" s="115"/>
      <c r="J229" s="36"/>
      <c r="K229" s="36"/>
      <c r="L229" s="39"/>
      <c r="M229" s="203"/>
      <c r="N229" s="204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203</v>
      </c>
      <c r="AU229" s="17" t="s">
        <v>83</v>
      </c>
    </row>
    <row r="230" spans="1:65" s="2" customFormat="1" ht="29.25" x14ac:dyDescent="0.2">
      <c r="A230" s="34"/>
      <c r="B230" s="35"/>
      <c r="C230" s="36"/>
      <c r="D230" s="192" t="s">
        <v>157</v>
      </c>
      <c r="E230" s="36"/>
      <c r="F230" s="202" t="s">
        <v>559</v>
      </c>
      <c r="G230" s="36"/>
      <c r="H230" s="36"/>
      <c r="I230" s="115"/>
      <c r="J230" s="36"/>
      <c r="K230" s="36"/>
      <c r="L230" s="39"/>
      <c r="M230" s="203"/>
      <c r="N230" s="204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157</v>
      </c>
      <c r="AU230" s="17" t="s">
        <v>83</v>
      </c>
    </row>
    <row r="231" spans="1:65" s="12" customFormat="1" ht="11.25" x14ac:dyDescent="0.2">
      <c r="B231" s="190"/>
      <c r="C231" s="191"/>
      <c r="D231" s="192" t="s">
        <v>152</v>
      </c>
      <c r="E231" s="193" t="s">
        <v>35</v>
      </c>
      <c r="F231" s="194" t="s">
        <v>194</v>
      </c>
      <c r="G231" s="191"/>
      <c r="H231" s="195">
        <v>2</v>
      </c>
      <c r="I231" s="196"/>
      <c r="J231" s="191"/>
      <c r="K231" s="191"/>
      <c r="L231" s="197"/>
      <c r="M231" s="198"/>
      <c r="N231" s="199"/>
      <c r="O231" s="199"/>
      <c r="P231" s="199"/>
      <c r="Q231" s="199"/>
      <c r="R231" s="199"/>
      <c r="S231" s="199"/>
      <c r="T231" s="200"/>
      <c r="AT231" s="201" t="s">
        <v>152</v>
      </c>
      <c r="AU231" s="201" t="s">
        <v>83</v>
      </c>
      <c r="AV231" s="12" t="s">
        <v>85</v>
      </c>
      <c r="AW231" s="12" t="s">
        <v>37</v>
      </c>
      <c r="AX231" s="12" t="s">
        <v>83</v>
      </c>
      <c r="AY231" s="201" t="s">
        <v>149</v>
      </c>
    </row>
    <row r="232" spans="1:65" s="2" customFormat="1" ht="21.75" customHeight="1" x14ac:dyDescent="0.2">
      <c r="A232" s="34"/>
      <c r="B232" s="35"/>
      <c r="C232" s="221" t="s">
        <v>560</v>
      </c>
      <c r="D232" s="221" t="s">
        <v>199</v>
      </c>
      <c r="E232" s="222" t="s">
        <v>306</v>
      </c>
      <c r="F232" s="223" t="s">
        <v>307</v>
      </c>
      <c r="G232" s="224" t="s">
        <v>146</v>
      </c>
      <c r="H232" s="225">
        <v>20</v>
      </c>
      <c r="I232" s="226"/>
      <c r="J232" s="227">
        <f>ROUND(I232*H232,2)</f>
        <v>0</v>
      </c>
      <c r="K232" s="223" t="s">
        <v>147</v>
      </c>
      <c r="L232" s="39"/>
      <c r="M232" s="228" t="s">
        <v>35</v>
      </c>
      <c r="N232" s="229" t="s">
        <v>47</v>
      </c>
      <c r="O232" s="64"/>
      <c r="P232" s="186">
        <f>O232*H232</f>
        <v>0</v>
      </c>
      <c r="Q232" s="186">
        <v>0</v>
      </c>
      <c r="R232" s="186">
        <f>Q232*H232</f>
        <v>0</v>
      </c>
      <c r="S232" s="186">
        <v>0</v>
      </c>
      <c r="T232" s="18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8" t="s">
        <v>308</v>
      </c>
      <c r="AT232" s="188" t="s">
        <v>199</v>
      </c>
      <c r="AU232" s="188" t="s">
        <v>83</v>
      </c>
      <c r="AY232" s="17" t="s">
        <v>149</v>
      </c>
      <c r="BE232" s="189">
        <f>IF(N232="základní",J232,0)</f>
        <v>0</v>
      </c>
      <c r="BF232" s="189">
        <f>IF(N232="snížená",J232,0)</f>
        <v>0</v>
      </c>
      <c r="BG232" s="189">
        <f>IF(N232="zákl. přenesená",J232,0)</f>
        <v>0</v>
      </c>
      <c r="BH232" s="189">
        <f>IF(N232="sníž. přenesená",J232,0)</f>
        <v>0</v>
      </c>
      <c r="BI232" s="189">
        <f>IF(N232="nulová",J232,0)</f>
        <v>0</v>
      </c>
      <c r="BJ232" s="17" t="s">
        <v>83</v>
      </c>
      <c r="BK232" s="189">
        <f>ROUND(I232*H232,2)</f>
        <v>0</v>
      </c>
      <c r="BL232" s="17" t="s">
        <v>308</v>
      </c>
      <c r="BM232" s="188" t="s">
        <v>309</v>
      </c>
    </row>
    <row r="233" spans="1:65" s="2" customFormat="1" ht="39" x14ac:dyDescent="0.2">
      <c r="A233" s="34"/>
      <c r="B233" s="35"/>
      <c r="C233" s="36"/>
      <c r="D233" s="192" t="s">
        <v>157</v>
      </c>
      <c r="E233" s="36"/>
      <c r="F233" s="202" t="s">
        <v>561</v>
      </c>
      <c r="G233" s="36"/>
      <c r="H233" s="36"/>
      <c r="I233" s="115"/>
      <c r="J233" s="36"/>
      <c r="K233" s="36"/>
      <c r="L233" s="39"/>
      <c r="M233" s="203"/>
      <c r="N233" s="204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157</v>
      </c>
      <c r="AU233" s="17" t="s">
        <v>83</v>
      </c>
    </row>
    <row r="234" spans="1:65" s="12" customFormat="1" ht="11.25" x14ac:dyDescent="0.2">
      <c r="B234" s="190"/>
      <c r="C234" s="191"/>
      <c r="D234" s="192" t="s">
        <v>152</v>
      </c>
      <c r="E234" s="193" t="s">
        <v>35</v>
      </c>
      <c r="F234" s="194" t="s">
        <v>562</v>
      </c>
      <c r="G234" s="191"/>
      <c r="H234" s="195">
        <v>20</v>
      </c>
      <c r="I234" s="196"/>
      <c r="J234" s="191"/>
      <c r="K234" s="191"/>
      <c r="L234" s="197"/>
      <c r="M234" s="198"/>
      <c r="N234" s="199"/>
      <c r="O234" s="199"/>
      <c r="P234" s="199"/>
      <c r="Q234" s="199"/>
      <c r="R234" s="199"/>
      <c r="S234" s="199"/>
      <c r="T234" s="200"/>
      <c r="AT234" s="201" t="s">
        <v>152</v>
      </c>
      <c r="AU234" s="201" t="s">
        <v>83</v>
      </c>
      <c r="AV234" s="12" t="s">
        <v>85</v>
      </c>
      <c r="AW234" s="12" t="s">
        <v>37</v>
      </c>
      <c r="AX234" s="12" t="s">
        <v>83</v>
      </c>
      <c r="AY234" s="201" t="s">
        <v>149</v>
      </c>
    </row>
    <row r="235" spans="1:65" s="2" customFormat="1" ht="21.75" customHeight="1" x14ac:dyDescent="0.2">
      <c r="A235" s="34"/>
      <c r="B235" s="35"/>
      <c r="C235" s="221" t="s">
        <v>563</v>
      </c>
      <c r="D235" s="221" t="s">
        <v>199</v>
      </c>
      <c r="E235" s="222" t="s">
        <v>313</v>
      </c>
      <c r="F235" s="223" t="s">
        <v>314</v>
      </c>
      <c r="G235" s="224" t="s">
        <v>146</v>
      </c>
      <c r="H235" s="225">
        <v>20</v>
      </c>
      <c r="I235" s="226"/>
      <c r="J235" s="227">
        <f>ROUND(I235*H235,2)</f>
        <v>0</v>
      </c>
      <c r="K235" s="223" t="s">
        <v>147</v>
      </c>
      <c r="L235" s="39"/>
      <c r="M235" s="228" t="s">
        <v>35</v>
      </c>
      <c r="N235" s="229" t="s">
        <v>47</v>
      </c>
      <c r="O235" s="64"/>
      <c r="P235" s="186">
        <f>O235*H235</f>
        <v>0</v>
      </c>
      <c r="Q235" s="186">
        <v>0</v>
      </c>
      <c r="R235" s="186">
        <f>Q235*H235</f>
        <v>0</v>
      </c>
      <c r="S235" s="186">
        <v>0</v>
      </c>
      <c r="T235" s="187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188" t="s">
        <v>308</v>
      </c>
      <c r="AT235" s="188" t="s">
        <v>199</v>
      </c>
      <c r="AU235" s="188" t="s">
        <v>83</v>
      </c>
      <c r="AY235" s="17" t="s">
        <v>149</v>
      </c>
      <c r="BE235" s="189">
        <f>IF(N235="základní",J235,0)</f>
        <v>0</v>
      </c>
      <c r="BF235" s="189">
        <f>IF(N235="snížená",J235,0)</f>
        <v>0</v>
      </c>
      <c r="BG235" s="189">
        <f>IF(N235="zákl. přenesená",J235,0)</f>
        <v>0</v>
      </c>
      <c r="BH235" s="189">
        <f>IF(N235="sníž. přenesená",J235,0)</f>
        <v>0</v>
      </c>
      <c r="BI235" s="189">
        <f>IF(N235="nulová",J235,0)</f>
        <v>0</v>
      </c>
      <c r="BJ235" s="17" t="s">
        <v>83</v>
      </c>
      <c r="BK235" s="189">
        <f>ROUND(I235*H235,2)</f>
        <v>0</v>
      </c>
      <c r="BL235" s="17" t="s">
        <v>308</v>
      </c>
      <c r="BM235" s="188" t="s">
        <v>315</v>
      </c>
    </row>
    <row r="236" spans="1:65" s="2" customFormat="1" ht="19.5" x14ac:dyDescent="0.2">
      <c r="A236" s="34"/>
      <c r="B236" s="35"/>
      <c r="C236" s="36"/>
      <c r="D236" s="192" t="s">
        <v>157</v>
      </c>
      <c r="E236" s="36"/>
      <c r="F236" s="202" t="s">
        <v>564</v>
      </c>
      <c r="G236" s="36"/>
      <c r="H236" s="36"/>
      <c r="I236" s="115"/>
      <c r="J236" s="36"/>
      <c r="K236" s="36"/>
      <c r="L236" s="39"/>
      <c r="M236" s="203"/>
      <c r="N236" s="204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157</v>
      </c>
      <c r="AU236" s="17" t="s">
        <v>83</v>
      </c>
    </row>
    <row r="237" spans="1:65" s="12" customFormat="1" ht="11.25" x14ac:dyDescent="0.2">
      <c r="B237" s="190"/>
      <c r="C237" s="191"/>
      <c r="D237" s="192" t="s">
        <v>152</v>
      </c>
      <c r="E237" s="193" t="s">
        <v>35</v>
      </c>
      <c r="F237" s="194" t="s">
        <v>562</v>
      </c>
      <c r="G237" s="191"/>
      <c r="H237" s="195">
        <v>20</v>
      </c>
      <c r="I237" s="196"/>
      <c r="J237" s="191"/>
      <c r="K237" s="191"/>
      <c r="L237" s="197"/>
      <c r="M237" s="198"/>
      <c r="N237" s="199"/>
      <c r="O237" s="199"/>
      <c r="P237" s="199"/>
      <c r="Q237" s="199"/>
      <c r="R237" s="199"/>
      <c r="S237" s="199"/>
      <c r="T237" s="200"/>
      <c r="AT237" s="201" t="s">
        <v>152</v>
      </c>
      <c r="AU237" s="201" t="s">
        <v>83</v>
      </c>
      <c r="AV237" s="12" t="s">
        <v>85</v>
      </c>
      <c r="AW237" s="12" t="s">
        <v>37</v>
      </c>
      <c r="AX237" s="12" t="s">
        <v>83</v>
      </c>
      <c r="AY237" s="201" t="s">
        <v>149</v>
      </c>
    </row>
    <row r="238" spans="1:65" s="2" customFormat="1" ht="21.75" customHeight="1" x14ac:dyDescent="0.2">
      <c r="A238" s="34"/>
      <c r="B238" s="35"/>
      <c r="C238" s="221" t="s">
        <v>565</v>
      </c>
      <c r="D238" s="221" t="s">
        <v>199</v>
      </c>
      <c r="E238" s="222" t="s">
        <v>566</v>
      </c>
      <c r="F238" s="223" t="s">
        <v>567</v>
      </c>
      <c r="G238" s="224" t="s">
        <v>146</v>
      </c>
      <c r="H238" s="225">
        <v>2</v>
      </c>
      <c r="I238" s="226"/>
      <c r="J238" s="227">
        <f>ROUND(I238*H238,2)</f>
        <v>0</v>
      </c>
      <c r="K238" s="223" t="s">
        <v>147</v>
      </c>
      <c r="L238" s="39"/>
      <c r="M238" s="228" t="s">
        <v>35</v>
      </c>
      <c r="N238" s="229" t="s">
        <v>47</v>
      </c>
      <c r="O238" s="64"/>
      <c r="P238" s="186">
        <f>O238*H238</f>
        <v>0</v>
      </c>
      <c r="Q238" s="186">
        <v>0</v>
      </c>
      <c r="R238" s="186">
        <f>Q238*H238</f>
        <v>0</v>
      </c>
      <c r="S238" s="186">
        <v>0</v>
      </c>
      <c r="T238" s="187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188" t="s">
        <v>308</v>
      </c>
      <c r="AT238" s="188" t="s">
        <v>199</v>
      </c>
      <c r="AU238" s="188" t="s">
        <v>83</v>
      </c>
      <c r="AY238" s="17" t="s">
        <v>149</v>
      </c>
      <c r="BE238" s="189">
        <f>IF(N238="základní",J238,0)</f>
        <v>0</v>
      </c>
      <c r="BF238" s="189">
        <f>IF(N238="snížená",J238,0)</f>
        <v>0</v>
      </c>
      <c r="BG238" s="189">
        <f>IF(N238="zákl. přenesená",J238,0)</f>
        <v>0</v>
      </c>
      <c r="BH238" s="189">
        <f>IF(N238="sníž. přenesená",J238,0)</f>
        <v>0</v>
      </c>
      <c r="BI238" s="189">
        <f>IF(N238="nulová",J238,0)</f>
        <v>0</v>
      </c>
      <c r="BJ238" s="17" t="s">
        <v>83</v>
      </c>
      <c r="BK238" s="189">
        <f>ROUND(I238*H238,2)</f>
        <v>0</v>
      </c>
      <c r="BL238" s="17" t="s">
        <v>308</v>
      </c>
      <c r="BM238" s="188" t="s">
        <v>568</v>
      </c>
    </row>
    <row r="239" spans="1:65" s="12" customFormat="1" ht="11.25" x14ac:dyDescent="0.2">
      <c r="B239" s="190"/>
      <c r="C239" s="191"/>
      <c r="D239" s="192" t="s">
        <v>152</v>
      </c>
      <c r="E239" s="193" t="s">
        <v>35</v>
      </c>
      <c r="F239" s="194" t="s">
        <v>194</v>
      </c>
      <c r="G239" s="191"/>
      <c r="H239" s="195">
        <v>2</v>
      </c>
      <c r="I239" s="196"/>
      <c r="J239" s="191"/>
      <c r="K239" s="191"/>
      <c r="L239" s="197"/>
      <c r="M239" s="198"/>
      <c r="N239" s="199"/>
      <c r="O239" s="199"/>
      <c r="P239" s="199"/>
      <c r="Q239" s="199"/>
      <c r="R239" s="199"/>
      <c r="S239" s="199"/>
      <c r="T239" s="200"/>
      <c r="AT239" s="201" t="s">
        <v>152</v>
      </c>
      <c r="AU239" s="201" t="s">
        <v>83</v>
      </c>
      <c r="AV239" s="12" t="s">
        <v>85</v>
      </c>
      <c r="AW239" s="12" t="s">
        <v>37</v>
      </c>
      <c r="AX239" s="12" t="s">
        <v>83</v>
      </c>
      <c r="AY239" s="201" t="s">
        <v>149</v>
      </c>
    </row>
    <row r="240" spans="1:65" s="2" customFormat="1" ht="21.75" customHeight="1" x14ac:dyDescent="0.2">
      <c r="A240" s="34"/>
      <c r="B240" s="35"/>
      <c r="C240" s="221" t="s">
        <v>569</v>
      </c>
      <c r="D240" s="221" t="s">
        <v>199</v>
      </c>
      <c r="E240" s="222" t="s">
        <v>570</v>
      </c>
      <c r="F240" s="223" t="s">
        <v>571</v>
      </c>
      <c r="G240" s="224" t="s">
        <v>146</v>
      </c>
      <c r="H240" s="225">
        <v>2</v>
      </c>
      <c r="I240" s="226"/>
      <c r="J240" s="227">
        <f>ROUND(I240*H240,2)</f>
        <v>0</v>
      </c>
      <c r="K240" s="223" t="s">
        <v>147</v>
      </c>
      <c r="L240" s="39"/>
      <c r="M240" s="228" t="s">
        <v>35</v>
      </c>
      <c r="N240" s="229" t="s">
        <v>47</v>
      </c>
      <c r="O240" s="64"/>
      <c r="P240" s="186">
        <f>O240*H240</f>
        <v>0</v>
      </c>
      <c r="Q240" s="186">
        <v>0</v>
      </c>
      <c r="R240" s="186">
        <f>Q240*H240</f>
        <v>0</v>
      </c>
      <c r="S240" s="186">
        <v>0</v>
      </c>
      <c r="T240" s="187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8" t="s">
        <v>308</v>
      </c>
      <c r="AT240" s="188" t="s">
        <v>199</v>
      </c>
      <c r="AU240" s="188" t="s">
        <v>83</v>
      </c>
      <c r="AY240" s="17" t="s">
        <v>149</v>
      </c>
      <c r="BE240" s="189">
        <f>IF(N240="základní",J240,0)</f>
        <v>0</v>
      </c>
      <c r="BF240" s="189">
        <f>IF(N240="snížená",J240,0)</f>
        <v>0</v>
      </c>
      <c r="BG240" s="189">
        <f>IF(N240="zákl. přenesená",J240,0)</f>
        <v>0</v>
      </c>
      <c r="BH240" s="189">
        <f>IF(N240="sníž. přenesená",J240,0)</f>
        <v>0</v>
      </c>
      <c r="BI240" s="189">
        <f>IF(N240="nulová",J240,0)</f>
        <v>0</v>
      </c>
      <c r="BJ240" s="17" t="s">
        <v>83</v>
      </c>
      <c r="BK240" s="189">
        <f>ROUND(I240*H240,2)</f>
        <v>0</v>
      </c>
      <c r="BL240" s="17" t="s">
        <v>308</v>
      </c>
      <c r="BM240" s="188" t="s">
        <v>572</v>
      </c>
    </row>
    <row r="241" spans="1:65" s="12" customFormat="1" ht="11.25" x14ac:dyDescent="0.2">
      <c r="B241" s="190"/>
      <c r="C241" s="191"/>
      <c r="D241" s="192" t="s">
        <v>152</v>
      </c>
      <c r="E241" s="193" t="s">
        <v>35</v>
      </c>
      <c r="F241" s="194" t="s">
        <v>194</v>
      </c>
      <c r="G241" s="191"/>
      <c r="H241" s="195">
        <v>2</v>
      </c>
      <c r="I241" s="196"/>
      <c r="J241" s="191"/>
      <c r="K241" s="191"/>
      <c r="L241" s="197"/>
      <c r="M241" s="198"/>
      <c r="N241" s="199"/>
      <c r="O241" s="199"/>
      <c r="P241" s="199"/>
      <c r="Q241" s="199"/>
      <c r="R241" s="199"/>
      <c r="S241" s="199"/>
      <c r="T241" s="200"/>
      <c r="AT241" s="201" t="s">
        <v>152</v>
      </c>
      <c r="AU241" s="201" t="s">
        <v>83</v>
      </c>
      <c r="AV241" s="12" t="s">
        <v>85</v>
      </c>
      <c r="AW241" s="12" t="s">
        <v>37</v>
      </c>
      <c r="AX241" s="12" t="s">
        <v>83</v>
      </c>
      <c r="AY241" s="201" t="s">
        <v>149</v>
      </c>
    </row>
    <row r="242" spans="1:65" s="2" customFormat="1" ht="33" customHeight="1" x14ac:dyDescent="0.2">
      <c r="A242" s="34"/>
      <c r="B242" s="35"/>
      <c r="C242" s="221" t="s">
        <v>573</v>
      </c>
      <c r="D242" s="221" t="s">
        <v>199</v>
      </c>
      <c r="E242" s="222" t="s">
        <v>341</v>
      </c>
      <c r="F242" s="223" t="s">
        <v>342</v>
      </c>
      <c r="G242" s="224" t="s">
        <v>167</v>
      </c>
      <c r="H242" s="225">
        <v>131.58500000000001</v>
      </c>
      <c r="I242" s="226"/>
      <c r="J242" s="227">
        <f>ROUND(I242*H242,2)</f>
        <v>0</v>
      </c>
      <c r="K242" s="223" t="s">
        <v>147</v>
      </c>
      <c r="L242" s="39"/>
      <c r="M242" s="228" t="s">
        <v>35</v>
      </c>
      <c r="N242" s="229" t="s">
        <v>47</v>
      </c>
      <c r="O242" s="64"/>
      <c r="P242" s="186">
        <f>O242*H242</f>
        <v>0</v>
      </c>
      <c r="Q242" s="186">
        <v>0</v>
      </c>
      <c r="R242" s="186">
        <f>Q242*H242</f>
        <v>0</v>
      </c>
      <c r="S242" s="186">
        <v>0</v>
      </c>
      <c r="T242" s="187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188" t="s">
        <v>308</v>
      </c>
      <c r="AT242" s="188" t="s">
        <v>199</v>
      </c>
      <c r="AU242" s="188" t="s">
        <v>83</v>
      </c>
      <c r="AY242" s="17" t="s">
        <v>149</v>
      </c>
      <c r="BE242" s="189">
        <f>IF(N242="základní",J242,0)</f>
        <v>0</v>
      </c>
      <c r="BF242" s="189">
        <f>IF(N242="snížená",J242,0)</f>
        <v>0</v>
      </c>
      <c r="BG242" s="189">
        <f>IF(N242="zákl. přenesená",J242,0)</f>
        <v>0</v>
      </c>
      <c r="BH242" s="189">
        <f>IF(N242="sníž. přenesená",J242,0)</f>
        <v>0</v>
      </c>
      <c r="BI242" s="189">
        <f>IF(N242="nulová",J242,0)</f>
        <v>0</v>
      </c>
      <c r="BJ242" s="17" t="s">
        <v>83</v>
      </c>
      <c r="BK242" s="189">
        <f>ROUND(I242*H242,2)</f>
        <v>0</v>
      </c>
      <c r="BL242" s="17" t="s">
        <v>308</v>
      </c>
      <c r="BM242" s="188" t="s">
        <v>343</v>
      </c>
    </row>
    <row r="243" spans="1:65" s="2" customFormat="1" ht="29.25" x14ac:dyDescent="0.2">
      <c r="A243" s="34"/>
      <c r="B243" s="35"/>
      <c r="C243" s="36"/>
      <c r="D243" s="192" t="s">
        <v>203</v>
      </c>
      <c r="E243" s="36"/>
      <c r="F243" s="202" t="s">
        <v>344</v>
      </c>
      <c r="G243" s="36"/>
      <c r="H243" s="36"/>
      <c r="I243" s="115"/>
      <c r="J243" s="36"/>
      <c r="K243" s="36"/>
      <c r="L243" s="39"/>
      <c r="M243" s="203"/>
      <c r="N243" s="204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203</v>
      </c>
      <c r="AU243" s="17" t="s">
        <v>83</v>
      </c>
    </row>
    <row r="244" spans="1:65" s="2" customFormat="1" ht="48.75" x14ac:dyDescent="0.2">
      <c r="A244" s="34"/>
      <c r="B244" s="35"/>
      <c r="C244" s="36"/>
      <c r="D244" s="192" t="s">
        <v>157</v>
      </c>
      <c r="E244" s="36"/>
      <c r="F244" s="202" t="s">
        <v>574</v>
      </c>
      <c r="G244" s="36"/>
      <c r="H244" s="36"/>
      <c r="I244" s="115"/>
      <c r="J244" s="36"/>
      <c r="K244" s="36"/>
      <c r="L244" s="39"/>
      <c r="M244" s="203"/>
      <c r="N244" s="204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157</v>
      </c>
      <c r="AU244" s="17" t="s">
        <v>83</v>
      </c>
    </row>
    <row r="245" spans="1:65" s="12" customFormat="1" ht="11.25" x14ac:dyDescent="0.2">
      <c r="B245" s="190"/>
      <c r="C245" s="191"/>
      <c r="D245" s="192" t="s">
        <v>152</v>
      </c>
      <c r="E245" s="193" t="s">
        <v>35</v>
      </c>
      <c r="F245" s="194" t="s">
        <v>575</v>
      </c>
      <c r="G245" s="191"/>
      <c r="H245" s="195">
        <v>131.58500000000001</v>
      </c>
      <c r="I245" s="196"/>
      <c r="J245" s="191"/>
      <c r="K245" s="191"/>
      <c r="L245" s="197"/>
      <c r="M245" s="198"/>
      <c r="N245" s="199"/>
      <c r="O245" s="199"/>
      <c r="P245" s="199"/>
      <c r="Q245" s="199"/>
      <c r="R245" s="199"/>
      <c r="S245" s="199"/>
      <c r="T245" s="200"/>
      <c r="AT245" s="201" t="s">
        <v>152</v>
      </c>
      <c r="AU245" s="201" t="s">
        <v>83</v>
      </c>
      <c r="AV245" s="12" t="s">
        <v>85</v>
      </c>
      <c r="AW245" s="12" t="s">
        <v>37</v>
      </c>
      <c r="AX245" s="12" t="s">
        <v>83</v>
      </c>
      <c r="AY245" s="201" t="s">
        <v>149</v>
      </c>
    </row>
    <row r="246" spans="1:65" s="2" customFormat="1" ht="100.5" customHeight="1" x14ac:dyDescent="0.2">
      <c r="A246" s="34"/>
      <c r="B246" s="35"/>
      <c r="C246" s="221" t="s">
        <v>576</v>
      </c>
      <c r="D246" s="221" t="s">
        <v>199</v>
      </c>
      <c r="E246" s="222" t="s">
        <v>354</v>
      </c>
      <c r="F246" s="223" t="s">
        <v>355</v>
      </c>
      <c r="G246" s="224" t="s">
        <v>167</v>
      </c>
      <c r="H246" s="225">
        <v>378</v>
      </c>
      <c r="I246" s="226"/>
      <c r="J246" s="227">
        <f>ROUND(I246*H246,2)</f>
        <v>0</v>
      </c>
      <c r="K246" s="223" t="s">
        <v>147</v>
      </c>
      <c r="L246" s="39"/>
      <c r="M246" s="228" t="s">
        <v>35</v>
      </c>
      <c r="N246" s="229" t="s">
        <v>47</v>
      </c>
      <c r="O246" s="64"/>
      <c r="P246" s="186">
        <f>O246*H246</f>
        <v>0</v>
      </c>
      <c r="Q246" s="186">
        <v>0</v>
      </c>
      <c r="R246" s="186">
        <f>Q246*H246</f>
        <v>0</v>
      </c>
      <c r="S246" s="186">
        <v>0</v>
      </c>
      <c r="T246" s="187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8" t="s">
        <v>308</v>
      </c>
      <c r="AT246" s="188" t="s">
        <v>199</v>
      </c>
      <c r="AU246" s="188" t="s">
        <v>83</v>
      </c>
      <c r="AY246" s="17" t="s">
        <v>149</v>
      </c>
      <c r="BE246" s="189">
        <f>IF(N246="základní",J246,0)</f>
        <v>0</v>
      </c>
      <c r="BF246" s="189">
        <f>IF(N246="snížená",J246,0)</f>
        <v>0</v>
      </c>
      <c r="BG246" s="189">
        <f>IF(N246="zákl. přenesená",J246,0)</f>
        <v>0</v>
      </c>
      <c r="BH246" s="189">
        <f>IF(N246="sníž. přenesená",J246,0)</f>
        <v>0</v>
      </c>
      <c r="BI246" s="189">
        <f>IF(N246="nulová",J246,0)</f>
        <v>0</v>
      </c>
      <c r="BJ246" s="17" t="s">
        <v>83</v>
      </c>
      <c r="BK246" s="189">
        <f>ROUND(I246*H246,2)</f>
        <v>0</v>
      </c>
      <c r="BL246" s="17" t="s">
        <v>308</v>
      </c>
      <c r="BM246" s="188" t="s">
        <v>577</v>
      </c>
    </row>
    <row r="247" spans="1:65" s="2" customFormat="1" ht="68.25" x14ac:dyDescent="0.2">
      <c r="A247" s="34"/>
      <c r="B247" s="35"/>
      <c r="C247" s="36"/>
      <c r="D247" s="192" t="s">
        <v>203</v>
      </c>
      <c r="E247" s="36"/>
      <c r="F247" s="202" t="s">
        <v>351</v>
      </c>
      <c r="G247" s="36"/>
      <c r="H247" s="36"/>
      <c r="I247" s="115"/>
      <c r="J247" s="36"/>
      <c r="K247" s="36"/>
      <c r="L247" s="39"/>
      <c r="M247" s="203"/>
      <c r="N247" s="204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203</v>
      </c>
      <c r="AU247" s="17" t="s">
        <v>83</v>
      </c>
    </row>
    <row r="248" spans="1:65" s="2" customFormat="1" ht="19.5" x14ac:dyDescent="0.2">
      <c r="A248" s="34"/>
      <c r="B248" s="35"/>
      <c r="C248" s="36"/>
      <c r="D248" s="192" t="s">
        <v>157</v>
      </c>
      <c r="E248" s="36"/>
      <c r="F248" s="202" t="s">
        <v>357</v>
      </c>
      <c r="G248" s="36"/>
      <c r="H248" s="36"/>
      <c r="I248" s="115"/>
      <c r="J248" s="36"/>
      <c r="K248" s="36"/>
      <c r="L248" s="39"/>
      <c r="M248" s="203"/>
      <c r="N248" s="204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157</v>
      </c>
      <c r="AU248" s="17" t="s">
        <v>83</v>
      </c>
    </row>
    <row r="249" spans="1:65" s="12" customFormat="1" ht="11.25" x14ac:dyDescent="0.2">
      <c r="B249" s="190"/>
      <c r="C249" s="191"/>
      <c r="D249" s="192" t="s">
        <v>152</v>
      </c>
      <c r="E249" s="193" t="s">
        <v>35</v>
      </c>
      <c r="F249" s="194" t="s">
        <v>578</v>
      </c>
      <c r="G249" s="191"/>
      <c r="H249" s="195">
        <v>378</v>
      </c>
      <c r="I249" s="196"/>
      <c r="J249" s="191"/>
      <c r="K249" s="191"/>
      <c r="L249" s="197"/>
      <c r="M249" s="198"/>
      <c r="N249" s="199"/>
      <c r="O249" s="199"/>
      <c r="P249" s="199"/>
      <c r="Q249" s="199"/>
      <c r="R249" s="199"/>
      <c r="S249" s="199"/>
      <c r="T249" s="200"/>
      <c r="AT249" s="201" t="s">
        <v>152</v>
      </c>
      <c r="AU249" s="201" t="s">
        <v>83</v>
      </c>
      <c r="AV249" s="12" t="s">
        <v>85</v>
      </c>
      <c r="AW249" s="12" t="s">
        <v>37</v>
      </c>
      <c r="AX249" s="12" t="s">
        <v>83</v>
      </c>
      <c r="AY249" s="201" t="s">
        <v>149</v>
      </c>
    </row>
    <row r="250" spans="1:65" s="2" customFormat="1" ht="100.5" customHeight="1" x14ac:dyDescent="0.2">
      <c r="A250" s="34"/>
      <c r="B250" s="35"/>
      <c r="C250" s="221" t="s">
        <v>579</v>
      </c>
      <c r="D250" s="221" t="s">
        <v>199</v>
      </c>
      <c r="E250" s="222" t="s">
        <v>580</v>
      </c>
      <c r="F250" s="223" t="s">
        <v>581</v>
      </c>
      <c r="G250" s="224" t="s">
        <v>167</v>
      </c>
      <c r="H250" s="225">
        <v>11.634</v>
      </c>
      <c r="I250" s="226"/>
      <c r="J250" s="227">
        <f>ROUND(I250*H250,2)</f>
        <v>0</v>
      </c>
      <c r="K250" s="223" t="s">
        <v>147</v>
      </c>
      <c r="L250" s="39"/>
      <c r="M250" s="228" t="s">
        <v>35</v>
      </c>
      <c r="N250" s="229" t="s">
        <v>47</v>
      </c>
      <c r="O250" s="64"/>
      <c r="P250" s="186">
        <f>O250*H250</f>
        <v>0</v>
      </c>
      <c r="Q250" s="186">
        <v>0</v>
      </c>
      <c r="R250" s="186">
        <f>Q250*H250</f>
        <v>0</v>
      </c>
      <c r="S250" s="186">
        <v>0</v>
      </c>
      <c r="T250" s="187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188" t="s">
        <v>308</v>
      </c>
      <c r="AT250" s="188" t="s">
        <v>199</v>
      </c>
      <c r="AU250" s="188" t="s">
        <v>83</v>
      </c>
      <c r="AY250" s="17" t="s">
        <v>149</v>
      </c>
      <c r="BE250" s="189">
        <f>IF(N250="základní",J250,0)</f>
        <v>0</v>
      </c>
      <c r="BF250" s="189">
        <f>IF(N250="snížená",J250,0)</f>
        <v>0</v>
      </c>
      <c r="BG250" s="189">
        <f>IF(N250="zákl. přenesená",J250,0)</f>
        <v>0</v>
      </c>
      <c r="BH250" s="189">
        <f>IF(N250="sníž. přenesená",J250,0)</f>
        <v>0</v>
      </c>
      <c r="BI250" s="189">
        <f>IF(N250="nulová",J250,0)</f>
        <v>0</v>
      </c>
      <c r="BJ250" s="17" t="s">
        <v>83</v>
      </c>
      <c r="BK250" s="189">
        <f>ROUND(I250*H250,2)</f>
        <v>0</v>
      </c>
      <c r="BL250" s="17" t="s">
        <v>308</v>
      </c>
      <c r="BM250" s="188" t="s">
        <v>582</v>
      </c>
    </row>
    <row r="251" spans="1:65" s="2" customFormat="1" ht="58.5" x14ac:dyDescent="0.2">
      <c r="A251" s="34"/>
      <c r="B251" s="35"/>
      <c r="C251" s="36"/>
      <c r="D251" s="192" t="s">
        <v>203</v>
      </c>
      <c r="E251" s="36"/>
      <c r="F251" s="202" t="s">
        <v>583</v>
      </c>
      <c r="G251" s="36"/>
      <c r="H251" s="36"/>
      <c r="I251" s="115"/>
      <c r="J251" s="36"/>
      <c r="K251" s="36"/>
      <c r="L251" s="39"/>
      <c r="M251" s="203"/>
      <c r="N251" s="204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203</v>
      </c>
      <c r="AU251" s="17" t="s">
        <v>83</v>
      </c>
    </row>
    <row r="252" spans="1:65" s="2" customFormat="1" ht="19.5" x14ac:dyDescent="0.2">
      <c r="A252" s="34"/>
      <c r="B252" s="35"/>
      <c r="C252" s="36"/>
      <c r="D252" s="192" t="s">
        <v>157</v>
      </c>
      <c r="E252" s="36"/>
      <c r="F252" s="202" t="s">
        <v>363</v>
      </c>
      <c r="G252" s="36"/>
      <c r="H252" s="36"/>
      <c r="I252" s="115"/>
      <c r="J252" s="36"/>
      <c r="K252" s="36"/>
      <c r="L252" s="39"/>
      <c r="M252" s="203"/>
      <c r="N252" s="204"/>
      <c r="O252" s="64"/>
      <c r="P252" s="64"/>
      <c r="Q252" s="64"/>
      <c r="R252" s="64"/>
      <c r="S252" s="64"/>
      <c r="T252" s="65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7" t="s">
        <v>157</v>
      </c>
      <c r="AU252" s="17" t="s">
        <v>83</v>
      </c>
    </row>
    <row r="253" spans="1:65" s="12" customFormat="1" ht="11.25" x14ac:dyDescent="0.2">
      <c r="B253" s="190"/>
      <c r="C253" s="191"/>
      <c r="D253" s="192" t="s">
        <v>152</v>
      </c>
      <c r="E253" s="193" t="s">
        <v>35</v>
      </c>
      <c r="F253" s="194" t="s">
        <v>584</v>
      </c>
      <c r="G253" s="191"/>
      <c r="H253" s="195">
        <v>11.634</v>
      </c>
      <c r="I253" s="196"/>
      <c r="J253" s="191"/>
      <c r="K253" s="191"/>
      <c r="L253" s="197"/>
      <c r="M253" s="198"/>
      <c r="N253" s="199"/>
      <c r="O253" s="199"/>
      <c r="P253" s="199"/>
      <c r="Q253" s="199"/>
      <c r="R253" s="199"/>
      <c r="S253" s="199"/>
      <c r="T253" s="200"/>
      <c r="AT253" s="201" t="s">
        <v>152</v>
      </c>
      <c r="AU253" s="201" t="s">
        <v>83</v>
      </c>
      <c r="AV253" s="12" t="s">
        <v>85</v>
      </c>
      <c r="AW253" s="12" t="s">
        <v>37</v>
      </c>
      <c r="AX253" s="12" t="s">
        <v>83</v>
      </c>
      <c r="AY253" s="201" t="s">
        <v>149</v>
      </c>
    </row>
    <row r="254" spans="1:65" s="2" customFormat="1" ht="100.5" customHeight="1" x14ac:dyDescent="0.2">
      <c r="A254" s="34"/>
      <c r="B254" s="35"/>
      <c r="C254" s="221" t="s">
        <v>585</v>
      </c>
      <c r="D254" s="221" t="s">
        <v>199</v>
      </c>
      <c r="E254" s="222" t="s">
        <v>377</v>
      </c>
      <c r="F254" s="223" t="s">
        <v>378</v>
      </c>
      <c r="G254" s="224" t="s">
        <v>167</v>
      </c>
      <c r="H254" s="225">
        <v>7.625</v>
      </c>
      <c r="I254" s="226"/>
      <c r="J254" s="227">
        <f>ROUND(I254*H254,2)</f>
        <v>0</v>
      </c>
      <c r="K254" s="223" t="s">
        <v>147</v>
      </c>
      <c r="L254" s="39"/>
      <c r="M254" s="228" t="s">
        <v>35</v>
      </c>
      <c r="N254" s="229" t="s">
        <v>47</v>
      </c>
      <c r="O254" s="64"/>
      <c r="P254" s="186">
        <f>O254*H254</f>
        <v>0</v>
      </c>
      <c r="Q254" s="186">
        <v>0</v>
      </c>
      <c r="R254" s="186">
        <f>Q254*H254</f>
        <v>0</v>
      </c>
      <c r="S254" s="186">
        <v>0</v>
      </c>
      <c r="T254" s="187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8" t="s">
        <v>308</v>
      </c>
      <c r="AT254" s="188" t="s">
        <v>199</v>
      </c>
      <c r="AU254" s="188" t="s">
        <v>83</v>
      </c>
      <c r="AY254" s="17" t="s">
        <v>149</v>
      </c>
      <c r="BE254" s="189">
        <f>IF(N254="základní",J254,0)</f>
        <v>0</v>
      </c>
      <c r="BF254" s="189">
        <f>IF(N254="snížená",J254,0)</f>
        <v>0</v>
      </c>
      <c r="BG254" s="189">
        <f>IF(N254="zákl. přenesená",J254,0)</f>
        <v>0</v>
      </c>
      <c r="BH254" s="189">
        <f>IF(N254="sníž. přenesená",J254,0)</f>
        <v>0</v>
      </c>
      <c r="BI254" s="189">
        <f>IF(N254="nulová",J254,0)</f>
        <v>0</v>
      </c>
      <c r="BJ254" s="17" t="s">
        <v>83</v>
      </c>
      <c r="BK254" s="189">
        <f>ROUND(I254*H254,2)</f>
        <v>0</v>
      </c>
      <c r="BL254" s="17" t="s">
        <v>308</v>
      </c>
      <c r="BM254" s="188" t="s">
        <v>379</v>
      </c>
    </row>
    <row r="255" spans="1:65" s="2" customFormat="1" ht="68.25" x14ac:dyDescent="0.2">
      <c r="A255" s="34"/>
      <c r="B255" s="35"/>
      <c r="C255" s="36"/>
      <c r="D255" s="192" t="s">
        <v>203</v>
      </c>
      <c r="E255" s="36"/>
      <c r="F255" s="202" t="s">
        <v>351</v>
      </c>
      <c r="G255" s="36"/>
      <c r="H255" s="36"/>
      <c r="I255" s="115"/>
      <c r="J255" s="36"/>
      <c r="K255" s="36"/>
      <c r="L255" s="39"/>
      <c r="M255" s="203"/>
      <c r="N255" s="204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203</v>
      </c>
      <c r="AU255" s="17" t="s">
        <v>83</v>
      </c>
    </row>
    <row r="256" spans="1:65" s="2" customFormat="1" ht="19.5" x14ac:dyDescent="0.2">
      <c r="A256" s="34"/>
      <c r="B256" s="35"/>
      <c r="C256" s="36"/>
      <c r="D256" s="192" t="s">
        <v>157</v>
      </c>
      <c r="E256" s="36"/>
      <c r="F256" s="202" t="s">
        <v>380</v>
      </c>
      <c r="G256" s="36"/>
      <c r="H256" s="36"/>
      <c r="I256" s="115"/>
      <c r="J256" s="36"/>
      <c r="K256" s="36"/>
      <c r="L256" s="39"/>
      <c r="M256" s="203"/>
      <c r="N256" s="204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157</v>
      </c>
      <c r="AU256" s="17" t="s">
        <v>83</v>
      </c>
    </row>
    <row r="257" spans="1:65" s="12" customFormat="1" ht="11.25" x14ac:dyDescent="0.2">
      <c r="B257" s="190"/>
      <c r="C257" s="191"/>
      <c r="D257" s="192" t="s">
        <v>152</v>
      </c>
      <c r="E257" s="193" t="s">
        <v>35</v>
      </c>
      <c r="F257" s="194" t="s">
        <v>586</v>
      </c>
      <c r="G257" s="191"/>
      <c r="H257" s="195">
        <v>7.625</v>
      </c>
      <c r="I257" s="196"/>
      <c r="J257" s="191"/>
      <c r="K257" s="191"/>
      <c r="L257" s="197"/>
      <c r="M257" s="198"/>
      <c r="N257" s="199"/>
      <c r="O257" s="199"/>
      <c r="P257" s="199"/>
      <c r="Q257" s="199"/>
      <c r="R257" s="199"/>
      <c r="S257" s="199"/>
      <c r="T257" s="200"/>
      <c r="AT257" s="201" t="s">
        <v>152</v>
      </c>
      <c r="AU257" s="201" t="s">
        <v>83</v>
      </c>
      <c r="AV257" s="12" t="s">
        <v>85</v>
      </c>
      <c r="AW257" s="12" t="s">
        <v>37</v>
      </c>
      <c r="AX257" s="12" t="s">
        <v>83</v>
      </c>
      <c r="AY257" s="201" t="s">
        <v>149</v>
      </c>
    </row>
    <row r="258" spans="1:65" s="2" customFormat="1" ht="33" customHeight="1" x14ac:dyDescent="0.2">
      <c r="A258" s="34"/>
      <c r="B258" s="35"/>
      <c r="C258" s="221" t="s">
        <v>587</v>
      </c>
      <c r="D258" s="221" t="s">
        <v>199</v>
      </c>
      <c r="E258" s="222" t="s">
        <v>341</v>
      </c>
      <c r="F258" s="223" t="s">
        <v>342</v>
      </c>
      <c r="G258" s="224" t="s">
        <v>167</v>
      </c>
      <c r="H258" s="225">
        <v>136.505</v>
      </c>
      <c r="I258" s="226"/>
      <c r="J258" s="227">
        <f>ROUND(I258*H258,2)</f>
        <v>0</v>
      </c>
      <c r="K258" s="223" t="s">
        <v>147</v>
      </c>
      <c r="L258" s="39"/>
      <c r="M258" s="228" t="s">
        <v>35</v>
      </c>
      <c r="N258" s="229" t="s">
        <v>47</v>
      </c>
      <c r="O258" s="64"/>
      <c r="P258" s="186">
        <f>O258*H258</f>
        <v>0</v>
      </c>
      <c r="Q258" s="186">
        <v>0</v>
      </c>
      <c r="R258" s="186">
        <f>Q258*H258</f>
        <v>0</v>
      </c>
      <c r="S258" s="186">
        <v>0</v>
      </c>
      <c r="T258" s="187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8" t="s">
        <v>308</v>
      </c>
      <c r="AT258" s="188" t="s">
        <v>199</v>
      </c>
      <c r="AU258" s="188" t="s">
        <v>83</v>
      </c>
      <c r="AY258" s="17" t="s">
        <v>149</v>
      </c>
      <c r="BE258" s="189">
        <f>IF(N258="základní",J258,0)</f>
        <v>0</v>
      </c>
      <c r="BF258" s="189">
        <f>IF(N258="snížená",J258,0)</f>
        <v>0</v>
      </c>
      <c r="BG258" s="189">
        <f>IF(N258="zákl. přenesená",J258,0)</f>
        <v>0</v>
      </c>
      <c r="BH258" s="189">
        <f>IF(N258="sníž. přenesená",J258,0)</f>
        <v>0</v>
      </c>
      <c r="BI258" s="189">
        <f>IF(N258="nulová",J258,0)</f>
        <v>0</v>
      </c>
      <c r="BJ258" s="17" t="s">
        <v>83</v>
      </c>
      <c r="BK258" s="189">
        <f>ROUND(I258*H258,2)</f>
        <v>0</v>
      </c>
      <c r="BL258" s="17" t="s">
        <v>308</v>
      </c>
      <c r="BM258" s="188" t="s">
        <v>366</v>
      </c>
    </row>
    <row r="259" spans="1:65" s="2" customFormat="1" ht="29.25" x14ac:dyDescent="0.2">
      <c r="A259" s="34"/>
      <c r="B259" s="35"/>
      <c r="C259" s="36"/>
      <c r="D259" s="192" t="s">
        <v>203</v>
      </c>
      <c r="E259" s="36"/>
      <c r="F259" s="202" t="s">
        <v>344</v>
      </c>
      <c r="G259" s="36"/>
      <c r="H259" s="36"/>
      <c r="I259" s="115"/>
      <c r="J259" s="36"/>
      <c r="K259" s="36"/>
      <c r="L259" s="39"/>
      <c r="M259" s="203"/>
      <c r="N259" s="204"/>
      <c r="O259" s="64"/>
      <c r="P259" s="64"/>
      <c r="Q259" s="64"/>
      <c r="R259" s="64"/>
      <c r="S259" s="64"/>
      <c r="T259" s="65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203</v>
      </c>
      <c r="AU259" s="17" t="s">
        <v>83</v>
      </c>
    </row>
    <row r="260" spans="1:65" s="2" customFormat="1" ht="58.5" x14ac:dyDescent="0.2">
      <c r="A260" s="34"/>
      <c r="B260" s="35"/>
      <c r="C260" s="36"/>
      <c r="D260" s="192" t="s">
        <v>157</v>
      </c>
      <c r="E260" s="36"/>
      <c r="F260" s="202" t="s">
        <v>588</v>
      </c>
      <c r="G260" s="36"/>
      <c r="H260" s="36"/>
      <c r="I260" s="115"/>
      <c r="J260" s="36"/>
      <c r="K260" s="36"/>
      <c r="L260" s="39"/>
      <c r="M260" s="203"/>
      <c r="N260" s="204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157</v>
      </c>
      <c r="AU260" s="17" t="s">
        <v>83</v>
      </c>
    </row>
    <row r="261" spans="1:65" s="12" customFormat="1" ht="11.25" x14ac:dyDescent="0.2">
      <c r="B261" s="190"/>
      <c r="C261" s="191"/>
      <c r="D261" s="192" t="s">
        <v>152</v>
      </c>
      <c r="E261" s="193" t="s">
        <v>35</v>
      </c>
      <c r="F261" s="194" t="s">
        <v>589</v>
      </c>
      <c r="G261" s="191"/>
      <c r="H261" s="195">
        <v>90.72</v>
      </c>
      <c r="I261" s="196"/>
      <c r="J261" s="191"/>
      <c r="K261" s="191"/>
      <c r="L261" s="197"/>
      <c r="M261" s="198"/>
      <c r="N261" s="199"/>
      <c r="O261" s="199"/>
      <c r="P261" s="199"/>
      <c r="Q261" s="199"/>
      <c r="R261" s="199"/>
      <c r="S261" s="199"/>
      <c r="T261" s="200"/>
      <c r="AT261" s="201" t="s">
        <v>152</v>
      </c>
      <c r="AU261" s="201" t="s">
        <v>83</v>
      </c>
      <c r="AV261" s="12" t="s">
        <v>85</v>
      </c>
      <c r="AW261" s="12" t="s">
        <v>37</v>
      </c>
      <c r="AX261" s="12" t="s">
        <v>76</v>
      </c>
      <c r="AY261" s="201" t="s">
        <v>149</v>
      </c>
    </row>
    <row r="262" spans="1:65" s="12" customFormat="1" ht="11.25" x14ac:dyDescent="0.2">
      <c r="B262" s="190"/>
      <c r="C262" s="191"/>
      <c r="D262" s="192" t="s">
        <v>152</v>
      </c>
      <c r="E262" s="193" t="s">
        <v>35</v>
      </c>
      <c r="F262" s="194" t="s">
        <v>590</v>
      </c>
      <c r="G262" s="191"/>
      <c r="H262" s="195">
        <v>45.784999999999997</v>
      </c>
      <c r="I262" s="196"/>
      <c r="J262" s="191"/>
      <c r="K262" s="191"/>
      <c r="L262" s="197"/>
      <c r="M262" s="198"/>
      <c r="N262" s="199"/>
      <c r="O262" s="199"/>
      <c r="P262" s="199"/>
      <c r="Q262" s="199"/>
      <c r="R262" s="199"/>
      <c r="S262" s="199"/>
      <c r="T262" s="200"/>
      <c r="AT262" s="201" t="s">
        <v>152</v>
      </c>
      <c r="AU262" s="201" t="s">
        <v>83</v>
      </c>
      <c r="AV262" s="12" t="s">
        <v>85</v>
      </c>
      <c r="AW262" s="12" t="s">
        <v>37</v>
      </c>
      <c r="AX262" s="12" t="s">
        <v>76</v>
      </c>
      <c r="AY262" s="201" t="s">
        <v>149</v>
      </c>
    </row>
    <row r="263" spans="1:65" s="14" customFormat="1" ht="11.25" x14ac:dyDescent="0.2">
      <c r="B263" s="230"/>
      <c r="C263" s="231"/>
      <c r="D263" s="192" t="s">
        <v>152</v>
      </c>
      <c r="E263" s="232" t="s">
        <v>35</v>
      </c>
      <c r="F263" s="233" t="s">
        <v>370</v>
      </c>
      <c r="G263" s="231"/>
      <c r="H263" s="234">
        <v>136.505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AT263" s="240" t="s">
        <v>152</v>
      </c>
      <c r="AU263" s="240" t="s">
        <v>83</v>
      </c>
      <c r="AV263" s="14" t="s">
        <v>150</v>
      </c>
      <c r="AW263" s="14" t="s">
        <v>37</v>
      </c>
      <c r="AX263" s="14" t="s">
        <v>83</v>
      </c>
      <c r="AY263" s="240" t="s">
        <v>149</v>
      </c>
    </row>
    <row r="264" spans="1:65" s="2" customFormat="1" ht="33" customHeight="1" x14ac:dyDescent="0.2">
      <c r="A264" s="34"/>
      <c r="B264" s="35"/>
      <c r="C264" s="221" t="s">
        <v>591</v>
      </c>
      <c r="D264" s="221" t="s">
        <v>199</v>
      </c>
      <c r="E264" s="222" t="s">
        <v>341</v>
      </c>
      <c r="F264" s="223" t="s">
        <v>342</v>
      </c>
      <c r="G264" s="224" t="s">
        <v>167</v>
      </c>
      <c r="H264" s="225">
        <v>69.472999999999999</v>
      </c>
      <c r="I264" s="226"/>
      <c r="J264" s="227">
        <f>ROUND(I264*H264,2)</f>
        <v>0</v>
      </c>
      <c r="K264" s="223" t="s">
        <v>147</v>
      </c>
      <c r="L264" s="39"/>
      <c r="M264" s="228" t="s">
        <v>35</v>
      </c>
      <c r="N264" s="229" t="s">
        <v>47</v>
      </c>
      <c r="O264" s="64"/>
      <c r="P264" s="186">
        <f>O264*H264</f>
        <v>0</v>
      </c>
      <c r="Q264" s="186">
        <v>0</v>
      </c>
      <c r="R264" s="186">
        <f>Q264*H264</f>
        <v>0</v>
      </c>
      <c r="S264" s="186">
        <v>0</v>
      </c>
      <c r="T264" s="187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8" t="s">
        <v>308</v>
      </c>
      <c r="AT264" s="188" t="s">
        <v>199</v>
      </c>
      <c r="AU264" s="188" t="s">
        <v>83</v>
      </c>
      <c r="AY264" s="17" t="s">
        <v>149</v>
      </c>
      <c r="BE264" s="189">
        <f>IF(N264="základní",J264,0)</f>
        <v>0</v>
      </c>
      <c r="BF264" s="189">
        <f>IF(N264="snížená",J264,0)</f>
        <v>0</v>
      </c>
      <c r="BG264" s="189">
        <f>IF(N264="zákl. přenesená",J264,0)</f>
        <v>0</v>
      </c>
      <c r="BH264" s="189">
        <f>IF(N264="sníž. přenesená",J264,0)</f>
        <v>0</v>
      </c>
      <c r="BI264" s="189">
        <f>IF(N264="nulová",J264,0)</f>
        <v>0</v>
      </c>
      <c r="BJ264" s="17" t="s">
        <v>83</v>
      </c>
      <c r="BK264" s="189">
        <f>ROUND(I264*H264,2)</f>
        <v>0</v>
      </c>
      <c r="BL264" s="17" t="s">
        <v>308</v>
      </c>
      <c r="BM264" s="188" t="s">
        <v>592</v>
      </c>
    </row>
    <row r="265" spans="1:65" s="2" customFormat="1" ht="29.25" x14ac:dyDescent="0.2">
      <c r="A265" s="34"/>
      <c r="B265" s="35"/>
      <c r="C265" s="36"/>
      <c r="D265" s="192" t="s">
        <v>203</v>
      </c>
      <c r="E265" s="36"/>
      <c r="F265" s="202" t="s">
        <v>344</v>
      </c>
      <c r="G265" s="36"/>
      <c r="H265" s="36"/>
      <c r="I265" s="115"/>
      <c r="J265" s="36"/>
      <c r="K265" s="36"/>
      <c r="L265" s="39"/>
      <c r="M265" s="203"/>
      <c r="N265" s="204"/>
      <c r="O265" s="64"/>
      <c r="P265" s="64"/>
      <c r="Q265" s="64"/>
      <c r="R265" s="64"/>
      <c r="S265" s="64"/>
      <c r="T265" s="65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203</v>
      </c>
      <c r="AU265" s="17" t="s">
        <v>83</v>
      </c>
    </row>
    <row r="266" spans="1:65" s="2" customFormat="1" ht="48.75" x14ac:dyDescent="0.2">
      <c r="A266" s="34"/>
      <c r="B266" s="35"/>
      <c r="C266" s="36"/>
      <c r="D266" s="192" t="s">
        <v>157</v>
      </c>
      <c r="E266" s="36"/>
      <c r="F266" s="202" t="s">
        <v>593</v>
      </c>
      <c r="G266" s="36"/>
      <c r="H266" s="36"/>
      <c r="I266" s="115"/>
      <c r="J266" s="36"/>
      <c r="K266" s="36"/>
      <c r="L266" s="39"/>
      <c r="M266" s="203"/>
      <c r="N266" s="204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157</v>
      </c>
      <c r="AU266" s="17" t="s">
        <v>83</v>
      </c>
    </row>
    <row r="267" spans="1:65" s="12" customFormat="1" ht="11.25" x14ac:dyDescent="0.2">
      <c r="B267" s="190"/>
      <c r="C267" s="191"/>
      <c r="D267" s="192" t="s">
        <v>152</v>
      </c>
      <c r="E267" s="193" t="s">
        <v>35</v>
      </c>
      <c r="F267" s="194" t="s">
        <v>594</v>
      </c>
      <c r="G267" s="191"/>
      <c r="H267" s="195">
        <v>69.472999999999999</v>
      </c>
      <c r="I267" s="196"/>
      <c r="J267" s="191"/>
      <c r="K267" s="191"/>
      <c r="L267" s="197"/>
      <c r="M267" s="198"/>
      <c r="N267" s="199"/>
      <c r="O267" s="199"/>
      <c r="P267" s="199"/>
      <c r="Q267" s="199"/>
      <c r="R267" s="199"/>
      <c r="S267" s="199"/>
      <c r="T267" s="200"/>
      <c r="AT267" s="201" t="s">
        <v>152</v>
      </c>
      <c r="AU267" s="201" t="s">
        <v>83</v>
      </c>
      <c r="AV267" s="12" t="s">
        <v>85</v>
      </c>
      <c r="AW267" s="12" t="s">
        <v>37</v>
      </c>
      <c r="AX267" s="12" t="s">
        <v>83</v>
      </c>
      <c r="AY267" s="201" t="s">
        <v>149</v>
      </c>
    </row>
    <row r="268" spans="1:65" s="2" customFormat="1" ht="100.5" customHeight="1" x14ac:dyDescent="0.2">
      <c r="A268" s="34"/>
      <c r="B268" s="35"/>
      <c r="C268" s="221" t="s">
        <v>595</v>
      </c>
      <c r="D268" s="221" t="s">
        <v>199</v>
      </c>
      <c r="E268" s="222" t="s">
        <v>580</v>
      </c>
      <c r="F268" s="223" t="s">
        <v>581</v>
      </c>
      <c r="G268" s="224" t="s">
        <v>167</v>
      </c>
      <c r="H268" s="225">
        <v>75.941000000000003</v>
      </c>
      <c r="I268" s="226"/>
      <c r="J268" s="227">
        <f>ROUND(I268*H268,2)</f>
        <v>0</v>
      </c>
      <c r="K268" s="223" t="s">
        <v>147</v>
      </c>
      <c r="L268" s="39"/>
      <c r="M268" s="228" t="s">
        <v>35</v>
      </c>
      <c r="N268" s="229" t="s">
        <v>47</v>
      </c>
      <c r="O268" s="64"/>
      <c r="P268" s="186">
        <f>O268*H268</f>
        <v>0</v>
      </c>
      <c r="Q268" s="186">
        <v>0</v>
      </c>
      <c r="R268" s="186">
        <f>Q268*H268</f>
        <v>0</v>
      </c>
      <c r="S268" s="186">
        <v>0</v>
      </c>
      <c r="T268" s="187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188" t="s">
        <v>308</v>
      </c>
      <c r="AT268" s="188" t="s">
        <v>199</v>
      </c>
      <c r="AU268" s="188" t="s">
        <v>83</v>
      </c>
      <c r="AY268" s="17" t="s">
        <v>149</v>
      </c>
      <c r="BE268" s="189">
        <f>IF(N268="základní",J268,0)</f>
        <v>0</v>
      </c>
      <c r="BF268" s="189">
        <f>IF(N268="snížená",J268,0)</f>
        <v>0</v>
      </c>
      <c r="BG268" s="189">
        <f>IF(N268="zákl. přenesená",J268,0)</f>
        <v>0</v>
      </c>
      <c r="BH268" s="189">
        <f>IF(N268="sníž. přenesená",J268,0)</f>
        <v>0</v>
      </c>
      <c r="BI268" s="189">
        <f>IF(N268="nulová",J268,0)</f>
        <v>0</v>
      </c>
      <c r="BJ268" s="17" t="s">
        <v>83</v>
      </c>
      <c r="BK268" s="189">
        <f>ROUND(I268*H268,2)</f>
        <v>0</v>
      </c>
      <c r="BL268" s="17" t="s">
        <v>308</v>
      </c>
      <c r="BM268" s="188" t="s">
        <v>596</v>
      </c>
    </row>
    <row r="269" spans="1:65" s="2" customFormat="1" ht="58.5" x14ac:dyDescent="0.2">
      <c r="A269" s="34"/>
      <c r="B269" s="35"/>
      <c r="C269" s="36"/>
      <c r="D269" s="192" t="s">
        <v>203</v>
      </c>
      <c r="E269" s="36"/>
      <c r="F269" s="202" t="s">
        <v>583</v>
      </c>
      <c r="G269" s="36"/>
      <c r="H269" s="36"/>
      <c r="I269" s="115"/>
      <c r="J269" s="36"/>
      <c r="K269" s="36"/>
      <c r="L269" s="39"/>
      <c r="M269" s="203"/>
      <c r="N269" s="204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203</v>
      </c>
      <c r="AU269" s="17" t="s">
        <v>83</v>
      </c>
    </row>
    <row r="270" spans="1:65" s="2" customFormat="1" ht="19.5" x14ac:dyDescent="0.2">
      <c r="A270" s="34"/>
      <c r="B270" s="35"/>
      <c r="C270" s="36"/>
      <c r="D270" s="192" t="s">
        <v>157</v>
      </c>
      <c r="E270" s="36"/>
      <c r="F270" s="202" t="s">
        <v>597</v>
      </c>
      <c r="G270" s="36"/>
      <c r="H270" s="36"/>
      <c r="I270" s="115"/>
      <c r="J270" s="36"/>
      <c r="K270" s="36"/>
      <c r="L270" s="39"/>
      <c r="M270" s="203"/>
      <c r="N270" s="204"/>
      <c r="O270" s="64"/>
      <c r="P270" s="64"/>
      <c r="Q270" s="64"/>
      <c r="R270" s="64"/>
      <c r="S270" s="64"/>
      <c r="T270" s="65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157</v>
      </c>
      <c r="AU270" s="17" t="s">
        <v>83</v>
      </c>
    </row>
    <row r="271" spans="1:65" s="12" customFormat="1" ht="11.25" x14ac:dyDescent="0.2">
      <c r="B271" s="190"/>
      <c r="C271" s="191"/>
      <c r="D271" s="192" t="s">
        <v>152</v>
      </c>
      <c r="E271" s="193" t="s">
        <v>35</v>
      </c>
      <c r="F271" s="194" t="s">
        <v>598</v>
      </c>
      <c r="G271" s="191"/>
      <c r="H271" s="195">
        <v>75.941000000000003</v>
      </c>
      <c r="I271" s="196"/>
      <c r="J271" s="191"/>
      <c r="K271" s="191"/>
      <c r="L271" s="197"/>
      <c r="M271" s="198"/>
      <c r="N271" s="199"/>
      <c r="O271" s="199"/>
      <c r="P271" s="199"/>
      <c r="Q271" s="199"/>
      <c r="R271" s="199"/>
      <c r="S271" s="199"/>
      <c r="T271" s="200"/>
      <c r="AT271" s="201" t="s">
        <v>152</v>
      </c>
      <c r="AU271" s="201" t="s">
        <v>83</v>
      </c>
      <c r="AV271" s="12" t="s">
        <v>85</v>
      </c>
      <c r="AW271" s="12" t="s">
        <v>37</v>
      </c>
      <c r="AX271" s="12" t="s">
        <v>83</v>
      </c>
      <c r="AY271" s="201" t="s">
        <v>149</v>
      </c>
    </row>
    <row r="272" spans="1:65" s="2" customFormat="1" ht="44.25" customHeight="1" x14ac:dyDescent="0.2">
      <c r="A272" s="34"/>
      <c r="B272" s="35"/>
      <c r="C272" s="221" t="s">
        <v>599</v>
      </c>
      <c r="D272" s="221" t="s">
        <v>199</v>
      </c>
      <c r="E272" s="222" t="s">
        <v>387</v>
      </c>
      <c r="F272" s="223" t="s">
        <v>388</v>
      </c>
      <c r="G272" s="224" t="s">
        <v>167</v>
      </c>
      <c r="H272" s="225">
        <v>514.9</v>
      </c>
      <c r="I272" s="226"/>
      <c r="J272" s="227">
        <f>ROUND(I272*H272,2)</f>
        <v>0</v>
      </c>
      <c r="K272" s="223" t="s">
        <v>147</v>
      </c>
      <c r="L272" s="39"/>
      <c r="M272" s="228" t="s">
        <v>35</v>
      </c>
      <c r="N272" s="229" t="s">
        <v>47</v>
      </c>
      <c r="O272" s="64"/>
      <c r="P272" s="186">
        <f>O272*H272</f>
        <v>0</v>
      </c>
      <c r="Q272" s="186">
        <v>0</v>
      </c>
      <c r="R272" s="186">
        <f>Q272*H272</f>
        <v>0</v>
      </c>
      <c r="S272" s="186">
        <v>0</v>
      </c>
      <c r="T272" s="187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8" t="s">
        <v>308</v>
      </c>
      <c r="AT272" s="188" t="s">
        <v>199</v>
      </c>
      <c r="AU272" s="188" t="s">
        <v>83</v>
      </c>
      <c r="AY272" s="17" t="s">
        <v>149</v>
      </c>
      <c r="BE272" s="189">
        <f>IF(N272="základní",J272,0)</f>
        <v>0</v>
      </c>
      <c r="BF272" s="189">
        <f>IF(N272="snížená",J272,0)</f>
        <v>0</v>
      </c>
      <c r="BG272" s="189">
        <f>IF(N272="zákl. přenesená",J272,0)</f>
        <v>0</v>
      </c>
      <c r="BH272" s="189">
        <f>IF(N272="sníž. přenesená",J272,0)</f>
        <v>0</v>
      </c>
      <c r="BI272" s="189">
        <f>IF(N272="nulová",J272,0)</f>
        <v>0</v>
      </c>
      <c r="BJ272" s="17" t="s">
        <v>83</v>
      </c>
      <c r="BK272" s="189">
        <f>ROUND(I272*H272,2)</f>
        <v>0</v>
      </c>
      <c r="BL272" s="17" t="s">
        <v>308</v>
      </c>
      <c r="BM272" s="188" t="s">
        <v>389</v>
      </c>
    </row>
    <row r="273" spans="1:65" s="2" customFormat="1" ht="39" x14ac:dyDescent="0.2">
      <c r="A273" s="34"/>
      <c r="B273" s="35"/>
      <c r="C273" s="36"/>
      <c r="D273" s="192" t="s">
        <v>203</v>
      </c>
      <c r="E273" s="36"/>
      <c r="F273" s="202" t="s">
        <v>390</v>
      </c>
      <c r="G273" s="36"/>
      <c r="H273" s="36"/>
      <c r="I273" s="115"/>
      <c r="J273" s="36"/>
      <c r="K273" s="36"/>
      <c r="L273" s="39"/>
      <c r="M273" s="203"/>
      <c r="N273" s="204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203</v>
      </c>
      <c r="AU273" s="17" t="s">
        <v>83</v>
      </c>
    </row>
    <row r="274" spans="1:65" s="2" customFormat="1" ht="19.5" x14ac:dyDescent="0.2">
      <c r="A274" s="34"/>
      <c r="B274" s="35"/>
      <c r="C274" s="36"/>
      <c r="D274" s="192" t="s">
        <v>157</v>
      </c>
      <c r="E274" s="36"/>
      <c r="F274" s="202" t="s">
        <v>391</v>
      </c>
      <c r="G274" s="36"/>
      <c r="H274" s="36"/>
      <c r="I274" s="115"/>
      <c r="J274" s="36"/>
      <c r="K274" s="36"/>
      <c r="L274" s="39"/>
      <c r="M274" s="203"/>
      <c r="N274" s="204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157</v>
      </c>
      <c r="AU274" s="17" t="s">
        <v>83</v>
      </c>
    </row>
    <row r="275" spans="1:65" s="12" customFormat="1" ht="11.25" x14ac:dyDescent="0.2">
      <c r="B275" s="190"/>
      <c r="C275" s="191"/>
      <c r="D275" s="192" t="s">
        <v>152</v>
      </c>
      <c r="E275" s="193" t="s">
        <v>35</v>
      </c>
      <c r="F275" s="194" t="s">
        <v>600</v>
      </c>
      <c r="G275" s="191"/>
      <c r="H275" s="195">
        <v>514.9</v>
      </c>
      <c r="I275" s="196"/>
      <c r="J275" s="191"/>
      <c r="K275" s="191"/>
      <c r="L275" s="197"/>
      <c r="M275" s="198"/>
      <c r="N275" s="199"/>
      <c r="O275" s="199"/>
      <c r="P275" s="199"/>
      <c r="Q275" s="199"/>
      <c r="R275" s="199"/>
      <c r="S275" s="199"/>
      <c r="T275" s="200"/>
      <c r="AT275" s="201" t="s">
        <v>152</v>
      </c>
      <c r="AU275" s="201" t="s">
        <v>83</v>
      </c>
      <c r="AV275" s="12" t="s">
        <v>85</v>
      </c>
      <c r="AW275" s="12" t="s">
        <v>37</v>
      </c>
      <c r="AX275" s="12" t="s">
        <v>83</v>
      </c>
      <c r="AY275" s="201" t="s">
        <v>149</v>
      </c>
    </row>
    <row r="276" spans="1:65" s="2" customFormat="1" ht="44.25" customHeight="1" x14ac:dyDescent="0.2">
      <c r="A276" s="34"/>
      <c r="B276" s="35"/>
      <c r="C276" s="221" t="s">
        <v>601</v>
      </c>
      <c r="D276" s="221" t="s">
        <v>199</v>
      </c>
      <c r="E276" s="222" t="s">
        <v>394</v>
      </c>
      <c r="F276" s="223" t="s">
        <v>395</v>
      </c>
      <c r="G276" s="224" t="s">
        <v>167</v>
      </c>
      <c r="H276" s="225">
        <v>6.468</v>
      </c>
      <c r="I276" s="226"/>
      <c r="J276" s="227">
        <f>ROUND(I276*H276,2)</f>
        <v>0</v>
      </c>
      <c r="K276" s="223" t="s">
        <v>147</v>
      </c>
      <c r="L276" s="39"/>
      <c r="M276" s="228" t="s">
        <v>35</v>
      </c>
      <c r="N276" s="229" t="s">
        <v>47</v>
      </c>
      <c r="O276" s="64"/>
      <c r="P276" s="186">
        <f>O276*H276</f>
        <v>0</v>
      </c>
      <c r="Q276" s="186">
        <v>0</v>
      </c>
      <c r="R276" s="186">
        <f>Q276*H276</f>
        <v>0</v>
      </c>
      <c r="S276" s="186">
        <v>0</v>
      </c>
      <c r="T276" s="187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188" t="s">
        <v>308</v>
      </c>
      <c r="AT276" s="188" t="s">
        <v>199</v>
      </c>
      <c r="AU276" s="188" t="s">
        <v>83</v>
      </c>
      <c r="AY276" s="17" t="s">
        <v>149</v>
      </c>
      <c r="BE276" s="189">
        <f>IF(N276="základní",J276,0)</f>
        <v>0</v>
      </c>
      <c r="BF276" s="189">
        <f>IF(N276="snížená",J276,0)</f>
        <v>0</v>
      </c>
      <c r="BG276" s="189">
        <f>IF(N276="zákl. přenesená",J276,0)</f>
        <v>0</v>
      </c>
      <c r="BH276" s="189">
        <f>IF(N276="sníž. přenesená",J276,0)</f>
        <v>0</v>
      </c>
      <c r="BI276" s="189">
        <f>IF(N276="nulová",J276,0)</f>
        <v>0</v>
      </c>
      <c r="BJ276" s="17" t="s">
        <v>83</v>
      </c>
      <c r="BK276" s="189">
        <f>ROUND(I276*H276,2)</f>
        <v>0</v>
      </c>
      <c r="BL276" s="17" t="s">
        <v>308</v>
      </c>
      <c r="BM276" s="188" t="s">
        <v>396</v>
      </c>
    </row>
    <row r="277" spans="1:65" s="2" customFormat="1" ht="29.25" x14ac:dyDescent="0.2">
      <c r="A277" s="34"/>
      <c r="B277" s="35"/>
      <c r="C277" s="36"/>
      <c r="D277" s="192" t="s">
        <v>203</v>
      </c>
      <c r="E277" s="36"/>
      <c r="F277" s="202" t="s">
        <v>397</v>
      </c>
      <c r="G277" s="36"/>
      <c r="H277" s="36"/>
      <c r="I277" s="115"/>
      <c r="J277" s="36"/>
      <c r="K277" s="36"/>
      <c r="L277" s="39"/>
      <c r="M277" s="203"/>
      <c r="N277" s="204"/>
      <c r="O277" s="64"/>
      <c r="P277" s="64"/>
      <c r="Q277" s="64"/>
      <c r="R277" s="64"/>
      <c r="S277" s="64"/>
      <c r="T277" s="65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7" t="s">
        <v>203</v>
      </c>
      <c r="AU277" s="17" t="s">
        <v>83</v>
      </c>
    </row>
    <row r="278" spans="1:65" s="2" customFormat="1" ht="48.75" x14ac:dyDescent="0.2">
      <c r="A278" s="34"/>
      <c r="B278" s="35"/>
      <c r="C278" s="36"/>
      <c r="D278" s="192" t="s">
        <v>157</v>
      </c>
      <c r="E278" s="36"/>
      <c r="F278" s="202" t="s">
        <v>602</v>
      </c>
      <c r="G278" s="36"/>
      <c r="H278" s="36"/>
      <c r="I278" s="115"/>
      <c r="J278" s="36"/>
      <c r="K278" s="36"/>
      <c r="L278" s="39"/>
      <c r="M278" s="203"/>
      <c r="N278" s="204"/>
      <c r="O278" s="64"/>
      <c r="P278" s="64"/>
      <c r="Q278" s="64"/>
      <c r="R278" s="64"/>
      <c r="S278" s="64"/>
      <c r="T278" s="65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157</v>
      </c>
      <c r="AU278" s="17" t="s">
        <v>83</v>
      </c>
    </row>
    <row r="279" spans="1:65" s="12" customFormat="1" ht="11.25" x14ac:dyDescent="0.2">
      <c r="B279" s="190"/>
      <c r="C279" s="191"/>
      <c r="D279" s="192" t="s">
        <v>152</v>
      </c>
      <c r="E279" s="193" t="s">
        <v>35</v>
      </c>
      <c r="F279" s="194" t="s">
        <v>603</v>
      </c>
      <c r="G279" s="191"/>
      <c r="H279" s="195">
        <v>6.468</v>
      </c>
      <c r="I279" s="196"/>
      <c r="J279" s="191"/>
      <c r="K279" s="191"/>
      <c r="L279" s="197"/>
      <c r="M279" s="198"/>
      <c r="N279" s="199"/>
      <c r="O279" s="199"/>
      <c r="P279" s="199"/>
      <c r="Q279" s="199"/>
      <c r="R279" s="199"/>
      <c r="S279" s="199"/>
      <c r="T279" s="200"/>
      <c r="AT279" s="201" t="s">
        <v>152</v>
      </c>
      <c r="AU279" s="201" t="s">
        <v>83</v>
      </c>
      <c r="AV279" s="12" t="s">
        <v>85</v>
      </c>
      <c r="AW279" s="12" t="s">
        <v>37</v>
      </c>
      <c r="AX279" s="12" t="s">
        <v>83</v>
      </c>
      <c r="AY279" s="201" t="s">
        <v>149</v>
      </c>
    </row>
    <row r="280" spans="1:65" s="2" customFormat="1" ht="44.25" customHeight="1" x14ac:dyDescent="0.2">
      <c r="A280" s="34"/>
      <c r="B280" s="35"/>
      <c r="C280" s="221" t="s">
        <v>604</v>
      </c>
      <c r="D280" s="221" t="s">
        <v>199</v>
      </c>
      <c r="E280" s="222" t="s">
        <v>605</v>
      </c>
      <c r="F280" s="223" t="s">
        <v>606</v>
      </c>
      <c r="G280" s="224" t="s">
        <v>167</v>
      </c>
      <c r="H280" s="225">
        <v>68.849999999999994</v>
      </c>
      <c r="I280" s="226"/>
      <c r="J280" s="227">
        <f>ROUND(I280*H280,2)</f>
        <v>0</v>
      </c>
      <c r="K280" s="223" t="s">
        <v>147</v>
      </c>
      <c r="L280" s="39"/>
      <c r="M280" s="228" t="s">
        <v>35</v>
      </c>
      <c r="N280" s="229" t="s">
        <v>47</v>
      </c>
      <c r="O280" s="64"/>
      <c r="P280" s="186">
        <f>O280*H280</f>
        <v>0</v>
      </c>
      <c r="Q280" s="186">
        <v>0</v>
      </c>
      <c r="R280" s="186">
        <f>Q280*H280</f>
        <v>0</v>
      </c>
      <c r="S280" s="186">
        <v>0</v>
      </c>
      <c r="T280" s="187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88" t="s">
        <v>308</v>
      </c>
      <c r="AT280" s="188" t="s">
        <v>199</v>
      </c>
      <c r="AU280" s="188" t="s">
        <v>83</v>
      </c>
      <c r="AY280" s="17" t="s">
        <v>149</v>
      </c>
      <c r="BE280" s="189">
        <f>IF(N280="základní",J280,0)</f>
        <v>0</v>
      </c>
      <c r="BF280" s="189">
        <f>IF(N280="snížená",J280,0)</f>
        <v>0</v>
      </c>
      <c r="BG280" s="189">
        <f>IF(N280="zákl. přenesená",J280,0)</f>
        <v>0</v>
      </c>
      <c r="BH280" s="189">
        <f>IF(N280="sníž. přenesená",J280,0)</f>
        <v>0</v>
      </c>
      <c r="BI280" s="189">
        <f>IF(N280="nulová",J280,0)</f>
        <v>0</v>
      </c>
      <c r="BJ280" s="17" t="s">
        <v>83</v>
      </c>
      <c r="BK280" s="189">
        <f>ROUND(I280*H280,2)</f>
        <v>0</v>
      </c>
      <c r="BL280" s="17" t="s">
        <v>308</v>
      </c>
      <c r="BM280" s="188" t="s">
        <v>607</v>
      </c>
    </row>
    <row r="281" spans="1:65" s="2" customFormat="1" ht="39" x14ac:dyDescent="0.2">
      <c r="A281" s="34"/>
      <c r="B281" s="35"/>
      <c r="C281" s="36"/>
      <c r="D281" s="192" t="s">
        <v>203</v>
      </c>
      <c r="E281" s="36"/>
      <c r="F281" s="202" t="s">
        <v>390</v>
      </c>
      <c r="G281" s="36"/>
      <c r="H281" s="36"/>
      <c r="I281" s="115"/>
      <c r="J281" s="36"/>
      <c r="K281" s="36"/>
      <c r="L281" s="39"/>
      <c r="M281" s="203"/>
      <c r="N281" s="204"/>
      <c r="O281" s="64"/>
      <c r="P281" s="64"/>
      <c r="Q281" s="64"/>
      <c r="R281" s="64"/>
      <c r="S281" s="64"/>
      <c r="T281" s="65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203</v>
      </c>
      <c r="AU281" s="17" t="s">
        <v>83</v>
      </c>
    </row>
    <row r="282" spans="1:65" s="12" customFormat="1" ht="11.25" x14ac:dyDescent="0.2">
      <c r="B282" s="190"/>
      <c r="C282" s="191"/>
      <c r="D282" s="192" t="s">
        <v>152</v>
      </c>
      <c r="E282" s="193" t="s">
        <v>35</v>
      </c>
      <c r="F282" s="194" t="s">
        <v>608</v>
      </c>
      <c r="G282" s="191"/>
      <c r="H282" s="195">
        <v>68.849999999999994</v>
      </c>
      <c r="I282" s="196"/>
      <c r="J282" s="191"/>
      <c r="K282" s="191"/>
      <c r="L282" s="197"/>
      <c r="M282" s="198"/>
      <c r="N282" s="199"/>
      <c r="O282" s="199"/>
      <c r="P282" s="199"/>
      <c r="Q282" s="199"/>
      <c r="R282" s="199"/>
      <c r="S282" s="199"/>
      <c r="T282" s="200"/>
      <c r="AT282" s="201" t="s">
        <v>152</v>
      </c>
      <c r="AU282" s="201" t="s">
        <v>83</v>
      </c>
      <c r="AV282" s="12" t="s">
        <v>85</v>
      </c>
      <c r="AW282" s="12" t="s">
        <v>37</v>
      </c>
      <c r="AX282" s="12" t="s">
        <v>83</v>
      </c>
      <c r="AY282" s="201" t="s">
        <v>149</v>
      </c>
    </row>
    <row r="283" spans="1:65" s="2" customFormat="1" ht="44.25" customHeight="1" x14ac:dyDescent="0.2">
      <c r="A283" s="34"/>
      <c r="B283" s="35"/>
      <c r="C283" s="221" t="s">
        <v>609</v>
      </c>
      <c r="D283" s="221" t="s">
        <v>199</v>
      </c>
      <c r="E283" s="222" t="s">
        <v>401</v>
      </c>
      <c r="F283" s="223" t="s">
        <v>402</v>
      </c>
      <c r="G283" s="224" t="s">
        <v>167</v>
      </c>
      <c r="H283" s="225">
        <v>0.623</v>
      </c>
      <c r="I283" s="226"/>
      <c r="J283" s="227">
        <f>ROUND(I283*H283,2)</f>
        <v>0</v>
      </c>
      <c r="K283" s="223" t="s">
        <v>147</v>
      </c>
      <c r="L283" s="39"/>
      <c r="M283" s="228" t="s">
        <v>35</v>
      </c>
      <c r="N283" s="229" t="s">
        <v>47</v>
      </c>
      <c r="O283" s="64"/>
      <c r="P283" s="186">
        <f>O283*H283</f>
        <v>0</v>
      </c>
      <c r="Q283" s="186">
        <v>0</v>
      </c>
      <c r="R283" s="186">
        <f>Q283*H283</f>
        <v>0</v>
      </c>
      <c r="S283" s="186">
        <v>0</v>
      </c>
      <c r="T283" s="187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88" t="s">
        <v>308</v>
      </c>
      <c r="AT283" s="188" t="s">
        <v>199</v>
      </c>
      <c r="AU283" s="188" t="s">
        <v>83</v>
      </c>
      <c r="AY283" s="17" t="s">
        <v>149</v>
      </c>
      <c r="BE283" s="189">
        <f>IF(N283="základní",J283,0)</f>
        <v>0</v>
      </c>
      <c r="BF283" s="189">
        <f>IF(N283="snížená",J283,0)</f>
        <v>0</v>
      </c>
      <c r="BG283" s="189">
        <f>IF(N283="zákl. přenesená",J283,0)</f>
        <v>0</v>
      </c>
      <c r="BH283" s="189">
        <f>IF(N283="sníž. přenesená",J283,0)</f>
        <v>0</v>
      </c>
      <c r="BI283" s="189">
        <f>IF(N283="nulová",J283,0)</f>
        <v>0</v>
      </c>
      <c r="BJ283" s="17" t="s">
        <v>83</v>
      </c>
      <c r="BK283" s="189">
        <f>ROUND(I283*H283,2)</f>
        <v>0</v>
      </c>
      <c r="BL283" s="17" t="s">
        <v>308</v>
      </c>
      <c r="BM283" s="188" t="s">
        <v>403</v>
      </c>
    </row>
    <row r="284" spans="1:65" s="2" customFormat="1" ht="29.25" x14ac:dyDescent="0.2">
      <c r="A284" s="34"/>
      <c r="B284" s="35"/>
      <c r="C284" s="36"/>
      <c r="D284" s="192" t="s">
        <v>203</v>
      </c>
      <c r="E284" s="36"/>
      <c r="F284" s="202" t="s">
        <v>397</v>
      </c>
      <c r="G284" s="36"/>
      <c r="H284" s="36"/>
      <c r="I284" s="115"/>
      <c r="J284" s="36"/>
      <c r="K284" s="36"/>
      <c r="L284" s="39"/>
      <c r="M284" s="203"/>
      <c r="N284" s="204"/>
      <c r="O284" s="64"/>
      <c r="P284" s="64"/>
      <c r="Q284" s="64"/>
      <c r="R284" s="64"/>
      <c r="S284" s="64"/>
      <c r="T284" s="65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7" t="s">
        <v>203</v>
      </c>
      <c r="AU284" s="17" t="s">
        <v>83</v>
      </c>
    </row>
    <row r="285" spans="1:65" s="12" customFormat="1" ht="11.25" x14ac:dyDescent="0.2">
      <c r="B285" s="190"/>
      <c r="C285" s="191"/>
      <c r="D285" s="192" t="s">
        <v>152</v>
      </c>
      <c r="E285" s="193" t="s">
        <v>35</v>
      </c>
      <c r="F285" s="194" t="s">
        <v>610</v>
      </c>
      <c r="G285" s="191"/>
      <c r="H285" s="195">
        <v>0.623</v>
      </c>
      <c r="I285" s="196"/>
      <c r="J285" s="191"/>
      <c r="K285" s="191"/>
      <c r="L285" s="197"/>
      <c r="M285" s="241"/>
      <c r="N285" s="242"/>
      <c r="O285" s="242"/>
      <c r="P285" s="242"/>
      <c r="Q285" s="242"/>
      <c r="R285" s="242"/>
      <c r="S285" s="242"/>
      <c r="T285" s="243"/>
      <c r="AT285" s="201" t="s">
        <v>152</v>
      </c>
      <c r="AU285" s="201" t="s">
        <v>83</v>
      </c>
      <c r="AV285" s="12" t="s">
        <v>85</v>
      </c>
      <c r="AW285" s="12" t="s">
        <v>37</v>
      </c>
      <c r="AX285" s="12" t="s">
        <v>83</v>
      </c>
      <c r="AY285" s="201" t="s">
        <v>149</v>
      </c>
    </row>
    <row r="286" spans="1:65" s="2" customFormat="1" ht="6.95" customHeight="1" x14ac:dyDescent="0.2">
      <c r="A286" s="34"/>
      <c r="B286" s="47"/>
      <c r="C286" s="48"/>
      <c r="D286" s="48"/>
      <c r="E286" s="48"/>
      <c r="F286" s="48"/>
      <c r="G286" s="48"/>
      <c r="H286" s="48"/>
      <c r="I286" s="142"/>
      <c r="J286" s="48"/>
      <c r="K286" s="48"/>
      <c r="L286" s="39"/>
      <c r="M286" s="34"/>
      <c r="O286" s="34"/>
      <c r="P286" s="34"/>
      <c r="Q286" s="34"/>
      <c r="R286" s="34"/>
      <c r="S286" s="34"/>
      <c r="T286" s="34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</row>
  </sheetData>
  <sheetProtection algorithmName="SHA-512" hashValue="nnMjvoEH+63LfNce3WW1AHUvsir3lFKuZCroVaYca78pj+SzYdhGxOuOMVyxvR+DzBPMIzMtO2CZl2/MkUenTQ==" saltValue="2nBh7Up1xqnDe4WBLozIil10ha7UPjYa2WGbz0psKGD8utNn6RaQtdpNgH2ovgOHEnNE+RNstgd2tnsK5UzhtA==" spinCount="100000" sheet="1" objects="1" scenarios="1" formatColumns="0" formatRows="0" autoFilter="0"/>
  <autoFilter ref="C87:K28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topLeftCell="A70" workbookViewId="0">
      <selection activeCell="W93" sqref="W93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100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 x14ac:dyDescent="0.2">
      <c r="B4" s="20"/>
      <c r="D4" s="112" t="s">
        <v>118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75" t="str">
        <f>'Rekapitulace stavby'!K6</f>
        <v>Oprava trati v úseku Doňov - Popelín</v>
      </c>
      <c r="F7" s="376"/>
      <c r="G7" s="376"/>
      <c r="H7" s="376"/>
      <c r="I7" s="108"/>
      <c r="L7" s="20"/>
    </row>
    <row r="8" spans="1:46" s="1" customFormat="1" ht="12" customHeight="1" x14ac:dyDescent="0.2">
      <c r="B8" s="20"/>
      <c r="D8" s="114" t="s">
        <v>119</v>
      </c>
      <c r="I8" s="108"/>
      <c r="L8" s="20"/>
    </row>
    <row r="9" spans="1:46" s="2" customFormat="1" ht="16.5" customHeight="1" x14ac:dyDescent="0.2">
      <c r="A9" s="34"/>
      <c r="B9" s="39"/>
      <c r="C9" s="34"/>
      <c r="D9" s="34"/>
      <c r="E9" s="375" t="s">
        <v>422</v>
      </c>
      <c r="F9" s="377"/>
      <c r="G9" s="377"/>
      <c r="H9" s="377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4" t="s">
        <v>121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78" t="s">
        <v>611</v>
      </c>
      <c r="F11" s="377"/>
      <c r="G11" s="377"/>
      <c r="H11" s="377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x14ac:dyDescent="0.2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22</v>
      </c>
      <c r="E14" s="34"/>
      <c r="F14" s="103" t="s">
        <v>612</v>
      </c>
      <c r="G14" s="34"/>
      <c r="H14" s="34"/>
      <c r="I14" s="117" t="s">
        <v>24</v>
      </c>
      <c r="J14" s="118" t="str">
        <f>'Rekapitulace stavby'!AN8</f>
        <v>15. 4. 2020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79" t="str">
        <f>'Rekapitulace stavby'!E14</f>
        <v>Vyplň údaj</v>
      </c>
      <c r="F20" s="380"/>
      <c r="G20" s="380"/>
      <c r="H20" s="380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9"/>
      <c r="B29" s="120"/>
      <c r="C29" s="119"/>
      <c r="D29" s="119"/>
      <c r="E29" s="381" t="s">
        <v>35</v>
      </c>
      <c r="F29" s="381"/>
      <c r="G29" s="381"/>
      <c r="H29" s="381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ROUND(J86,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46</v>
      </c>
      <c r="E35" s="114" t="s">
        <v>47</v>
      </c>
      <c r="F35" s="130">
        <f>ROUND((SUM(BE86:BE98)),  2)</f>
        <v>0</v>
      </c>
      <c r="G35" s="34"/>
      <c r="H35" s="34"/>
      <c r="I35" s="131">
        <v>0.21</v>
      </c>
      <c r="J35" s="130">
        <f>ROUND(((SUM(BE86:BE98))*I35),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4" t="s">
        <v>48</v>
      </c>
      <c r="F36" s="130">
        <f>ROUND((SUM(BF86:BF98)),  2)</f>
        <v>0</v>
      </c>
      <c r="G36" s="34"/>
      <c r="H36" s="34"/>
      <c r="I36" s="131">
        <v>0.15</v>
      </c>
      <c r="J36" s="130">
        <f>ROUND(((SUM(BF86:BF98))*I36),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49</v>
      </c>
      <c r="F37" s="130">
        <f>ROUND((SUM(BG86:BG98)),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4" t="s">
        <v>50</v>
      </c>
      <c r="F38" s="130">
        <f>ROUND((SUM(BH86:BH98)),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4" t="s">
        <v>51</v>
      </c>
      <c r="F39" s="130">
        <f>ROUND((SUM(BI86:BI98)),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 x14ac:dyDescent="0.2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 x14ac:dyDescent="0.2">
      <c r="A47" s="34"/>
      <c r="B47" s="35"/>
      <c r="C47" s="23" t="s">
        <v>123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 x14ac:dyDescent="0.2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 x14ac:dyDescent="0.2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 x14ac:dyDescent="0.2">
      <c r="A50" s="34"/>
      <c r="B50" s="35"/>
      <c r="C50" s="36"/>
      <c r="D50" s="36"/>
      <c r="E50" s="382" t="str">
        <f>E7</f>
        <v>Oprava trati v úseku Doňov - Popelín</v>
      </c>
      <c r="F50" s="383"/>
      <c r="G50" s="383"/>
      <c r="H50" s="383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 x14ac:dyDescent="0.2">
      <c r="B51" s="21"/>
      <c r="C51" s="29" t="s">
        <v>119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 x14ac:dyDescent="0.2">
      <c r="A52" s="34"/>
      <c r="B52" s="35"/>
      <c r="C52" s="36"/>
      <c r="D52" s="36"/>
      <c r="E52" s="382" t="s">
        <v>422</v>
      </c>
      <c r="F52" s="384"/>
      <c r="G52" s="384"/>
      <c r="H52" s="384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 x14ac:dyDescent="0.2">
      <c r="A53" s="34"/>
      <c r="B53" s="35"/>
      <c r="C53" s="29" t="s">
        <v>121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 x14ac:dyDescent="0.2">
      <c r="A54" s="34"/>
      <c r="B54" s="35"/>
      <c r="C54" s="36"/>
      <c r="D54" s="36"/>
      <c r="E54" s="336" t="str">
        <f>E11</f>
        <v>SO 2.2 - Materiál a práce dodávané zadavatelem -  NEOCEŇOVAT!</v>
      </c>
      <c r="F54" s="384"/>
      <c r="G54" s="384"/>
      <c r="H54" s="384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 x14ac:dyDescent="0.2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 x14ac:dyDescent="0.2">
      <c r="A56" s="34"/>
      <c r="B56" s="35"/>
      <c r="C56" s="29" t="s">
        <v>22</v>
      </c>
      <c r="D56" s="36"/>
      <c r="E56" s="36"/>
      <c r="F56" s="27" t="str">
        <f>F14</f>
        <v>trať 225 dle JŘ, žst. Jindřichův Hradec</v>
      </c>
      <c r="G56" s="36"/>
      <c r="H56" s="36"/>
      <c r="I56" s="117" t="s">
        <v>24</v>
      </c>
      <c r="J56" s="59" t="str">
        <f>IF(J14="","",J14)</f>
        <v>15. 4. 2020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 x14ac:dyDescent="0.2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 x14ac:dyDescent="0.2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 x14ac:dyDescent="0.2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 x14ac:dyDescent="0.2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 x14ac:dyDescent="0.2">
      <c r="A61" s="34"/>
      <c r="B61" s="35"/>
      <c r="C61" s="146" t="s">
        <v>124</v>
      </c>
      <c r="D61" s="147"/>
      <c r="E61" s="147"/>
      <c r="F61" s="147"/>
      <c r="G61" s="147"/>
      <c r="H61" s="147"/>
      <c r="I61" s="148"/>
      <c r="J61" s="149" t="s">
        <v>125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 x14ac:dyDescent="0.2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 x14ac:dyDescent="0.2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J86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 x14ac:dyDescent="0.2">
      <c r="B64" s="151"/>
      <c r="C64" s="152"/>
      <c r="D64" s="153" t="s">
        <v>406</v>
      </c>
      <c r="E64" s="154"/>
      <c r="F64" s="154"/>
      <c r="G64" s="154"/>
      <c r="H64" s="154"/>
      <c r="I64" s="155"/>
      <c r="J64" s="156">
        <f>J96</f>
        <v>0</v>
      </c>
      <c r="K64" s="152"/>
      <c r="L64" s="157"/>
    </row>
    <row r="65" spans="1:31" s="2" customFormat="1" ht="21.75" customHeight="1" x14ac:dyDescent="0.2">
      <c r="A65" s="34"/>
      <c r="B65" s="35"/>
      <c r="C65" s="36"/>
      <c r="D65" s="36"/>
      <c r="E65" s="36"/>
      <c r="F65" s="36"/>
      <c r="G65" s="36"/>
      <c r="H65" s="36"/>
      <c r="I65" s="115"/>
      <c r="J65" s="36"/>
      <c r="K65" s="36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 x14ac:dyDescent="0.2">
      <c r="A66" s="34"/>
      <c r="B66" s="47"/>
      <c r="C66" s="48"/>
      <c r="D66" s="48"/>
      <c r="E66" s="48"/>
      <c r="F66" s="48"/>
      <c r="G66" s="48"/>
      <c r="H66" s="48"/>
      <c r="I66" s="142"/>
      <c r="J66" s="48"/>
      <c r="K66" s="48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 x14ac:dyDescent="0.2">
      <c r="A70" s="34"/>
      <c r="B70" s="49"/>
      <c r="C70" s="50"/>
      <c r="D70" s="50"/>
      <c r="E70" s="50"/>
      <c r="F70" s="50"/>
      <c r="G70" s="50"/>
      <c r="H70" s="50"/>
      <c r="I70" s="145"/>
      <c r="J70" s="50"/>
      <c r="K70" s="50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 x14ac:dyDescent="0.2">
      <c r="A71" s="34"/>
      <c r="B71" s="35"/>
      <c r="C71" s="23" t="s">
        <v>130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 x14ac:dyDescent="0.2">
      <c r="A72" s="34"/>
      <c r="B72" s="35"/>
      <c r="C72" s="36"/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 x14ac:dyDescent="0.2">
      <c r="A73" s="34"/>
      <c r="B73" s="35"/>
      <c r="C73" s="29" t="s">
        <v>16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 x14ac:dyDescent="0.2">
      <c r="A74" s="34"/>
      <c r="B74" s="35"/>
      <c r="C74" s="36"/>
      <c r="D74" s="36"/>
      <c r="E74" s="382" t="str">
        <f>E7</f>
        <v>Oprava trati v úseku Doňov - Popelín</v>
      </c>
      <c r="F74" s="383"/>
      <c r="G74" s="383"/>
      <c r="H74" s="383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1" customFormat="1" ht="12" customHeight="1" x14ac:dyDescent="0.2">
      <c r="B75" s="21"/>
      <c r="C75" s="29" t="s">
        <v>119</v>
      </c>
      <c r="D75" s="22"/>
      <c r="E75" s="22"/>
      <c r="F75" s="22"/>
      <c r="G75" s="22"/>
      <c r="H75" s="22"/>
      <c r="I75" s="108"/>
      <c r="J75" s="22"/>
      <c r="K75" s="22"/>
      <c r="L75" s="20"/>
    </row>
    <row r="76" spans="1:31" s="2" customFormat="1" ht="16.5" customHeight="1" x14ac:dyDescent="0.2">
      <c r="A76" s="34"/>
      <c r="B76" s="35"/>
      <c r="C76" s="36"/>
      <c r="D76" s="36"/>
      <c r="E76" s="382" t="s">
        <v>422</v>
      </c>
      <c r="F76" s="384"/>
      <c r="G76" s="384"/>
      <c r="H76" s="384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 x14ac:dyDescent="0.2">
      <c r="A77" s="34"/>
      <c r="B77" s="35"/>
      <c r="C77" s="29" t="s">
        <v>121</v>
      </c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 x14ac:dyDescent="0.2">
      <c r="A78" s="34"/>
      <c r="B78" s="35"/>
      <c r="C78" s="36"/>
      <c r="D78" s="36"/>
      <c r="E78" s="336" t="str">
        <f>E11</f>
        <v>SO 2.2 - Materiál a práce dodávané zadavatelem -  NEOCEŇOVAT!</v>
      </c>
      <c r="F78" s="384"/>
      <c r="G78" s="384"/>
      <c r="H78" s="384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 x14ac:dyDescent="0.2">
      <c r="A79" s="34"/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 x14ac:dyDescent="0.2">
      <c r="A80" s="34"/>
      <c r="B80" s="35"/>
      <c r="C80" s="29" t="s">
        <v>22</v>
      </c>
      <c r="D80" s="36"/>
      <c r="E80" s="36"/>
      <c r="F80" s="27" t="str">
        <f>F14</f>
        <v>trať 225 dle JŘ, žst. Jindřichův Hradec</v>
      </c>
      <c r="G80" s="36"/>
      <c r="H80" s="36"/>
      <c r="I80" s="117" t="s">
        <v>24</v>
      </c>
      <c r="J80" s="59" t="str">
        <f>IF(J14="","",J14)</f>
        <v>15. 4. 2020</v>
      </c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 x14ac:dyDescent="0.2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 x14ac:dyDescent="0.2">
      <c r="A82" s="34"/>
      <c r="B82" s="35"/>
      <c r="C82" s="29" t="s">
        <v>26</v>
      </c>
      <c r="D82" s="36"/>
      <c r="E82" s="36"/>
      <c r="F82" s="27" t="str">
        <f>E17</f>
        <v xml:space="preserve">Správa železnic, státní organizace, OŘ Plzeň </v>
      </c>
      <c r="G82" s="36"/>
      <c r="H82" s="36"/>
      <c r="I82" s="117" t="s">
        <v>34</v>
      </c>
      <c r="J82" s="32" t="str">
        <f>E23</f>
        <v xml:space="preserve"> 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 x14ac:dyDescent="0.2">
      <c r="A83" s="34"/>
      <c r="B83" s="35"/>
      <c r="C83" s="29" t="s">
        <v>32</v>
      </c>
      <c r="D83" s="36"/>
      <c r="E83" s="36"/>
      <c r="F83" s="27" t="str">
        <f>IF(E20="","",E20)</f>
        <v>Vyplň údaj</v>
      </c>
      <c r="G83" s="36"/>
      <c r="H83" s="36"/>
      <c r="I83" s="117" t="s">
        <v>38</v>
      </c>
      <c r="J83" s="32" t="str">
        <f>E26</f>
        <v>Libor Brabenec</v>
      </c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 x14ac:dyDescent="0.2">
      <c r="A84" s="34"/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 x14ac:dyDescent="0.2">
      <c r="A85" s="164"/>
      <c r="B85" s="165"/>
      <c r="C85" s="166" t="s">
        <v>131</v>
      </c>
      <c r="D85" s="167" t="s">
        <v>61</v>
      </c>
      <c r="E85" s="167" t="s">
        <v>57</v>
      </c>
      <c r="F85" s="167" t="s">
        <v>58</v>
      </c>
      <c r="G85" s="167" t="s">
        <v>132</v>
      </c>
      <c r="H85" s="167" t="s">
        <v>133</v>
      </c>
      <c r="I85" s="168" t="s">
        <v>134</v>
      </c>
      <c r="J85" s="167" t="s">
        <v>125</v>
      </c>
      <c r="K85" s="169" t="s">
        <v>135</v>
      </c>
      <c r="L85" s="170"/>
      <c r="M85" s="68" t="s">
        <v>35</v>
      </c>
      <c r="N85" s="69" t="s">
        <v>46</v>
      </c>
      <c r="O85" s="69" t="s">
        <v>136</v>
      </c>
      <c r="P85" s="69" t="s">
        <v>137</v>
      </c>
      <c r="Q85" s="69" t="s">
        <v>138</v>
      </c>
      <c r="R85" s="69" t="s">
        <v>139</v>
      </c>
      <c r="S85" s="69" t="s">
        <v>140</v>
      </c>
      <c r="T85" s="70" t="s">
        <v>141</v>
      </c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</row>
    <row r="86" spans="1:65" s="2" customFormat="1" ht="22.9" customHeight="1" x14ac:dyDescent="0.25">
      <c r="A86" s="34"/>
      <c r="B86" s="35"/>
      <c r="C86" s="75" t="s">
        <v>142</v>
      </c>
      <c r="D86" s="36"/>
      <c r="E86" s="36"/>
      <c r="F86" s="36"/>
      <c r="G86" s="36"/>
      <c r="H86" s="36"/>
      <c r="I86" s="115"/>
      <c r="J86" s="171">
        <f>BK86</f>
        <v>0</v>
      </c>
      <c r="K86" s="36"/>
      <c r="L86" s="39"/>
      <c r="M86" s="71"/>
      <c r="N86" s="172"/>
      <c r="O86" s="72"/>
      <c r="P86" s="173">
        <f>P87+SUM(P88:P96)</f>
        <v>0</v>
      </c>
      <c r="Q86" s="72"/>
      <c r="R86" s="173">
        <f>R87+SUM(R88:R96)</f>
        <v>131.58525</v>
      </c>
      <c r="S86" s="72"/>
      <c r="T86" s="174">
        <f>T87+SUM(T88:T96)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75</v>
      </c>
      <c r="AU86" s="17" t="s">
        <v>126</v>
      </c>
      <c r="BK86" s="175">
        <f>BK87+SUM(BK88:BK96)</f>
        <v>0</v>
      </c>
    </row>
    <row r="87" spans="1:65" s="2" customFormat="1" ht="21.75" customHeight="1" x14ac:dyDescent="0.2">
      <c r="A87" s="34"/>
      <c r="B87" s="35"/>
      <c r="C87" s="176" t="s">
        <v>83</v>
      </c>
      <c r="D87" s="176" t="s">
        <v>143</v>
      </c>
      <c r="E87" s="177" t="s">
        <v>613</v>
      </c>
      <c r="F87" s="178" t="s">
        <v>614</v>
      </c>
      <c r="G87" s="179" t="s">
        <v>146</v>
      </c>
      <c r="H87" s="180">
        <v>810</v>
      </c>
      <c r="I87" s="393">
        <v>0</v>
      </c>
      <c r="J87" s="182">
        <f>ROUND(I87*H87,2)</f>
        <v>0</v>
      </c>
      <c r="K87" s="178" t="s">
        <v>147</v>
      </c>
      <c r="L87" s="183"/>
      <c r="M87" s="184" t="s">
        <v>35</v>
      </c>
      <c r="N87" s="185" t="s">
        <v>47</v>
      </c>
      <c r="O87" s="64"/>
      <c r="P87" s="186">
        <f>O87*H87</f>
        <v>0</v>
      </c>
      <c r="Q87" s="186">
        <v>0.10299999999999999</v>
      </c>
      <c r="R87" s="186">
        <f>Q87*H87</f>
        <v>83.429999999999993</v>
      </c>
      <c r="S87" s="186">
        <v>0</v>
      </c>
      <c r="T87" s="18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8" t="s">
        <v>148</v>
      </c>
      <c r="AT87" s="188" t="s">
        <v>143</v>
      </c>
      <c r="AU87" s="188" t="s">
        <v>76</v>
      </c>
      <c r="AY87" s="17" t="s">
        <v>149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150</v>
      </c>
      <c r="BM87" s="188" t="s">
        <v>615</v>
      </c>
    </row>
    <row r="88" spans="1:65" s="2" customFormat="1" ht="19.5" x14ac:dyDescent="0.2">
      <c r="A88" s="34"/>
      <c r="B88" s="35"/>
      <c r="C88" s="36"/>
      <c r="D88" s="192" t="s">
        <v>157</v>
      </c>
      <c r="E88" s="36"/>
      <c r="F88" s="202" t="s">
        <v>616</v>
      </c>
      <c r="G88" s="36"/>
      <c r="H88" s="36"/>
      <c r="I88" s="115"/>
      <c r="J88" s="36"/>
      <c r="K88" s="36"/>
      <c r="L88" s="39"/>
      <c r="M88" s="203"/>
      <c r="N88" s="204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157</v>
      </c>
      <c r="AU88" s="17" t="s">
        <v>76</v>
      </c>
    </row>
    <row r="89" spans="1:65" s="12" customFormat="1" ht="11.25" x14ac:dyDescent="0.2">
      <c r="B89" s="190"/>
      <c r="C89" s="191"/>
      <c r="D89" s="192" t="s">
        <v>152</v>
      </c>
      <c r="E89" s="193" t="s">
        <v>35</v>
      </c>
      <c r="F89" s="194" t="s">
        <v>458</v>
      </c>
      <c r="G89" s="191"/>
      <c r="H89" s="195">
        <v>810</v>
      </c>
      <c r="I89" s="196"/>
      <c r="J89" s="191"/>
      <c r="K89" s="191"/>
      <c r="L89" s="197"/>
      <c r="M89" s="198"/>
      <c r="N89" s="199"/>
      <c r="O89" s="199"/>
      <c r="P89" s="199"/>
      <c r="Q89" s="199"/>
      <c r="R89" s="199"/>
      <c r="S89" s="199"/>
      <c r="T89" s="200"/>
      <c r="AT89" s="201" t="s">
        <v>152</v>
      </c>
      <c r="AU89" s="201" t="s">
        <v>76</v>
      </c>
      <c r="AV89" s="12" t="s">
        <v>85</v>
      </c>
      <c r="AW89" s="12" t="s">
        <v>37</v>
      </c>
      <c r="AX89" s="12" t="s">
        <v>83</v>
      </c>
      <c r="AY89" s="201" t="s">
        <v>149</v>
      </c>
    </row>
    <row r="90" spans="1:65" s="2" customFormat="1" ht="21.75" customHeight="1" x14ac:dyDescent="0.2">
      <c r="A90" s="34"/>
      <c r="B90" s="35"/>
      <c r="C90" s="176" t="s">
        <v>85</v>
      </c>
      <c r="D90" s="176" t="s">
        <v>143</v>
      </c>
      <c r="E90" s="177" t="s">
        <v>617</v>
      </c>
      <c r="F90" s="178" t="s">
        <v>618</v>
      </c>
      <c r="G90" s="179" t="s">
        <v>146</v>
      </c>
      <c r="H90" s="180">
        <v>9720</v>
      </c>
      <c r="I90" s="393">
        <v>0</v>
      </c>
      <c r="J90" s="182">
        <f>ROUND(I90*H90,2)</f>
        <v>0</v>
      </c>
      <c r="K90" s="178" t="s">
        <v>147</v>
      </c>
      <c r="L90" s="183"/>
      <c r="M90" s="184" t="s">
        <v>35</v>
      </c>
      <c r="N90" s="185" t="s">
        <v>47</v>
      </c>
      <c r="O90" s="64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8" t="s">
        <v>148</v>
      </c>
      <c r="AT90" s="188" t="s">
        <v>143</v>
      </c>
      <c r="AU90" s="188" t="s">
        <v>76</v>
      </c>
      <c r="AY90" s="17" t="s">
        <v>149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7" t="s">
        <v>83</v>
      </c>
      <c r="BK90" s="189">
        <f>ROUND(I90*H90,2)</f>
        <v>0</v>
      </c>
      <c r="BL90" s="17" t="s">
        <v>150</v>
      </c>
      <c r="BM90" s="188" t="s">
        <v>619</v>
      </c>
    </row>
    <row r="91" spans="1:65" s="2" customFormat="1" ht="19.5" x14ac:dyDescent="0.2">
      <c r="A91" s="34"/>
      <c r="B91" s="35"/>
      <c r="C91" s="36"/>
      <c r="D91" s="192" t="s">
        <v>157</v>
      </c>
      <c r="E91" s="36"/>
      <c r="F91" s="202" t="s">
        <v>616</v>
      </c>
      <c r="G91" s="36"/>
      <c r="H91" s="36"/>
      <c r="I91" s="115"/>
      <c r="J91" s="36"/>
      <c r="K91" s="36"/>
      <c r="L91" s="39"/>
      <c r="M91" s="203"/>
      <c r="N91" s="204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157</v>
      </c>
      <c r="AU91" s="17" t="s">
        <v>76</v>
      </c>
    </row>
    <row r="92" spans="1:65" s="12" customFormat="1" ht="11.25" x14ac:dyDescent="0.2">
      <c r="B92" s="190"/>
      <c r="C92" s="191"/>
      <c r="D92" s="192" t="s">
        <v>152</v>
      </c>
      <c r="E92" s="193" t="s">
        <v>35</v>
      </c>
      <c r="F92" s="194" t="s">
        <v>620</v>
      </c>
      <c r="G92" s="191"/>
      <c r="H92" s="195">
        <v>9720</v>
      </c>
      <c r="I92" s="196"/>
      <c r="J92" s="191"/>
      <c r="K92" s="191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152</v>
      </c>
      <c r="AU92" s="201" t="s">
        <v>76</v>
      </c>
      <c r="AV92" s="12" t="s">
        <v>85</v>
      </c>
      <c r="AW92" s="12" t="s">
        <v>37</v>
      </c>
      <c r="AX92" s="12" t="s">
        <v>83</v>
      </c>
      <c r="AY92" s="201" t="s">
        <v>149</v>
      </c>
    </row>
    <row r="93" spans="1:65" s="2" customFormat="1" ht="21.75" customHeight="1" x14ac:dyDescent="0.2">
      <c r="A93" s="34"/>
      <c r="B93" s="35"/>
      <c r="C93" s="176" t="s">
        <v>160</v>
      </c>
      <c r="D93" s="176" t="s">
        <v>143</v>
      </c>
      <c r="E93" s="177" t="s">
        <v>621</v>
      </c>
      <c r="F93" s="178" t="s">
        <v>622</v>
      </c>
      <c r="G93" s="179" t="s">
        <v>146</v>
      </c>
      <c r="H93" s="180">
        <v>39</v>
      </c>
      <c r="I93" s="393">
        <v>0</v>
      </c>
      <c r="J93" s="182">
        <f>ROUND(I93*H93,2)</f>
        <v>0</v>
      </c>
      <c r="K93" s="178" t="s">
        <v>147</v>
      </c>
      <c r="L93" s="183"/>
      <c r="M93" s="184" t="s">
        <v>35</v>
      </c>
      <c r="N93" s="185" t="s">
        <v>47</v>
      </c>
      <c r="O93" s="64"/>
      <c r="P93" s="186">
        <f>O93*H93</f>
        <v>0</v>
      </c>
      <c r="Q93" s="186">
        <v>1.23475</v>
      </c>
      <c r="R93" s="186">
        <f>Q93*H93</f>
        <v>48.155250000000002</v>
      </c>
      <c r="S93" s="186">
        <v>0</v>
      </c>
      <c r="T93" s="18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8" t="s">
        <v>148</v>
      </c>
      <c r="AT93" s="188" t="s">
        <v>143</v>
      </c>
      <c r="AU93" s="188" t="s">
        <v>76</v>
      </c>
      <c r="AY93" s="17" t="s">
        <v>149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150</v>
      </c>
      <c r="BM93" s="188" t="s">
        <v>623</v>
      </c>
    </row>
    <row r="94" spans="1:65" s="2" customFormat="1" ht="19.5" x14ac:dyDescent="0.2">
      <c r="A94" s="34"/>
      <c r="B94" s="35"/>
      <c r="C94" s="36"/>
      <c r="D94" s="192" t="s">
        <v>157</v>
      </c>
      <c r="E94" s="36"/>
      <c r="F94" s="202" t="s">
        <v>616</v>
      </c>
      <c r="G94" s="36"/>
      <c r="H94" s="36"/>
      <c r="I94" s="115"/>
      <c r="J94" s="36"/>
      <c r="K94" s="36"/>
      <c r="L94" s="39"/>
      <c r="M94" s="203"/>
      <c r="N94" s="20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157</v>
      </c>
      <c r="AU94" s="17" t="s">
        <v>76</v>
      </c>
    </row>
    <row r="95" spans="1:65" s="12" customFormat="1" ht="11.25" x14ac:dyDescent="0.2">
      <c r="B95" s="190"/>
      <c r="C95" s="191"/>
      <c r="D95" s="192" t="s">
        <v>152</v>
      </c>
      <c r="E95" s="193" t="s">
        <v>35</v>
      </c>
      <c r="F95" s="194" t="s">
        <v>624</v>
      </c>
      <c r="G95" s="191"/>
      <c r="H95" s="195">
        <v>39</v>
      </c>
      <c r="I95" s="196"/>
      <c r="J95" s="191"/>
      <c r="K95" s="191"/>
      <c r="L95" s="197"/>
      <c r="M95" s="198"/>
      <c r="N95" s="199"/>
      <c r="O95" s="199"/>
      <c r="P95" s="199"/>
      <c r="Q95" s="199"/>
      <c r="R95" s="199"/>
      <c r="S95" s="199"/>
      <c r="T95" s="200"/>
      <c r="AT95" s="201" t="s">
        <v>152</v>
      </c>
      <c r="AU95" s="201" t="s">
        <v>76</v>
      </c>
      <c r="AV95" s="12" t="s">
        <v>85</v>
      </c>
      <c r="AW95" s="12" t="s">
        <v>37</v>
      </c>
      <c r="AX95" s="12" t="s">
        <v>83</v>
      </c>
      <c r="AY95" s="201" t="s">
        <v>149</v>
      </c>
    </row>
    <row r="96" spans="1:65" s="13" customFormat="1" ht="25.9" customHeight="1" x14ac:dyDescent="0.2">
      <c r="B96" s="205"/>
      <c r="C96" s="206"/>
      <c r="D96" s="207" t="s">
        <v>75</v>
      </c>
      <c r="E96" s="208" t="s">
        <v>415</v>
      </c>
      <c r="F96" s="208" t="s">
        <v>416</v>
      </c>
      <c r="G96" s="206"/>
      <c r="H96" s="206"/>
      <c r="I96" s="209"/>
      <c r="J96" s="210">
        <f>BK96</f>
        <v>0</v>
      </c>
      <c r="K96" s="206"/>
      <c r="L96" s="211"/>
      <c r="M96" s="212"/>
      <c r="N96" s="213"/>
      <c r="O96" s="213"/>
      <c r="P96" s="214">
        <f>SUM(P97:P98)</f>
        <v>0</v>
      </c>
      <c r="Q96" s="213"/>
      <c r="R96" s="214">
        <f>SUM(R97:R98)</f>
        <v>0</v>
      </c>
      <c r="S96" s="213"/>
      <c r="T96" s="215">
        <f>SUM(T97:T98)</f>
        <v>0</v>
      </c>
      <c r="AR96" s="216" t="s">
        <v>171</v>
      </c>
      <c r="AT96" s="217" t="s">
        <v>75</v>
      </c>
      <c r="AU96" s="217" t="s">
        <v>76</v>
      </c>
      <c r="AY96" s="216" t="s">
        <v>149</v>
      </c>
      <c r="BK96" s="218">
        <f>SUM(BK97:BK98)</f>
        <v>0</v>
      </c>
    </row>
    <row r="97" spans="1:65" s="2" customFormat="1" ht="21.75" customHeight="1" x14ac:dyDescent="0.2">
      <c r="A97" s="34"/>
      <c r="B97" s="35"/>
      <c r="C97" s="221" t="s">
        <v>150</v>
      </c>
      <c r="D97" s="221" t="s">
        <v>199</v>
      </c>
      <c r="E97" s="222" t="s">
        <v>417</v>
      </c>
      <c r="F97" s="223" t="s">
        <v>418</v>
      </c>
      <c r="G97" s="224" t="s">
        <v>419</v>
      </c>
      <c r="H97" s="244"/>
      <c r="I97" s="393">
        <v>0</v>
      </c>
      <c r="J97" s="227">
        <f>ROUND(I97*H97,2)</f>
        <v>0</v>
      </c>
      <c r="K97" s="223" t="s">
        <v>147</v>
      </c>
      <c r="L97" s="39"/>
      <c r="M97" s="228" t="s">
        <v>35</v>
      </c>
      <c r="N97" s="229" t="s">
        <v>47</v>
      </c>
      <c r="O97" s="64"/>
      <c r="P97" s="186">
        <f>O97*H97</f>
        <v>0</v>
      </c>
      <c r="Q97" s="186">
        <v>0</v>
      </c>
      <c r="R97" s="186">
        <f>Q97*H97</f>
        <v>0</v>
      </c>
      <c r="S97" s="186">
        <v>0</v>
      </c>
      <c r="T97" s="187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88" t="s">
        <v>150</v>
      </c>
      <c r="AT97" s="188" t="s">
        <v>199</v>
      </c>
      <c r="AU97" s="188" t="s">
        <v>83</v>
      </c>
      <c r="AY97" s="17" t="s">
        <v>149</v>
      </c>
      <c r="BE97" s="189">
        <f>IF(N97="základní",J97,0)</f>
        <v>0</v>
      </c>
      <c r="BF97" s="189">
        <f>IF(N97="snížená",J97,0)</f>
        <v>0</v>
      </c>
      <c r="BG97" s="189">
        <f>IF(N97="zákl. přenesená",J97,0)</f>
        <v>0</v>
      </c>
      <c r="BH97" s="189">
        <f>IF(N97="sníž. přenesená",J97,0)</f>
        <v>0</v>
      </c>
      <c r="BI97" s="189">
        <f>IF(N97="nulová",J97,0)</f>
        <v>0</v>
      </c>
      <c r="BJ97" s="17" t="s">
        <v>83</v>
      </c>
      <c r="BK97" s="189">
        <f>ROUND(I97*H97,2)</f>
        <v>0</v>
      </c>
      <c r="BL97" s="17" t="s">
        <v>150</v>
      </c>
      <c r="BM97" s="188" t="s">
        <v>420</v>
      </c>
    </row>
    <row r="98" spans="1:65" s="2" customFormat="1" ht="39" x14ac:dyDescent="0.2">
      <c r="A98" s="34"/>
      <c r="B98" s="35"/>
      <c r="C98" s="36"/>
      <c r="D98" s="192" t="s">
        <v>157</v>
      </c>
      <c r="E98" s="36"/>
      <c r="F98" s="202" t="s">
        <v>421</v>
      </c>
      <c r="G98" s="36"/>
      <c r="H98" s="36"/>
      <c r="I98" s="115"/>
      <c r="J98" s="36"/>
      <c r="K98" s="36"/>
      <c r="L98" s="39"/>
      <c r="M98" s="245"/>
      <c r="N98" s="246"/>
      <c r="O98" s="247"/>
      <c r="P98" s="247"/>
      <c r="Q98" s="247"/>
      <c r="R98" s="247"/>
      <c r="S98" s="247"/>
      <c r="T98" s="248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157</v>
      </c>
      <c r="AU98" s="17" t="s">
        <v>83</v>
      </c>
    </row>
    <row r="99" spans="1:65" s="2" customFormat="1" ht="6.95" customHeight="1" x14ac:dyDescent="0.2">
      <c r="A99" s="34"/>
      <c r="B99" s="47"/>
      <c r="C99" s="48"/>
      <c r="D99" s="48"/>
      <c r="E99" s="48"/>
      <c r="F99" s="48"/>
      <c r="G99" s="48"/>
      <c r="H99" s="48"/>
      <c r="I99" s="142"/>
      <c r="J99" s="48"/>
      <c r="K99" s="48"/>
      <c r="L99" s="39"/>
      <c r="M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</sheetData>
  <sheetProtection algorithmName="SHA-512" hashValue="SNWtnHIpCmRk/lpZ2XY0Zsb3DUYga3+/BxtzbpdOyvNRifC6KhzWtCm5i5PaPHUYOIQaFsYyDY77OJLAdgVcIA==" saltValue="TiJNJihL/Q9+NXJ5D6eX72IQpLleKRIdbBZLs0WpKr5EBIUiseEeRfedLxV37f0ejyaHJUqi/efGPHq6MQjmWw==" spinCount="100000" sheet="1" objects="1" scenarios="1" formatColumns="0" formatRows="0" autoFilter="0"/>
  <autoFilter ref="C85:K98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2"/>
  <sheetViews>
    <sheetView showGridLines="0" topLeftCell="A85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105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 x14ac:dyDescent="0.2">
      <c r="B4" s="20"/>
      <c r="D4" s="112" t="s">
        <v>118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75" t="str">
        <f>'Rekapitulace stavby'!K6</f>
        <v>Oprava trati v úseku Doňov - Popelín</v>
      </c>
      <c r="F7" s="376"/>
      <c r="G7" s="376"/>
      <c r="H7" s="376"/>
      <c r="I7" s="108"/>
      <c r="L7" s="20"/>
    </row>
    <row r="8" spans="1:46" s="1" customFormat="1" ht="12" customHeight="1" x14ac:dyDescent="0.2">
      <c r="B8" s="20"/>
      <c r="D8" s="114" t="s">
        <v>119</v>
      </c>
      <c r="I8" s="108"/>
      <c r="L8" s="20"/>
    </row>
    <row r="9" spans="1:46" s="2" customFormat="1" ht="16.5" customHeight="1" x14ac:dyDescent="0.2">
      <c r="A9" s="34"/>
      <c r="B9" s="39"/>
      <c r="C9" s="34"/>
      <c r="D9" s="34"/>
      <c r="E9" s="375" t="s">
        <v>625</v>
      </c>
      <c r="F9" s="377"/>
      <c r="G9" s="377"/>
      <c r="H9" s="377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4" t="s">
        <v>121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78" t="s">
        <v>626</v>
      </c>
      <c r="F11" s="377"/>
      <c r="G11" s="377"/>
      <c r="H11" s="377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x14ac:dyDescent="0.2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22</v>
      </c>
      <c r="E14" s="34"/>
      <c r="F14" s="103" t="s">
        <v>424</v>
      </c>
      <c r="G14" s="34"/>
      <c r="H14" s="34"/>
      <c r="I14" s="117" t="s">
        <v>24</v>
      </c>
      <c r="J14" s="118" t="str">
        <f>'Rekapitulace stavby'!AN8</f>
        <v>15. 4. 2020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79" t="str">
        <f>'Rekapitulace stavby'!E14</f>
        <v>Vyplň údaj</v>
      </c>
      <c r="F20" s="380"/>
      <c r="G20" s="380"/>
      <c r="H20" s="380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9"/>
      <c r="B29" s="120"/>
      <c r="C29" s="119"/>
      <c r="D29" s="119"/>
      <c r="E29" s="381" t="s">
        <v>35</v>
      </c>
      <c r="F29" s="381"/>
      <c r="G29" s="381"/>
      <c r="H29" s="381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46</v>
      </c>
      <c r="E35" s="114" t="s">
        <v>47</v>
      </c>
      <c r="F35" s="130">
        <f>ROUND((SUM(BE88:BE241)),  2)</f>
        <v>0</v>
      </c>
      <c r="G35" s="34"/>
      <c r="H35" s="34"/>
      <c r="I35" s="131">
        <v>0.21</v>
      </c>
      <c r="J35" s="130">
        <f>ROUND(((SUM(BE88:BE241))*I35),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4" t="s">
        <v>48</v>
      </c>
      <c r="F36" s="130">
        <f>ROUND((SUM(BF88:BF241)),  2)</f>
        <v>0</v>
      </c>
      <c r="G36" s="34"/>
      <c r="H36" s="34"/>
      <c r="I36" s="131">
        <v>0.15</v>
      </c>
      <c r="J36" s="130">
        <f>ROUND(((SUM(BF88:BF241))*I36),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49</v>
      </c>
      <c r="F37" s="130">
        <f>ROUND((SUM(BG88:BG241)),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4" t="s">
        <v>50</v>
      </c>
      <c r="F38" s="130">
        <f>ROUND((SUM(BH88:BH241)),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4" t="s">
        <v>51</v>
      </c>
      <c r="F39" s="130">
        <f>ROUND((SUM(BI88:BI241)),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 x14ac:dyDescent="0.2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 x14ac:dyDescent="0.2">
      <c r="A47" s="34"/>
      <c r="B47" s="35"/>
      <c r="C47" s="23" t="s">
        <v>123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 x14ac:dyDescent="0.2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 x14ac:dyDescent="0.2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 x14ac:dyDescent="0.2">
      <c r="A50" s="34"/>
      <c r="B50" s="35"/>
      <c r="C50" s="36"/>
      <c r="D50" s="36"/>
      <c r="E50" s="382" t="str">
        <f>E7</f>
        <v>Oprava trati v úseku Doňov - Popelín</v>
      </c>
      <c r="F50" s="383"/>
      <c r="G50" s="383"/>
      <c r="H50" s="383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 x14ac:dyDescent="0.2">
      <c r="B51" s="21"/>
      <c r="C51" s="29" t="s">
        <v>119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 x14ac:dyDescent="0.2">
      <c r="A52" s="34"/>
      <c r="B52" s="35"/>
      <c r="C52" s="36"/>
      <c r="D52" s="36"/>
      <c r="E52" s="382" t="s">
        <v>625</v>
      </c>
      <c r="F52" s="384"/>
      <c r="G52" s="384"/>
      <c r="H52" s="384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 x14ac:dyDescent="0.2">
      <c r="A53" s="34"/>
      <c r="B53" s="35"/>
      <c r="C53" s="29" t="s">
        <v>121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 x14ac:dyDescent="0.2">
      <c r="A54" s="34"/>
      <c r="B54" s="35"/>
      <c r="C54" s="36"/>
      <c r="D54" s="36"/>
      <c r="E54" s="336" t="str">
        <f>E11</f>
        <v>SO 3.1 - Železniční svřšek</v>
      </c>
      <c r="F54" s="384"/>
      <c r="G54" s="384"/>
      <c r="H54" s="384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 x14ac:dyDescent="0.2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 x14ac:dyDescent="0.2">
      <c r="A56" s="34"/>
      <c r="B56" s="35"/>
      <c r="C56" s="29" t="s">
        <v>22</v>
      </c>
      <c r="D56" s="36"/>
      <c r="E56" s="36"/>
      <c r="F56" s="27" t="str">
        <f>F14</f>
        <v>trať 225 dle JŘ, žst.  Jindřichův Hradec</v>
      </c>
      <c r="G56" s="36"/>
      <c r="H56" s="36"/>
      <c r="I56" s="117" t="s">
        <v>24</v>
      </c>
      <c r="J56" s="59" t="str">
        <f>IF(J14="","",J14)</f>
        <v>15. 4. 2020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 x14ac:dyDescent="0.2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 x14ac:dyDescent="0.2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 x14ac:dyDescent="0.2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 x14ac:dyDescent="0.2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 x14ac:dyDescent="0.2">
      <c r="A61" s="34"/>
      <c r="B61" s="35"/>
      <c r="C61" s="146" t="s">
        <v>124</v>
      </c>
      <c r="D61" s="147"/>
      <c r="E61" s="147"/>
      <c r="F61" s="147"/>
      <c r="G61" s="147"/>
      <c r="H61" s="147"/>
      <c r="I61" s="148"/>
      <c r="J61" s="149" t="s">
        <v>125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 x14ac:dyDescent="0.2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 x14ac:dyDescent="0.2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 x14ac:dyDescent="0.2">
      <c r="B64" s="151"/>
      <c r="C64" s="152"/>
      <c r="D64" s="153" t="s">
        <v>127</v>
      </c>
      <c r="E64" s="154"/>
      <c r="F64" s="154"/>
      <c r="G64" s="154"/>
      <c r="H64" s="154"/>
      <c r="I64" s="155"/>
      <c r="J64" s="156">
        <f>J111</f>
        <v>0</v>
      </c>
      <c r="K64" s="152"/>
      <c r="L64" s="157"/>
    </row>
    <row r="65" spans="1:31" s="10" customFormat="1" ht="19.899999999999999" customHeight="1" x14ac:dyDescent="0.2">
      <c r="B65" s="158"/>
      <c r="C65" s="97"/>
      <c r="D65" s="159" t="s">
        <v>128</v>
      </c>
      <c r="E65" s="160"/>
      <c r="F65" s="160"/>
      <c r="G65" s="160"/>
      <c r="H65" s="160"/>
      <c r="I65" s="161"/>
      <c r="J65" s="162">
        <f>J112</f>
        <v>0</v>
      </c>
      <c r="K65" s="97"/>
      <c r="L65" s="163"/>
    </row>
    <row r="66" spans="1:31" s="9" customFormat="1" ht="24.95" customHeight="1" x14ac:dyDescent="0.2">
      <c r="B66" s="151"/>
      <c r="C66" s="152"/>
      <c r="D66" s="153" t="s">
        <v>129</v>
      </c>
      <c r="E66" s="154"/>
      <c r="F66" s="154"/>
      <c r="G66" s="154"/>
      <c r="H66" s="154"/>
      <c r="I66" s="155"/>
      <c r="J66" s="156">
        <f>J190</f>
        <v>0</v>
      </c>
      <c r="K66" s="152"/>
      <c r="L66" s="157"/>
    </row>
    <row r="67" spans="1:31" s="2" customFormat="1" ht="21.75" customHeight="1" x14ac:dyDescent="0.2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 x14ac:dyDescent="0.2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 x14ac:dyDescent="0.2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 x14ac:dyDescent="0.2">
      <c r="A73" s="34"/>
      <c r="B73" s="35"/>
      <c r="C73" s="23" t="s">
        <v>130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 x14ac:dyDescent="0.2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 x14ac:dyDescent="0.2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 x14ac:dyDescent="0.2">
      <c r="A76" s="34"/>
      <c r="B76" s="35"/>
      <c r="C76" s="36"/>
      <c r="D76" s="36"/>
      <c r="E76" s="382" t="str">
        <f>E7</f>
        <v>Oprava trati v úseku Doňov - Popelín</v>
      </c>
      <c r="F76" s="383"/>
      <c r="G76" s="383"/>
      <c r="H76" s="383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 x14ac:dyDescent="0.2">
      <c r="B77" s="21"/>
      <c r="C77" s="29" t="s">
        <v>119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ht="16.5" customHeight="1" x14ac:dyDescent="0.2">
      <c r="A78" s="34"/>
      <c r="B78" s="35"/>
      <c r="C78" s="36"/>
      <c r="D78" s="36"/>
      <c r="E78" s="382" t="s">
        <v>625</v>
      </c>
      <c r="F78" s="384"/>
      <c r="G78" s="384"/>
      <c r="H78" s="384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 x14ac:dyDescent="0.2">
      <c r="A79" s="34"/>
      <c r="B79" s="35"/>
      <c r="C79" s="29" t="s">
        <v>121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 x14ac:dyDescent="0.2">
      <c r="A80" s="34"/>
      <c r="B80" s="35"/>
      <c r="C80" s="36"/>
      <c r="D80" s="36"/>
      <c r="E80" s="336" t="str">
        <f>E11</f>
        <v>SO 3.1 - Železniční svřšek</v>
      </c>
      <c r="F80" s="384"/>
      <c r="G80" s="384"/>
      <c r="H80" s="384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 x14ac:dyDescent="0.2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 x14ac:dyDescent="0.2">
      <c r="A82" s="34"/>
      <c r="B82" s="35"/>
      <c r="C82" s="29" t="s">
        <v>22</v>
      </c>
      <c r="D82" s="36"/>
      <c r="E82" s="36"/>
      <c r="F82" s="27" t="str">
        <f>F14</f>
        <v>trať 225 dle JŘ, žst.  Jindřichův Hradec</v>
      </c>
      <c r="G82" s="36"/>
      <c r="H82" s="36"/>
      <c r="I82" s="117" t="s">
        <v>24</v>
      </c>
      <c r="J82" s="59" t="str">
        <f>IF(J14="","",J14)</f>
        <v>15. 4. 2020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 x14ac:dyDescent="0.2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117" t="s">
        <v>34</v>
      </c>
      <c r="J84" s="32" t="str">
        <f>E23</f>
        <v xml:space="preserve"> 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 x14ac:dyDescent="0.2">
      <c r="A85" s="34"/>
      <c r="B85" s="35"/>
      <c r="C85" s="29" t="s">
        <v>32</v>
      </c>
      <c r="D85" s="36"/>
      <c r="E85" s="36"/>
      <c r="F85" s="27" t="str">
        <f>IF(E20="","",E20)</f>
        <v>Vyplň údaj</v>
      </c>
      <c r="G85" s="36"/>
      <c r="H85" s="36"/>
      <c r="I85" s="117" t="s">
        <v>38</v>
      </c>
      <c r="J85" s="32" t="str">
        <f>E26</f>
        <v>Libor Brabenec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 x14ac:dyDescent="0.2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 x14ac:dyDescent="0.2">
      <c r="A87" s="164"/>
      <c r="B87" s="165"/>
      <c r="C87" s="166" t="s">
        <v>131</v>
      </c>
      <c r="D87" s="167" t="s">
        <v>61</v>
      </c>
      <c r="E87" s="167" t="s">
        <v>57</v>
      </c>
      <c r="F87" s="167" t="s">
        <v>58</v>
      </c>
      <c r="G87" s="167" t="s">
        <v>132</v>
      </c>
      <c r="H87" s="167" t="s">
        <v>133</v>
      </c>
      <c r="I87" s="168" t="s">
        <v>134</v>
      </c>
      <c r="J87" s="167" t="s">
        <v>125</v>
      </c>
      <c r="K87" s="169" t="s">
        <v>135</v>
      </c>
      <c r="L87" s="170"/>
      <c r="M87" s="68" t="s">
        <v>35</v>
      </c>
      <c r="N87" s="69" t="s">
        <v>46</v>
      </c>
      <c r="O87" s="69" t="s">
        <v>136</v>
      </c>
      <c r="P87" s="69" t="s">
        <v>137</v>
      </c>
      <c r="Q87" s="69" t="s">
        <v>138</v>
      </c>
      <c r="R87" s="69" t="s">
        <v>139</v>
      </c>
      <c r="S87" s="69" t="s">
        <v>140</v>
      </c>
      <c r="T87" s="70" t="s">
        <v>141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9" customHeight="1" x14ac:dyDescent="0.25">
      <c r="A88" s="34"/>
      <c r="B88" s="35"/>
      <c r="C88" s="75" t="s">
        <v>142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P89+SUM(P90:P111)+P190</f>
        <v>0</v>
      </c>
      <c r="Q88" s="72"/>
      <c r="R88" s="173">
        <f>R89+SUM(R90:R111)+R190</f>
        <v>76.958960000000019</v>
      </c>
      <c r="S88" s="72"/>
      <c r="T88" s="174">
        <f>T89+SUM(T90:T111)+T190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126</v>
      </c>
      <c r="BK88" s="175">
        <f>BK89+SUM(BK90:BK111)+BK190</f>
        <v>0</v>
      </c>
    </row>
    <row r="89" spans="1:65" s="2" customFormat="1" ht="21.75" customHeight="1" x14ac:dyDescent="0.2">
      <c r="A89" s="34"/>
      <c r="B89" s="35"/>
      <c r="C89" s="176" t="s">
        <v>83</v>
      </c>
      <c r="D89" s="176" t="s">
        <v>143</v>
      </c>
      <c r="E89" s="177" t="s">
        <v>144</v>
      </c>
      <c r="F89" s="178" t="s">
        <v>145</v>
      </c>
      <c r="G89" s="179" t="s">
        <v>146</v>
      </c>
      <c r="H89" s="180">
        <v>120</v>
      </c>
      <c r="I89" s="181"/>
      <c r="J89" s="182">
        <f>ROUND(I89*H89,2)</f>
        <v>0</v>
      </c>
      <c r="K89" s="178" t="s">
        <v>147</v>
      </c>
      <c r="L89" s="183"/>
      <c r="M89" s="184" t="s">
        <v>35</v>
      </c>
      <c r="N89" s="185" t="s">
        <v>47</v>
      </c>
      <c r="O89" s="64"/>
      <c r="P89" s="186">
        <f>O89*H89</f>
        <v>0</v>
      </c>
      <c r="Q89" s="186">
        <v>1.8000000000000001E-4</v>
      </c>
      <c r="R89" s="186">
        <f>Q89*H89</f>
        <v>2.1600000000000001E-2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148</v>
      </c>
      <c r="AT89" s="188" t="s">
        <v>143</v>
      </c>
      <c r="AU89" s="188" t="s">
        <v>76</v>
      </c>
      <c r="AY89" s="17" t="s">
        <v>149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150</v>
      </c>
      <c r="BM89" s="188" t="s">
        <v>151</v>
      </c>
    </row>
    <row r="90" spans="1:65" s="12" customFormat="1" ht="11.25" x14ac:dyDescent="0.2">
      <c r="B90" s="190"/>
      <c r="C90" s="191"/>
      <c r="D90" s="192" t="s">
        <v>152</v>
      </c>
      <c r="E90" s="193" t="s">
        <v>35</v>
      </c>
      <c r="F90" s="194" t="s">
        <v>627</v>
      </c>
      <c r="G90" s="191"/>
      <c r="H90" s="195">
        <v>120</v>
      </c>
      <c r="I90" s="196"/>
      <c r="J90" s="191"/>
      <c r="K90" s="191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152</v>
      </c>
      <c r="AU90" s="201" t="s">
        <v>76</v>
      </c>
      <c r="AV90" s="12" t="s">
        <v>85</v>
      </c>
      <c r="AW90" s="12" t="s">
        <v>37</v>
      </c>
      <c r="AX90" s="12" t="s">
        <v>83</v>
      </c>
      <c r="AY90" s="201" t="s">
        <v>149</v>
      </c>
    </row>
    <row r="91" spans="1:65" s="2" customFormat="1" ht="21.75" customHeight="1" x14ac:dyDescent="0.2">
      <c r="A91" s="34"/>
      <c r="B91" s="35"/>
      <c r="C91" s="176" t="s">
        <v>85</v>
      </c>
      <c r="D91" s="176" t="s">
        <v>143</v>
      </c>
      <c r="E91" s="177" t="s">
        <v>154</v>
      </c>
      <c r="F91" s="178" t="s">
        <v>155</v>
      </c>
      <c r="G91" s="179" t="s">
        <v>146</v>
      </c>
      <c r="H91" s="180">
        <v>84</v>
      </c>
      <c r="I91" s="181"/>
      <c r="J91" s="182">
        <f>ROUND(I91*H91,2)</f>
        <v>0</v>
      </c>
      <c r="K91" s="178" t="s">
        <v>147</v>
      </c>
      <c r="L91" s="183"/>
      <c r="M91" s="184" t="s">
        <v>35</v>
      </c>
      <c r="N91" s="185" t="s">
        <v>47</v>
      </c>
      <c r="O91" s="64"/>
      <c r="P91" s="186">
        <f>O91*H91</f>
        <v>0</v>
      </c>
      <c r="Q91" s="186">
        <v>1.23E-3</v>
      </c>
      <c r="R91" s="186">
        <f>Q91*H91</f>
        <v>0.10332</v>
      </c>
      <c r="S91" s="186">
        <v>0</v>
      </c>
      <c r="T91" s="18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8" t="s">
        <v>148</v>
      </c>
      <c r="AT91" s="188" t="s">
        <v>143</v>
      </c>
      <c r="AU91" s="188" t="s">
        <v>76</v>
      </c>
      <c r="AY91" s="17" t="s">
        <v>149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7" t="s">
        <v>83</v>
      </c>
      <c r="BK91" s="189">
        <f>ROUND(I91*H91,2)</f>
        <v>0</v>
      </c>
      <c r="BL91" s="17" t="s">
        <v>150</v>
      </c>
      <c r="BM91" s="188" t="s">
        <v>156</v>
      </c>
    </row>
    <row r="92" spans="1:65" s="2" customFormat="1" ht="19.5" x14ac:dyDescent="0.2">
      <c r="A92" s="34"/>
      <c r="B92" s="35"/>
      <c r="C92" s="36"/>
      <c r="D92" s="192" t="s">
        <v>157</v>
      </c>
      <c r="E92" s="36"/>
      <c r="F92" s="202" t="s">
        <v>628</v>
      </c>
      <c r="G92" s="36"/>
      <c r="H92" s="36"/>
      <c r="I92" s="115"/>
      <c r="J92" s="36"/>
      <c r="K92" s="36"/>
      <c r="L92" s="39"/>
      <c r="M92" s="203"/>
      <c r="N92" s="204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157</v>
      </c>
      <c r="AU92" s="17" t="s">
        <v>76</v>
      </c>
    </row>
    <row r="93" spans="1:65" s="12" customFormat="1" ht="11.25" x14ac:dyDescent="0.2">
      <c r="B93" s="190"/>
      <c r="C93" s="191"/>
      <c r="D93" s="192" t="s">
        <v>152</v>
      </c>
      <c r="E93" s="193" t="s">
        <v>35</v>
      </c>
      <c r="F93" s="194" t="s">
        <v>629</v>
      </c>
      <c r="G93" s="191"/>
      <c r="H93" s="195">
        <v>84</v>
      </c>
      <c r="I93" s="196"/>
      <c r="J93" s="191"/>
      <c r="K93" s="191"/>
      <c r="L93" s="197"/>
      <c r="M93" s="198"/>
      <c r="N93" s="199"/>
      <c r="O93" s="199"/>
      <c r="P93" s="199"/>
      <c r="Q93" s="199"/>
      <c r="R93" s="199"/>
      <c r="S93" s="199"/>
      <c r="T93" s="200"/>
      <c r="AT93" s="201" t="s">
        <v>152</v>
      </c>
      <c r="AU93" s="201" t="s">
        <v>76</v>
      </c>
      <c r="AV93" s="12" t="s">
        <v>85</v>
      </c>
      <c r="AW93" s="12" t="s">
        <v>37</v>
      </c>
      <c r="AX93" s="12" t="s">
        <v>83</v>
      </c>
      <c r="AY93" s="201" t="s">
        <v>149</v>
      </c>
    </row>
    <row r="94" spans="1:65" s="2" customFormat="1" ht="21.75" customHeight="1" x14ac:dyDescent="0.2">
      <c r="A94" s="34"/>
      <c r="B94" s="35"/>
      <c r="C94" s="176" t="s">
        <v>160</v>
      </c>
      <c r="D94" s="176" t="s">
        <v>143</v>
      </c>
      <c r="E94" s="177" t="s">
        <v>161</v>
      </c>
      <c r="F94" s="178" t="s">
        <v>162</v>
      </c>
      <c r="G94" s="179" t="s">
        <v>146</v>
      </c>
      <c r="H94" s="180">
        <v>48</v>
      </c>
      <c r="I94" s="181"/>
      <c r="J94" s="182">
        <f>ROUND(I94*H94,2)</f>
        <v>0</v>
      </c>
      <c r="K94" s="178" t="s">
        <v>147</v>
      </c>
      <c r="L94" s="183"/>
      <c r="M94" s="184" t="s">
        <v>35</v>
      </c>
      <c r="N94" s="185" t="s">
        <v>47</v>
      </c>
      <c r="O94" s="64"/>
      <c r="P94" s="186">
        <f>O94*H94</f>
        <v>0</v>
      </c>
      <c r="Q94" s="186">
        <v>1.23E-3</v>
      </c>
      <c r="R94" s="186">
        <f>Q94*H94</f>
        <v>5.9039999999999995E-2</v>
      </c>
      <c r="S94" s="186">
        <v>0</v>
      </c>
      <c r="T94" s="187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8" t="s">
        <v>148</v>
      </c>
      <c r="AT94" s="188" t="s">
        <v>143</v>
      </c>
      <c r="AU94" s="188" t="s">
        <v>76</v>
      </c>
      <c r="AY94" s="17" t="s">
        <v>149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7" t="s">
        <v>83</v>
      </c>
      <c r="BK94" s="189">
        <f>ROUND(I94*H94,2)</f>
        <v>0</v>
      </c>
      <c r="BL94" s="17" t="s">
        <v>150</v>
      </c>
      <c r="BM94" s="188" t="s">
        <v>163</v>
      </c>
    </row>
    <row r="95" spans="1:65" s="12" customFormat="1" ht="11.25" x14ac:dyDescent="0.2">
      <c r="B95" s="190"/>
      <c r="C95" s="191"/>
      <c r="D95" s="192" t="s">
        <v>152</v>
      </c>
      <c r="E95" s="193" t="s">
        <v>35</v>
      </c>
      <c r="F95" s="194" t="s">
        <v>630</v>
      </c>
      <c r="G95" s="191"/>
      <c r="H95" s="195">
        <v>48</v>
      </c>
      <c r="I95" s="196"/>
      <c r="J95" s="191"/>
      <c r="K95" s="191"/>
      <c r="L95" s="197"/>
      <c r="M95" s="198"/>
      <c r="N95" s="199"/>
      <c r="O95" s="199"/>
      <c r="P95" s="199"/>
      <c r="Q95" s="199"/>
      <c r="R95" s="199"/>
      <c r="S95" s="199"/>
      <c r="T95" s="200"/>
      <c r="AT95" s="201" t="s">
        <v>152</v>
      </c>
      <c r="AU95" s="201" t="s">
        <v>76</v>
      </c>
      <c r="AV95" s="12" t="s">
        <v>85</v>
      </c>
      <c r="AW95" s="12" t="s">
        <v>37</v>
      </c>
      <c r="AX95" s="12" t="s">
        <v>83</v>
      </c>
      <c r="AY95" s="201" t="s">
        <v>149</v>
      </c>
    </row>
    <row r="96" spans="1:65" s="2" customFormat="1" ht="21.75" customHeight="1" x14ac:dyDescent="0.2">
      <c r="A96" s="34"/>
      <c r="B96" s="35"/>
      <c r="C96" s="176" t="s">
        <v>150</v>
      </c>
      <c r="D96" s="176" t="s">
        <v>143</v>
      </c>
      <c r="E96" s="177" t="s">
        <v>165</v>
      </c>
      <c r="F96" s="178" t="s">
        <v>166</v>
      </c>
      <c r="G96" s="179" t="s">
        <v>167</v>
      </c>
      <c r="H96" s="180">
        <v>54</v>
      </c>
      <c r="I96" s="181"/>
      <c r="J96" s="182">
        <f>ROUND(I96*H96,2)</f>
        <v>0</v>
      </c>
      <c r="K96" s="178" t="s">
        <v>147</v>
      </c>
      <c r="L96" s="183"/>
      <c r="M96" s="184" t="s">
        <v>35</v>
      </c>
      <c r="N96" s="185" t="s">
        <v>47</v>
      </c>
      <c r="O96" s="64"/>
      <c r="P96" s="186">
        <f>O96*H96</f>
        <v>0</v>
      </c>
      <c r="Q96" s="186">
        <v>1</v>
      </c>
      <c r="R96" s="186">
        <f>Q96*H96</f>
        <v>54</v>
      </c>
      <c r="S96" s="186">
        <v>0</v>
      </c>
      <c r="T96" s="18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8" t="s">
        <v>148</v>
      </c>
      <c r="AT96" s="188" t="s">
        <v>143</v>
      </c>
      <c r="AU96" s="188" t="s">
        <v>76</v>
      </c>
      <c r="AY96" s="17" t="s">
        <v>149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83</v>
      </c>
      <c r="BK96" s="189">
        <f>ROUND(I96*H96,2)</f>
        <v>0</v>
      </c>
      <c r="BL96" s="17" t="s">
        <v>150</v>
      </c>
      <c r="BM96" s="188" t="s">
        <v>168</v>
      </c>
    </row>
    <row r="97" spans="1:65" s="2" customFormat="1" ht="19.5" x14ac:dyDescent="0.2">
      <c r="A97" s="34"/>
      <c r="B97" s="35"/>
      <c r="C97" s="36"/>
      <c r="D97" s="192" t="s">
        <v>157</v>
      </c>
      <c r="E97" s="36"/>
      <c r="F97" s="202" t="s">
        <v>631</v>
      </c>
      <c r="G97" s="36"/>
      <c r="H97" s="36"/>
      <c r="I97" s="115"/>
      <c r="J97" s="36"/>
      <c r="K97" s="36"/>
      <c r="L97" s="39"/>
      <c r="M97" s="203"/>
      <c r="N97" s="204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157</v>
      </c>
      <c r="AU97" s="17" t="s">
        <v>76</v>
      </c>
    </row>
    <row r="98" spans="1:65" s="12" customFormat="1" ht="11.25" x14ac:dyDescent="0.2">
      <c r="B98" s="190"/>
      <c r="C98" s="191"/>
      <c r="D98" s="192" t="s">
        <v>152</v>
      </c>
      <c r="E98" s="193" t="s">
        <v>35</v>
      </c>
      <c r="F98" s="194" t="s">
        <v>632</v>
      </c>
      <c r="G98" s="191"/>
      <c r="H98" s="195">
        <v>54</v>
      </c>
      <c r="I98" s="196"/>
      <c r="J98" s="191"/>
      <c r="K98" s="191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152</v>
      </c>
      <c r="AU98" s="201" t="s">
        <v>76</v>
      </c>
      <c r="AV98" s="12" t="s">
        <v>85</v>
      </c>
      <c r="AW98" s="12" t="s">
        <v>37</v>
      </c>
      <c r="AX98" s="12" t="s">
        <v>83</v>
      </c>
      <c r="AY98" s="201" t="s">
        <v>149</v>
      </c>
    </row>
    <row r="99" spans="1:65" s="2" customFormat="1" ht="21.75" customHeight="1" x14ac:dyDescent="0.2">
      <c r="A99" s="34"/>
      <c r="B99" s="35"/>
      <c r="C99" s="176" t="s">
        <v>171</v>
      </c>
      <c r="D99" s="176" t="s">
        <v>143</v>
      </c>
      <c r="E99" s="177" t="s">
        <v>172</v>
      </c>
      <c r="F99" s="178" t="s">
        <v>173</v>
      </c>
      <c r="G99" s="179" t="s">
        <v>167</v>
      </c>
      <c r="H99" s="180">
        <v>8.4480000000000004</v>
      </c>
      <c r="I99" s="181"/>
      <c r="J99" s="182">
        <f>ROUND(I99*H99,2)</f>
        <v>0</v>
      </c>
      <c r="K99" s="178" t="s">
        <v>147</v>
      </c>
      <c r="L99" s="183"/>
      <c r="M99" s="184" t="s">
        <v>35</v>
      </c>
      <c r="N99" s="185" t="s">
        <v>47</v>
      </c>
      <c r="O99" s="64"/>
      <c r="P99" s="186">
        <f>O99*H99</f>
        <v>0</v>
      </c>
      <c r="Q99" s="186">
        <v>1</v>
      </c>
      <c r="R99" s="186">
        <f>Q99*H99</f>
        <v>8.4480000000000004</v>
      </c>
      <c r="S99" s="186">
        <v>0</v>
      </c>
      <c r="T99" s="187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8" t="s">
        <v>148</v>
      </c>
      <c r="AT99" s="188" t="s">
        <v>143</v>
      </c>
      <c r="AU99" s="188" t="s">
        <v>76</v>
      </c>
      <c r="AY99" s="17" t="s">
        <v>149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7" t="s">
        <v>83</v>
      </c>
      <c r="BK99" s="189">
        <f>ROUND(I99*H99,2)</f>
        <v>0</v>
      </c>
      <c r="BL99" s="17" t="s">
        <v>150</v>
      </c>
      <c r="BM99" s="188" t="s">
        <v>174</v>
      </c>
    </row>
    <row r="100" spans="1:65" s="2" customFormat="1" ht="39" x14ac:dyDescent="0.2">
      <c r="A100" s="34"/>
      <c r="B100" s="35"/>
      <c r="C100" s="36"/>
      <c r="D100" s="192" t="s">
        <v>157</v>
      </c>
      <c r="E100" s="36"/>
      <c r="F100" s="202" t="s">
        <v>633</v>
      </c>
      <c r="G100" s="36"/>
      <c r="H100" s="36"/>
      <c r="I100" s="115"/>
      <c r="J100" s="36"/>
      <c r="K100" s="36"/>
      <c r="L100" s="39"/>
      <c r="M100" s="203"/>
      <c r="N100" s="204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157</v>
      </c>
      <c r="AU100" s="17" t="s">
        <v>76</v>
      </c>
    </row>
    <row r="101" spans="1:65" s="12" customFormat="1" ht="11.25" x14ac:dyDescent="0.2">
      <c r="B101" s="190"/>
      <c r="C101" s="191"/>
      <c r="D101" s="192" t="s">
        <v>152</v>
      </c>
      <c r="E101" s="193" t="s">
        <v>35</v>
      </c>
      <c r="F101" s="194" t="s">
        <v>634</v>
      </c>
      <c r="G101" s="191"/>
      <c r="H101" s="195">
        <v>8.4480000000000004</v>
      </c>
      <c r="I101" s="196"/>
      <c r="J101" s="191"/>
      <c r="K101" s="191"/>
      <c r="L101" s="197"/>
      <c r="M101" s="198"/>
      <c r="N101" s="199"/>
      <c r="O101" s="199"/>
      <c r="P101" s="199"/>
      <c r="Q101" s="199"/>
      <c r="R101" s="199"/>
      <c r="S101" s="199"/>
      <c r="T101" s="200"/>
      <c r="AT101" s="201" t="s">
        <v>152</v>
      </c>
      <c r="AU101" s="201" t="s">
        <v>76</v>
      </c>
      <c r="AV101" s="12" t="s">
        <v>85</v>
      </c>
      <c r="AW101" s="12" t="s">
        <v>37</v>
      </c>
      <c r="AX101" s="12" t="s">
        <v>83</v>
      </c>
      <c r="AY101" s="201" t="s">
        <v>149</v>
      </c>
    </row>
    <row r="102" spans="1:65" s="2" customFormat="1" ht="21.75" customHeight="1" x14ac:dyDescent="0.2">
      <c r="A102" s="34"/>
      <c r="B102" s="35"/>
      <c r="C102" s="176" t="s">
        <v>177</v>
      </c>
      <c r="D102" s="176" t="s">
        <v>143</v>
      </c>
      <c r="E102" s="177" t="s">
        <v>178</v>
      </c>
      <c r="F102" s="178" t="s">
        <v>179</v>
      </c>
      <c r="G102" s="179" t="s">
        <v>167</v>
      </c>
      <c r="H102" s="180">
        <v>7.04</v>
      </c>
      <c r="I102" s="181"/>
      <c r="J102" s="182">
        <f>ROUND(I102*H102,2)</f>
        <v>0</v>
      </c>
      <c r="K102" s="178" t="s">
        <v>147</v>
      </c>
      <c r="L102" s="183"/>
      <c r="M102" s="184" t="s">
        <v>35</v>
      </c>
      <c r="N102" s="185" t="s">
        <v>47</v>
      </c>
      <c r="O102" s="64"/>
      <c r="P102" s="186">
        <f>O102*H102</f>
        <v>0</v>
      </c>
      <c r="Q102" s="186">
        <v>1</v>
      </c>
      <c r="R102" s="186">
        <f>Q102*H102</f>
        <v>7.04</v>
      </c>
      <c r="S102" s="186">
        <v>0</v>
      </c>
      <c r="T102" s="187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8" t="s">
        <v>148</v>
      </c>
      <c r="AT102" s="188" t="s">
        <v>143</v>
      </c>
      <c r="AU102" s="188" t="s">
        <v>76</v>
      </c>
      <c r="AY102" s="17" t="s">
        <v>149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7" t="s">
        <v>83</v>
      </c>
      <c r="BK102" s="189">
        <f>ROUND(I102*H102,2)</f>
        <v>0</v>
      </c>
      <c r="BL102" s="17" t="s">
        <v>150</v>
      </c>
      <c r="BM102" s="188" t="s">
        <v>635</v>
      </c>
    </row>
    <row r="103" spans="1:65" s="2" customFormat="1" ht="39" x14ac:dyDescent="0.2">
      <c r="A103" s="34"/>
      <c r="B103" s="35"/>
      <c r="C103" s="36"/>
      <c r="D103" s="192" t="s">
        <v>157</v>
      </c>
      <c r="E103" s="36"/>
      <c r="F103" s="202" t="s">
        <v>633</v>
      </c>
      <c r="G103" s="36"/>
      <c r="H103" s="36"/>
      <c r="I103" s="115"/>
      <c r="J103" s="36"/>
      <c r="K103" s="36"/>
      <c r="L103" s="39"/>
      <c r="M103" s="203"/>
      <c r="N103" s="204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157</v>
      </c>
      <c r="AU103" s="17" t="s">
        <v>76</v>
      </c>
    </row>
    <row r="104" spans="1:65" s="12" customFormat="1" ht="11.25" x14ac:dyDescent="0.2">
      <c r="B104" s="190"/>
      <c r="C104" s="191"/>
      <c r="D104" s="192" t="s">
        <v>152</v>
      </c>
      <c r="E104" s="193" t="s">
        <v>35</v>
      </c>
      <c r="F104" s="194" t="s">
        <v>636</v>
      </c>
      <c r="G104" s="191"/>
      <c r="H104" s="195">
        <v>7.04</v>
      </c>
      <c r="I104" s="196"/>
      <c r="J104" s="191"/>
      <c r="K104" s="191"/>
      <c r="L104" s="197"/>
      <c r="M104" s="198"/>
      <c r="N104" s="199"/>
      <c r="O104" s="199"/>
      <c r="P104" s="199"/>
      <c r="Q104" s="199"/>
      <c r="R104" s="199"/>
      <c r="S104" s="199"/>
      <c r="T104" s="200"/>
      <c r="AT104" s="201" t="s">
        <v>152</v>
      </c>
      <c r="AU104" s="201" t="s">
        <v>76</v>
      </c>
      <c r="AV104" s="12" t="s">
        <v>85</v>
      </c>
      <c r="AW104" s="12" t="s">
        <v>37</v>
      </c>
      <c r="AX104" s="12" t="s">
        <v>83</v>
      </c>
      <c r="AY104" s="201" t="s">
        <v>149</v>
      </c>
    </row>
    <row r="105" spans="1:65" s="2" customFormat="1" ht="21.75" customHeight="1" x14ac:dyDescent="0.2">
      <c r="A105" s="34"/>
      <c r="B105" s="35"/>
      <c r="C105" s="176" t="s">
        <v>182</v>
      </c>
      <c r="D105" s="176" t="s">
        <v>143</v>
      </c>
      <c r="E105" s="177" t="s">
        <v>183</v>
      </c>
      <c r="F105" s="178" t="s">
        <v>184</v>
      </c>
      <c r="G105" s="179" t="s">
        <v>185</v>
      </c>
      <c r="H105" s="180">
        <v>7</v>
      </c>
      <c r="I105" s="181"/>
      <c r="J105" s="182">
        <f>ROUND(I105*H105,2)</f>
        <v>0</v>
      </c>
      <c r="K105" s="178" t="s">
        <v>147</v>
      </c>
      <c r="L105" s="183"/>
      <c r="M105" s="184" t="s">
        <v>35</v>
      </c>
      <c r="N105" s="185" t="s">
        <v>47</v>
      </c>
      <c r="O105" s="64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88" t="s">
        <v>148</v>
      </c>
      <c r="AT105" s="188" t="s">
        <v>143</v>
      </c>
      <c r="AU105" s="188" t="s">
        <v>76</v>
      </c>
      <c r="AY105" s="17" t="s">
        <v>149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7" t="s">
        <v>83</v>
      </c>
      <c r="BK105" s="189">
        <f>ROUND(I105*H105,2)</f>
        <v>0</v>
      </c>
      <c r="BL105" s="17" t="s">
        <v>150</v>
      </c>
      <c r="BM105" s="188" t="s">
        <v>186</v>
      </c>
    </row>
    <row r="106" spans="1:65" s="2" customFormat="1" ht="29.25" x14ac:dyDescent="0.2">
      <c r="A106" s="34"/>
      <c r="B106" s="35"/>
      <c r="C106" s="36"/>
      <c r="D106" s="192" t="s">
        <v>157</v>
      </c>
      <c r="E106" s="36"/>
      <c r="F106" s="202" t="s">
        <v>637</v>
      </c>
      <c r="G106" s="36"/>
      <c r="H106" s="36"/>
      <c r="I106" s="115"/>
      <c r="J106" s="36"/>
      <c r="K106" s="36"/>
      <c r="L106" s="39"/>
      <c r="M106" s="203"/>
      <c r="N106" s="204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157</v>
      </c>
      <c r="AU106" s="17" t="s">
        <v>76</v>
      </c>
    </row>
    <row r="107" spans="1:65" s="12" customFormat="1" ht="11.25" x14ac:dyDescent="0.2">
      <c r="B107" s="190"/>
      <c r="C107" s="191"/>
      <c r="D107" s="192" t="s">
        <v>152</v>
      </c>
      <c r="E107" s="193" t="s">
        <v>35</v>
      </c>
      <c r="F107" s="194" t="s">
        <v>541</v>
      </c>
      <c r="G107" s="191"/>
      <c r="H107" s="195">
        <v>7</v>
      </c>
      <c r="I107" s="196"/>
      <c r="J107" s="191"/>
      <c r="K107" s="191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152</v>
      </c>
      <c r="AU107" s="201" t="s">
        <v>76</v>
      </c>
      <c r="AV107" s="12" t="s">
        <v>85</v>
      </c>
      <c r="AW107" s="12" t="s">
        <v>37</v>
      </c>
      <c r="AX107" s="12" t="s">
        <v>83</v>
      </c>
      <c r="AY107" s="201" t="s">
        <v>149</v>
      </c>
    </row>
    <row r="108" spans="1:65" s="2" customFormat="1" ht="21.75" customHeight="1" x14ac:dyDescent="0.2">
      <c r="A108" s="34"/>
      <c r="B108" s="35"/>
      <c r="C108" s="176" t="s">
        <v>148</v>
      </c>
      <c r="D108" s="176" t="s">
        <v>143</v>
      </c>
      <c r="E108" s="177" t="s">
        <v>189</v>
      </c>
      <c r="F108" s="178" t="s">
        <v>190</v>
      </c>
      <c r="G108" s="179" t="s">
        <v>191</v>
      </c>
      <c r="H108" s="180">
        <v>3</v>
      </c>
      <c r="I108" s="181"/>
      <c r="J108" s="182">
        <f>ROUND(I108*H108,2)</f>
        <v>0</v>
      </c>
      <c r="K108" s="178" t="s">
        <v>147</v>
      </c>
      <c r="L108" s="183"/>
      <c r="M108" s="184" t="s">
        <v>35</v>
      </c>
      <c r="N108" s="185" t="s">
        <v>47</v>
      </c>
      <c r="O108" s="64"/>
      <c r="P108" s="186">
        <f>O108*H108</f>
        <v>0</v>
      </c>
      <c r="Q108" s="186">
        <v>2.4289999999999998</v>
      </c>
      <c r="R108" s="186">
        <f>Q108*H108</f>
        <v>7.286999999999999</v>
      </c>
      <c r="S108" s="186">
        <v>0</v>
      </c>
      <c r="T108" s="187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8" t="s">
        <v>148</v>
      </c>
      <c r="AT108" s="188" t="s">
        <v>143</v>
      </c>
      <c r="AU108" s="188" t="s">
        <v>76</v>
      </c>
      <c r="AY108" s="17" t="s">
        <v>149</v>
      </c>
      <c r="BE108" s="189">
        <f>IF(N108="základní",J108,0)</f>
        <v>0</v>
      </c>
      <c r="BF108" s="189">
        <f>IF(N108="snížená",J108,0)</f>
        <v>0</v>
      </c>
      <c r="BG108" s="189">
        <f>IF(N108="zákl. přenesená",J108,0)</f>
        <v>0</v>
      </c>
      <c r="BH108" s="189">
        <f>IF(N108="sníž. přenesená",J108,0)</f>
        <v>0</v>
      </c>
      <c r="BI108" s="189">
        <f>IF(N108="nulová",J108,0)</f>
        <v>0</v>
      </c>
      <c r="BJ108" s="17" t="s">
        <v>83</v>
      </c>
      <c r="BK108" s="189">
        <f>ROUND(I108*H108,2)</f>
        <v>0</v>
      </c>
      <c r="BL108" s="17" t="s">
        <v>150</v>
      </c>
      <c r="BM108" s="188" t="s">
        <v>192</v>
      </c>
    </row>
    <row r="109" spans="1:65" s="2" customFormat="1" ht="19.5" x14ac:dyDescent="0.2">
      <c r="A109" s="34"/>
      <c r="B109" s="35"/>
      <c r="C109" s="36"/>
      <c r="D109" s="192" t="s">
        <v>157</v>
      </c>
      <c r="E109" s="36"/>
      <c r="F109" s="202" t="s">
        <v>193</v>
      </c>
      <c r="G109" s="36"/>
      <c r="H109" s="36"/>
      <c r="I109" s="115"/>
      <c r="J109" s="36"/>
      <c r="K109" s="36"/>
      <c r="L109" s="39"/>
      <c r="M109" s="203"/>
      <c r="N109" s="204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157</v>
      </c>
      <c r="AU109" s="17" t="s">
        <v>76</v>
      </c>
    </row>
    <row r="110" spans="1:65" s="12" customFormat="1" ht="11.25" x14ac:dyDescent="0.2">
      <c r="B110" s="190"/>
      <c r="C110" s="191"/>
      <c r="D110" s="192" t="s">
        <v>152</v>
      </c>
      <c r="E110" s="193" t="s">
        <v>35</v>
      </c>
      <c r="F110" s="194" t="s">
        <v>536</v>
      </c>
      <c r="G110" s="191"/>
      <c r="H110" s="195">
        <v>3</v>
      </c>
      <c r="I110" s="196"/>
      <c r="J110" s="191"/>
      <c r="K110" s="191"/>
      <c r="L110" s="197"/>
      <c r="M110" s="198"/>
      <c r="N110" s="199"/>
      <c r="O110" s="199"/>
      <c r="P110" s="199"/>
      <c r="Q110" s="199"/>
      <c r="R110" s="199"/>
      <c r="S110" s="199"/>
      <c r="T110" s="200"/>
      <c r="AT110" s="201" t="s">
        <v>152</v>
      </c>
      <c r="AU110" s="201" t="s">
        <v>76</v>
      </c>
      <c r="AV110" s="12" t="s">
        <v>85</v>
      </c>
      <c r="AW110" s="12" t="s">
        <v>37</v>
      </c>
      <c r="AX110" s="12" t="s">
        <v>83</v>
      </c>
      <c r="AY110" s="201" t="s">
        <v>149</v>
      </c>
    </row>
    <row r="111" spans="1:65" s="13" customFormat="1" ht="25.9" customHeight="1" x14ac:dyDescent="0.2">
      <c r="B111" s="205"/>
      <c r="C111" s="206"/>
      <c r="D111" s="207" t="s">
        <v>75</v>
      </c>
      <c r="E111" s="208" t="s">
        <v>195</v>
      </c>
      <c r="F111" s="208" t="s">
        <v>196</v>
      </c>
      <c r="G111" s="206"/>
      <c r="H111" s="206"/>
      <c r="I111" s="209"/>
      <c r="J111" s="210">
        <f>BK111</f>
        <v>0</v>
      </c>
      <c r="K111" s="206"/>
      <c r="L111" s="211"/>
      <c r="M111" s="212"/>
      <c r="N111" s="213"/>
      <c r="O111" s="213"/>
      <c r="P111" s="214">
        <f>P112</f>
        <v>0</v>
      </c>
      <c r="Q111" s="213"/>
      <c r="R111" s="214">
        <f>R112</f>
        <v>0</v>
      </c>
      <c r="S111" s="213"/>
      <c r="T111" s="215">
        <f>T112</f>
        <v>0</v>
      </c>
      <c r="AR111" s="216" t="s">
        <v>83</v>
      </c>
      <c r="AT111" s="217" t="s">
        <v>75</v>
      </c>
      <c r="AU111" s="217" t="s">
        <v>76</v>
      </c>
      <c r="AY111" s="216" t="s">
        <v>149</v>
      </c>
      <c r="BK111" s="218">
        <f>BK112</f>
        <v>0</v>
      </c>
    </row>
    <row r="112" spans="1:65" s="13" customFormat="1" ht="22.9" customHeight="1" x14ac:dyDescent="0.2">
      <c r="B112" s="205"/>
      <c r="C112" s="206"/>
      <c r="D112" s="207" t="s">
        <v>75</v>
      </c>
      <c r="E112" s="219" t="s">
        <v>171</v>
      </c>
      <c r="F112" s="219" t="s">
        <v>197</v>
      </c>
      <c r="G112" s="206"/>
      <c r="H112" s="206"/>
      <c r="I112" s="209"/>
      <c r="J112" s="220">
        <f>BK112</f>
        <v>0</v>
      </c>
      <c r="K112" s="206"/>
      <c r="L112" s="211"/>
      <c r="M112" s="212"/>
      <c r="N112" s="213"/>
      <c r="O112" s="213"/>
      <c r="P112" s="214">
        <f>SUM(P113:P189)</f>
        <v>0</v>
      </c>
      <c r="Q112" s="213"/>
      <c r="R112" s="214">
        <f>SUM(R113:R189)</f>
        <v>0</v>
      </c>
      <c r="S112" s="213"/>
      <c r="T112" s="215">
        <f>SUM(T113:T189)</f>
        <v>0</v>
      </c>
      <c r="AR112" s="216" t="s">
        <v>83</v>
      </c>
      <c r="AT112" s="217" t="s">
        <v>75</v>
      </c>
      <c r="AU112" s="217" t="s">
        <v>83</v>
      </c>
      <c r="AY112" s="216" t="s">
        <v>149</v>
      </c>
      <c r="BK112" s="218">
        <f>SUM(BK113:BK189)</f>
        <v>0</v>
      </c>
    </row>
    <row r="113" spans="1:65" s="2" customFormat="1" ht="55.5" customHeight="1" x14ac:dyDescent="0.2">
      <c r="A113" s="34"/>
      <c r="B113" s="35"/>
      <c r="C113" s="221" t="s">
        <v>198</v>
      </c>
      <c r="D113" s="221" t="s">
        <v>199</v>
      </c>
      <c r="E113" s="222" t="s">
        <v>200</v>
      </c>
      <c r="F113" s="223" t="s">
        <v>201</v>
      </c>
      <c r="G113" s="224" t="s">
        <v>191</v>
      </c>
      <c r="H113" s="225">
        <v>36</v>
      </c>
      <c r="I113" s="226"/>
      <c r="J113" s="227">
        <f>ROUND(I113*H113,2)</f>
        <v>0</v>
      </c>
      <c r="K113" s="223" t="s">
        <v>147</v>
      </c>
      <c r="L113" s="39"/>
      <c r="M113" s="228" t="s">
        <v>35</v>
      </c>
      <c r="N113" s="229" t="s">
        <v>47</v>
      </c>
      <c r="O113" s="64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8" t="s">
        <v>150</v>
      </c>
      <c r="AT113" s="188" t="s">
        <v>199</v>
      </c>
      <c r="AU113" s="188" t="s">
        <v>85</v>
      </c>
      <c r="AY113" s="17" t="s">
        <v>149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7" t="s">
        <v>83</v>
      </c>
      <c r="BK113" s="189">
        <f>ROUND(I113*H113,2)</f>
        <v>0</v>
      </c>
      <c r="BL113" s="17" t="s">
        <v>150</v>
      </c>
      <c r="BM113" s="188" t="s">
        <v>202</v>
      </c>
    </row>
    <row r="114" spans="1:65" s="2" customFormat="1" ht="48.75" x14ac:dyDescent="0.2">
      <c r="A114" s="34"/>
      <c r="B114" s="35"/>
      <c r="C114" s="36"/>
      <c r="D114" s="192" t="s">
        <v>203</v>
      </c>
      <c r="E114" s="36"/>
      <c r="F114" s="202" t="s">
        <v>204</v>
      </c>
      <c r="G114" s="36"/>
      <c r="H114" s="36"/>
      <c r="I114" s="115"/>
      <c r="J114" s="36"/>
      <c r="K114" s="36"/>
      <c r="L114" s="39"/>
      <c r="M114" s="203"/>
      <c r="N114" s="204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203</v>
      </c>
      <c r="AU114" s="17" t="s">
        <v>85</v>
      </c>
    </row>
    <row r="115" spans="1:65" s="12" customFormat="1" ht="11.25" x14ac:dyDescent="0.2">
      <c r="B115" s="190"/>
      <c r="C115" s="191"/>
      <c r="D115" s="192" t="s">
        <v>152</v>
      </c>
      <c r="E115" s="193" t="s">
        <v>35</v>
      </c>
      <c r="F115" s="194" t="s">
        <v>638</v>
      </c>
      <c r="G115" s="191"/>
      <c r="H115" s="195">
        <v>36</v>
      </c>
      <c r="I115" s="196"/>
      <c r="J115" s="191"/>
      <c r="K115" s="191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152</v>
      </c>
      <c r="AU115" s="201" t="s">
        <v>85</v>
      </c>
      <c r="AV115" s="12" t="s">
        <v>85</v>
      </c>
      <c r="AW115" s="12" t="s">
        <v>37</v>
      </c>
      <c r="AX115" s="12" t="s">
        <v>83</v>
      </c>
      <c r="AY115" s="201" t="s">
        <v>149</v>
      </c>
    </row>
    <row r="116" spans="1:65" s="2" customFormat="1" ht="33" customHeight="1" x14ac:dyDescent="0.2">
      <c r="A116" s="34"/>
      <c r="B116" s="35"/>
      <c r="C116" s="221" t="s">
        <v>206</v>
      </c>
      <c r="D116" s="221" t="s">
        <v>199</v>
      </c>
      <c r="E116" s="222" t="s">
        <v>207</v>
      </c>
      <c r="F116" s="223" t="s">
        <v>208</v>
      </c>
      <c r="G116" s="224" t="s">
        <v>191</v>
      </c>
      <c r="H116" s="225">
        <v>36</v>
      </c>
      <c r="I116" s="226"/>
      <c r="J116" s="227">
        <f>ROUND(I116*H116,2)</f>
        <v>0</v>
      </c>
      <c r="K116" s="223" t="s">
        <v>147</v>
      </c>
      <c r="L116" s="39"/>
      <c r="M116" s="228" t="s">
        <v>35</v>
      </c>
      <c r="N116" s="229" t="s">
        <v>47</v>
      </c>
      <c r="O116" s="64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8" t="s">
        <v>150</v>
      </c>
      <c r="AT116" s="188" t="s">
        <v>199</v>
      </c>
      <c r="AU116" s="188" t="s">
        <v>85</v>
      </c>
      <c r="AY116" s="17" t="s">
        <v>149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7" t="s">
        <v>83</v>
      </c>
      <c r="BK116" s="189">
        <f>ROUND(I116*H116,2)</f>
        <v>0</v>
      </c>
      <c r="BL116" s="17" t="s">
        <v>150</v>
      </c>
      <c r="BM116" s="188" t="s">
        <v>209</v>
      </c>
    </row>
    <row r="117" spans="1:65" s="2" customFormat="1" ht="39" x14ac:dyDescent="0.2">
      <c r="A117" s="34"/>
      <c r="B117" s="35"/>
      <c r="C117" s="36"/>
      <c r="D117" s="192" t="s">
        <v>203</v>
      </c>
      <c r="E117" s="36"/>
      <c r="F117" s="202" t="s">
        <v>210</v>
      </c>
      <c r="G117" s="36"/>
      <c r="H117" s="36"/>
      <c r="I117" s="115"/>
      <c r="J117" s="36"/>
      <c r="K117" s="36"/>
      <c r="L117" s="39"/>
      <c r="M117" s="203"/>
      <c r="N117" s="204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203</v>
      </c>
      <c r="AU117" s="17" t="s">
        <v>85</v>
      </c>
    </row>
    <row r="118" spans="1:65" s="12" customFormat="1" ht="11.25" x14ac:dyDescent="0.2">
      <c r="B118" s="190"/>
      <c r="C118" s="191"/>
      <c r="D118" s="192" t="s">
        <v>152</v>
      </c>
      <c r="E118" s="193" t="s">
        <v>35</v>
      </c>
      <c r="F118" s="194" t="s">
        <v>638</v>
      </c>
      <c r="G118" s="191"/>
      <c r="H118" s="195">
        <v>36</v>
      </c>
      <c r="I118" s="196"/>
      <c r="J118" s="191"/>
      <c r="K118" s="191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152</v>
      </c>
      <c r="AU118" s="201" t="s">
        <v>85</v>
      </c>
      <c r="AV118" s="12" t="s">
        <v>85</v>
      </c>
      <c r="AW118" s="12" t="s">
        <v>37</v>
      </c>
      <c r="AX118" s="12" t="s">
        <v>83</v>
      </c>
      <c r="AY118" s="201" t="s">
        <v>149</v>
      </c>
    </row>
    <row r="119" spans="1:65" s="2" customFormat="1" ht="21.75" customHeight="1" x14ac:dyDescent="0.2">
      <c r="A119" s="34"/>
      <c r="B119" s="35"/>
      <c r="C119" s="221" t="s">
        <v>211</v>
      </c>
      <c r="D119" s="221" t="s">
        <v>199</v>
      </c>
      <c r="E119" s="222" t="s">
        <v>212</v>
      </c>
      <c r="F119" s="223" t="s">
        <v>213</v>
      </c>
      <c r="G119" s="224" t="s">
        <v>214</v>
      </c>
      <c r="H119" s="225">
        <v>1</v>
      </c>
      <c r="I119" s="226"/>
      <c r="J119" s="227">
        <f>ROUND(I119*H119,2)</f>
        <v>0</v>
      </c>
      <c r="K119" s="223" t="s">
        <v>147</v>
      </c>
      <c r="L119" s="39"/>
      <c r="M119" s="228" t="s">
        <v>35</v>
      </c>
      <c r="N119" s="229" t="s">
        <v>47</v>
      </c>
      <c r="O119" s="64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8" t="s">
        <v>150</v>
      </c>
      <c r="AT119" s="188" t="s">
        <v>199</v>
      </c>
      <c r="AU119" s="188" t="s">
        <v>85</v>
      </c>
      <c r="AY119" s="17" t="s">
        <v>149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7" t="s">
        <v>83</v>
      </c>
      <c r="BK119" s="189">
        <f>ROUND(I119*H119,2)</f>
        <v>0</v>
      </c>
      <c r="BL119" s="17" t="s">
        <v>150</v>
      </c>
      <c r="BM119" s="188" t="s">
        <v>215</v>
      </c>
    </row>
    <row r="120" spans="1:65" s="2" customFormat="1" ht="29.25" x14ac:dyDescent="0.2">
      <c r="A120" s="34"/>
      <c r="B120" s="35"/>
      <c r="C120" s="36"/>
      <c r="D120" s="192" t="s">
        <v>203</v>
      </c>
      <c r="E120" s="36"/>
      <c r="F120" s="202" t="s">
        <v>216</v>
      </c>
      <c r="G120" s="36"/>
      <c r="H120" s="36"/>
      <c r="I120" s="115"/>
      <c r="J120" s="36"/>
      <c r="K120" s="36"/>
      <c r="L120" s="39"/>
      <c r="M120" s="203"/>
      <c r="N120" s="204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203</v>
      </c>
      <c r="AU120" s="17" t="s">
        <v>85</v>
      </c>
    </row>
    <row r="121" spans="1:65" s="12" customFormat="1" ht="11.25" x14ac:dyDescent="0.2">
      <c r="B121" s="190"/>
      <c r="C121" s="191"/>
      <c r="D121" s="192" t="s">
        <v>152</v>
      </c>
      <c r="E121" s="193" t="s">
        <v>35</v>
      </c>
      <c r="F121" s="194" t="s">
        <v>217</v>
      </c>
      <c r="G121" s="191"/>
      <c r="H121" s="195">
        <v>1</v>
      </c>
      <c r="I121" s="196"/>
      <c r="J121" s="191"/>
      <c r="K121" s="191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152</v>
      </c>
      <c r="AU121" s="201" t="s">
        <v>85</v>
      </c>
      <c r="AV121" s="12" t="s">
        <v>85</v>
      </c>
      <c r="AW121" s="12" t="s">
        <v>37</v>
      </c>
      <c r="AX121" s="12" t="s">
        <v>83</v>
      </c>
      <c r="AY121" s="201" t="s">
        <v>149</v>
      </c>
    </row>
    <row r="122" spans="1:65" s="2" customFormat="1" ht="55.5" customHeight="1" x14ac:dyDescent="0.2">
      <c r="A122" s="34"/>
      <c r="B122" s="35"/>
      <c r="C122" s="221" t="s">
        <v>218</v>
      </c>
      <c r="D122" s="221" t="s">
        <v>199</v>
      </c>
      <c r="E122" s="222" t="s">
        <v>639</v>
      </c>
      <c r="F122" s="223" t="s">
        <v>640</v>
      </c>
      <c r="G122" s="224" t="s">
        <v>146</v>
      </c>
      <c r="H122" s="225">
        <v>21</v>
      </c>
      <c r="I122" s="226"/>
      <c r="J122" s="227">
        <f>ROUND(I122*H122,2)</f>
        <v>0</v>
      </c>
      <c r="K122" s="223" t="s">
        <v>147</v>
      </c>
      <c r="L122" s="39"/>
      <c r="M122" s="228" t="s">
        <v>35</v>
      </c>
      <c r="N122" s="229" t="s">
        <v>47</v>
      </c>
      <c r="O122" s="64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8" t="s">
        <v>150</v>
      </c>
      <c r="AT122" s="188" t="s">
        <v>199</v>
      </c>
      <c r="AU122" s="188" t="s">
        <v>85</v>
      </c>
      <c r="AY122" s="17" t="s">
        <v>149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7" t="s">
        <v>83</v>
      </c>
      <c r="BK122" s="189">
        <f>ROUND(I122*H122,2)</f>
        <v>0</v>
      </c>
      <c r="BL122" s="17" t="s">
        <v>150</v>
      </c>
      <c r="BM122" s="188" t="s">
        <v>641</v>
      </c>
    </row>
    <row r="123" spans="1:65" s="2" customFormat="1" ht="48.75" x14ac:dyDescent="0.2">
      <c r="A123" s="34"/>
      <c r="B123" s="35"/>
      <c r="C123" s="36"/>
      <c r="D123" s="192" t="s">
        <v>203</v>
      </c>
      <c r="E123" s="36"/>
      <c r="F123" s="202" t="s">
        <v>642</v>
      </c>
      <c r="G123" s="36"/>
      <c r="H123" s="36"/>
      <c r="I123" s="115"/>
      <c r="J123" s="36"/>
      <c r="K123" s="36"/>
      <c r="L123" s="39"/>
      <c r="M123" s="203"/>
      <c r="N123" s="204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203</v>
      </c>
      <c r="AU123" s="17" t="s">
        <v>85</v>
      </c>
    </row>
    <row r="124" spans="1:65" s="2" customFormat="1" ht="19.5" x14ac:dyDescent="0.2">
      <c r="A124" s="34"/>
      <c r="B124" s="35"/>
      <c r="C124" s="36"/>
      <c r="D124" s="192" t="s">
        <v>157</v>
      </c>
      <c r="E124" s="36"/>
      <c r="F124" s="202" t="s">
        <v>643</v>
      </c>
      <c r="G124" s="36"/>
      <c r="H124" s="36"/>
      <c r="I124" s="115"/>
      <c r="J124" s="36"/>
      <c r="K124" s="36"/>
      <c r="L124" s="39"/>
      <c r="M124" s="203"/>
      <c r="N124" s="204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157</v>
      </c>
      <c r="AU124" s="17" t="s">
        <v>85</v>
      </c>
    </row>
    <row r="125" spans="1:65" s="12" customFormat="1" ht="11.25" x14ac:dyDescent="0.2">
      <c r="B125" s="190"/>
      <c r="C125" s="191"/>
      <c r="D125" s="192" t="s">
        <v>152</v>
      </c>
      <c r="E125" s="193" t="s">
        <v>35</v>
      </c>
      <c r="F125" s="194" t="s">
        <v>644</v>
      </c>
      <c r="G125" s="191"/>
      <c r="H125" s="195">
        <v>21</v>
      </c>
      <c r="I125" s="196"/>
      <c r="J125" s="191"/>
      <c r="K125" s="191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152</v>
      </c>
      <c r="AU125" s="201" t="s">
        <v>85</v>
      </c>
      <c r="AV125" s="12" t="s">
        <v>85</v>
      </c>
      <c r="AW125" s="12" t="s">
        <v>37</v>
      </c>
      <c r="AX125" s="12" t="s">
        <v>83</v>
      </c>
      <c r="AY125" s="201" t="s">
        <v>149</v>
      </c>
    </row>
    <row r="126" spans="1:65" s="2" customFormat="1" ht="55.5" customHeight="1" x14ac:dyDescent="0.2">
      <c r="A126" s="34"/>
      <c r="B126" s="35"/>
      <c r="C126" s="221" t="s">
        <v>224</v>
      </c>
      <c r="D126" s="221" t="s">
        <v>199</v>
      </c>
      <c r="E126" s="222" t="s">
        <v>639</v>
      </c>
      <c r="F126" s="223" t="s">
        <v>640</v>
      </c>
      <c r="G126" s="224" t="s">
        <v>146</v>
      </c>
      <c r="H126" s="225">
        <v>12</v>
      </c>
      <c r="I126" s="226"/>
      <c r="J126" s="227">
        <f>ROUND(I126*H126,2)</f>
        <v>0</v>
      </c>
      <c r="K126" s="223" t="s">
        <v>147</v>
      </c>
      <c r="L126" s="39"/>
      <c r="M126" s="228" t="s">
        <v>35</v>
      </c>
      <c r="N126" s="229" t="s">
        <v>47</v>
      </c>
      <c r="O126" s="64"/>
      <c r="P126" s="186">
        <f>O126*H126</f>
        <v>0</v>
      </c>
      <c r="Q126" s="186">
        <v>0</v>
      </c>
      <c r="R126" s="186">
        <f>Q126*H126</f>
        <v>0</v>
      </c>
      <c r="S126" s="186">
        <v>0</v>
      </c>
      <c r="T126" s="187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8" t="s">
        <v>150</v>
      </c>
      <c r="AT126" s="188" t="s">
        <v>199</v>
      </c>
      <c r="AU126" s="188" t="s">
        <v>85</v>
      </c>
      <c r="AY126" s="17" t="s">
        <v>149</v>
      </c>
      <c r="BE126" s="189">
        <f>IF(N126="základní",J126,0)</f>
        <v>0</v>
      </c>
      <c r="BF126" s="189">
        <f>IF(N126="snížená",J126,0)</f>
        <v>0</v>
      </c>
      <c r="BG126" s="189">
        <f>IF(N126="zákl. přenesená",J126,0)</f>
        <v>0</v>
      </c>
      <c r="BH126" s="189">
        <f>IF(N126="sníž. přenesená",J126,0)</f>
        <v>0</v>
      </c>
      <c r="BI126" s="189">
        <f>IF(N126="nulová",J126,0)</f>
        <v>0</v>
      </c>
      <c r="BJ126" s="17" t="s">
        <v>83</v>
      </c>
      <c r="BK126" s="189">
        <f>ROUND(I126*H126,2)</f>
        <v>0</v>
      </c>
      <c r="BL126" s="17" t="s">
        <v>150</v>
      </c>
      <c r="BM126" s="188" t="s">
        <v>645</v>
      </c>
    </row>
    <row r="127" spans="1:65" s="2" customFormat="1" ht="48.75" x14ac:dyDescent="0.2">
      <c r="A127" s="34"/>
      <c r="B127" s="35"/>
      <c r="C127" s="36"/>
      <c r="D127" s="192" t="s">
        <v>203</v>
      </c>
      <c r="E127" s="36"/>
      <c r="F127" s="202" t="s">
        <v>642</v>
      </c>
      <c r="G127" s="36"/>
      <c r="H127" s="36"/>
      <c r="I127" s="115"/>
      <c r="J127" s="36"/>
      <c r="K127" s="36"/>
      <c r="L127" s="39"/>
      <c r="M127" s="203"/>
      <c r="N127" s="204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203</v>
      </c>
      <c r="AU127" s="17" t="s">
        <v>85</v>
      </c>
    </row>
    <row r="128" spans="1:65" s="2" customFormat="1" ht="19.5" x14ac:dyDescent="0.2">
      <c r="A128" s="34"/>
      <c r="B128" s="35"/>
      <c r="C128" s="36"/>
      <c r="D128" s="192" t="s">
        <v>157</v>
      </c>
      <c r="E128" s="36"/>
      <c r="F128" s="202" t="s">
        <v>646</v>
      </c>
      <c r="G128" s="36"/>
      <c r="H128" s="36"/>
      <c r="I128" s="115"/>
      <c r="J128" s="36"/>
      <c r="K128" s="36"/>
      <c r="L128" s="39"/>
      <c r="M128" s="203"/>
      <c r="N128" s="204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157</v>
      </c>
      <c r="AU128" s="17" t="s">
        <v>85</v>
      </c>
    </row>
    <row r="129" spans="1:65" s="12" customFormat="1" ht="11.25" x14ac:dyDescent="0.2">
      <c r="B129" s="190"/>
      <c r="C129" s="191"/>
      <c r="D129" s="192" t="s">
        <v>152</v>
      </c>
      <c r="E129" s="193" t="s">
        <v>35</v>
      </c>
      <c r="F129" s="194" t="s">
        <v>647</v>
      </c>
      <c r="G129" s="191"/>
      <c r="H129" s="195">
        <v>12</v>
      </c>
      <c r="I129" s="196"/>
      <c r="J129" s="191"/>
      <c r="K129" s="191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152</v>
      </c>
      <c r="AU129" s="201" t="s">
        <v>85</v>
      </c>
      <c r="AV129" s="12" t="s">
        <v>85</v>
      </c>
      <c r="AW129" s="12" t="s">
        <v>37</v>
      </c>
      <c r="AX129" s="12" t="s">
        <v>83</v>
      </c>
      <c r="AY129" s="201" t="s">
        <v>149</v>
      </c>
    </row>
    <row r="130" spans="1:65" s="2" customFormat="1" ht="44.25" customHeight="1" x14ac:dyDescent="0.2">
      <c r="A130" s="34"/>
      <c r="B130" s="35"/>
      <c r="C130" s="221" t="s">
        <v>232</v>
      </c>
      <c r="D130" s="221" t="s">
        <v>199</v>
      </c>
      <c r="E130" s="222" t="s">
        <v>648</v>
      </c>
      <c r="F130" s="223" t="s">
        <v>649</v>
      </c>
      <c r="G130" s="224" t="s">
        <v>255</v>
      </c>
      <c r="H130" s="225">
        <v>60</v>
      </c>
      <c r="I130" s="226"/>
      <c r="J130" s="227">
        <f>ROUND(I130*H130,2)</f>
        <v>0</v>
      </c>
      <c r="K130" s="223" t="s">
        <v>147</v>
      </c>
      <c r="L130" s="39"/>
      <c r="M130" s="228" t="s">
        <v>35</v>
      </c>
      <c r="N130" s="229" t="s">
        <v>47</v>
      </c>
      <c r="O130" s="64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150</v>
      </c>
      <c r="AT130" s="188" t="s">
        <v>199</v>
      </c>
      <c r="AU130" s="188" t="s">
        <v>85</v>
      </c>
      <c r="AY130" s="17" t="s">
        <v>149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7" t="s">
        <v>83</v>
      </c>
      <c r="BK130" s="189">
        <f>ROUND(I130*H130,2)</f>
        <v>0</v>
      </c>
      <c r="BL130" s="17" t="s">
        <v>150</v>
      </c>
      <c r="BM130" s="188" t="s">
        <v>650</v>
      </c>
    </row>
    <row r="131" spans="1:65" s="2" customFormat="1" ht="39" x14ac:dyDescent="0.2">
      <c r="A131" s="34"/>
      <c r="B131" s="35"/>
      <c r="C131" s="36"/>
      <c r="D131" s="192" t="s">
        <v>203</v>
      </c>
      <c r="E131" s="36"/>
      <c r="F131" s="202" t="s">
        <v>651</v>
      </c>
      <c r="G131" s="36"/>
      <c r="H131" s="36"/>
      <c r="I131" s="115"/>
      <c r="J131" s="36"/>
      <c r="K131" s="36"/>
      <c r="L131" s="39"/>
      <c r="M131" s="203"/>
      <c r="N131" s="204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203</v>
      </c>
      <c r="AU131" s="17" t="s">
        <v>85</v>
      </c>
    </row>
    <row r="132" spans="1:65" s="2" customFormat="1" ht="19.5" x14ac:dyDescent="0.2">
      <c r="A132" s="34"/>
      <c r="B132" s="35"/>
      <c r="C132" s="36"/>
      <c r="D132" s="192" t="s">
        <v>157</v>
      </c>
      <c r="E132" s="36"/>
      <c r="F132" s="202" t="s">
        <v>652</v>
      </c>
      <c r="G132" s="36"/>
      <c r="H132" s="36"/>
      <c r="I132" s="115"/>
      <c r="J132" s="36"/>
      <c r="K132" s="36"/>
      <c r="L132" s="39"/>
      <c r="M132" s="203"/>
      <c r="N132" s="204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157</v>
      </c>
      <c r="AU132" s="17" t="s">
        <v>85</v>
      </c>
    </row>
    <row r="133" spans="1:65" s="12" customFormat="1" ht="11.25" x14ac:dyDescent="0.2">
      <c r="B133" s="190"/>
      <c r="C133" s="191"/>
      <c r="D133" s="192" t="s">
        <v>152</v>
      </c>
      <c r="E133" s="193" t="s">
        <v>35</v>
      </c>
      <c r="F133" s="194" t="s">
        <v>159</v>
      </c>
      <c r="G133" s="191"/>
      <c r="H133" s="195">
        <v>60</v>
      </c>
      <c r="I133" s="196"/>
      <c r="J133" s="191"/>
      <c r="K133" s="191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152</v>
      </c>
      <c r="AU133" s="201" t="s">
        <v>85</v>
      </c>
      <c r="AV133" s="12" t="s">
        <v>85</v>
      </c>
      <c r="AW133" s="12" t="s">
        <v>37</v>
      </c>
      <c r="AX133" s="12" t="s">
        <v>83</v>
      </c>
      <c r="AY133" s="201" t="s">
        <v>149</v>
      </c>
    </row>
    <row r="134" spans="1:65" s="2" customFormat="1" ht="21.75" customHeight="1" x14ac:dyDescent="0.2">
      <c r="A134" s="34"/>
      <c r="B134" s="35"/>
      <c r="C134" s="221" t="s">
        <v>8</v>
      </c>
      <c r="D134" s="221" t="s">
        <v>199</v>
      </c>
      <c r="E134" s="222" t="s">
        <v>470</v>
      </c>
      <c r="F134" s="223" t="s">
        <v>471</v>
      </c>
      <c r="G134" s="224" t="s">
        <v>146</v>
      </c>
      <c r="H134" s="225">
        <v>5</v>
      </c>
      <c r="I134" s="226"/>
      <c r="J134" s="227">
        <f>ROUND(I134*H134,2)</f>
        <v>0</v>
      </c>
      <c r="K134" s="223" t="s">
        <v>147</v>
      </c>
      <c r="L134" s="39"/>
      <c r="M134" s="228" t="s">
        <v>35</v>
      </c>
      <c r="N134" s="229" t="s">
        <v>47</v>
      </c>
      <c r="O134" s="64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7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8" t="s">
        <v>150</v>
      </c>
      <c r="AT134" s="188" t="s">
        <v>199</v>
      </c>
      <c r="AU134" s="188" t="s">
        <v>85</v>
      </c>
      <c r="AY134" s="17" t="s">
        <v>149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7" t="s">
        <v>83</v>
      </c>
      <c r="BK134" s="189">
        <f>ROUND(I134*H134,2)</f>
        <v>0</v>
      </c>
      <c r="BL134" s="17" t="s">
        <v>150</v>
      </c>
      <c r="BM134" s="188" t="s">
        <v>653</v>
      </c>
    </row>
    <row r="135" spans="1:65" s="2" customFormat="1" ht="19.5" x14ac:dyDescent="0.2">
      <c r="A135" s="34"/>
      <c r="B135" s="35"/>
      <c r="C135" s="36"/>
      <c r="D135" s="192" t="s">
        <v>203</v>
      </c>
      <c r="E135" s="36"/>
      <c r="F135" s="202" t="s">
        <v>473</v>
      </c>
      <c r="G135" s="36"/>
      <c r="H135" s="36"/>
      <c r="I135" s="115"/>
      <c r="J135" s="36"/>
      <c r="K135" s="36"/>
      <c r="L135" s="39"/>
      <c r="M135" s="203"/>
      <c r="N135" s="204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203</v>
      </c>
      <c r="AU135" s="17" t="s">
        <v>85</v>
      </c>
    </row>
    <row r="136" spans="1:65" s="12" customFormat="1" ht="11.25" x14ac:dyDescent="0.2">
      <c r="B136" s="190"/>
      <c r="C136" s="191"/>
      <c r="D136" s="192" t="s">
        <v>152</v>
      </c>
      <c r="E136" s="193" t="s">
        <v>35</v>
      </c>
      <c r="F136" s="194" t="s">
        <v>188</v>
      </c>
      <c r="G136" s="191"/>
      <c r="H136" s="195">
        <v>5</v>
      </c>
      <c r="I136" s="196"/>
      <c r="J136" s="191"/>
      <c r="K136" s="191"/>
      <c r="L136" s="197"/>
      <c r="M136" s="198"/>
      <c r="N136" s="199"/>
      <c r="O136" s="199"/>
      <c r="P136" s="199"/>
      <c r="Q136" s="199"/>
      <c r="R136" s="199"/>
      <c r="S136" s="199"/>
      <c r="T136" s="200"/>
      <c r="AT136" s="201" t="s">
        <v>152</v>
      </c>
      <c r="AU136" s="201" t="s">
        <v>85</v>
      </c>
      <c r="AV136" s="12" t="s">
        <v>85</v>
      </c>
      <c r="AW136" s="12" t="s">
        <v>37</v>
      </c>
      <c r="AX136" s="12" t="s">
        <v>83</v>
      </c>
      <c r="AY136" s="201" t="s">
        <v>149</v>
      </c>
    </row>
    <row r="137" spans="1:65" s="2" customFormat="1" ht="21.75" customHeight="1" x14ac:dyDescent="0.2">
      <c r="A137" s="34"/>
      <c r="B137" s="35"/>
      <c r="C137" s="221" t="s">
        <v>240</v>
      </c>
      <c r="D137" s="221" t="s">
        <v>199</v>
      </c>
      <c r="E137" s="222" t="s">
        <v>236</v>
      </c>
      <c r="F137" s="223" t="s">
        <v>237</v>
      </c>
      <c r="G137" s="224" t="s">
        <v>146</v>
      </c>
      <c r="H137" s="225">
        <v>21</v>
      </c>
      <c r="I137" s="226"/>
      <c r="J137" s="227">
        <f>ROUND(I137*H137,2)</f>
        <v>0</v>
      </c>
      <c r="K137" s="223" t="s">
        <v>147</v>
      </c>
      <c r="L137" s="39"/>
      <c r="M137" s="228" t="s">
        <v>35</v>
      </c>
      <c r="N137" s="229" t="s">
        <v>47</v>
      </c>
      <c r="O137" s="64"/>
      <c r="P137" s="186">
        <f>O137*H137</f>
        <v>0</v>
      </c>
      <c r="Q137" s="186">
        <v>0</v>
      </c>
      <c r="R137" s="186">
        <f>Q137*H137</f>
        <v>0</v>
      </c>
      <c r="S137" s="186">
        <v>0</v>
      </c>
      <c r="T137" s="187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8" t="s">
        <v>150</v>
      </c>
      <c r="AT137" s="188" t="s">
        <v>199</v>
      </c>
      <c r="AU137" s="188" t="s">
        <v>85</v>
      </c>
      <c r="AY137" s="17" t="s">
        <v>149</v>
      </c>
      <c r="BE137" s="189">
        <f>IF(N137="základní",J137,0)</f>
        <v>0</v>
      </c>
      <c r="BF137" s="189">
        <f>IF(N137="snížená",J137,0)</f>
        <v>0</v>
      </c>
      <c r="BG137" s="189">
        <f>IF(N137="zákl. přenesená",J137,0)</f>
        <v>0</v>
      </c>
      <c r="BH137" s="189">
        <f>IF(N137="sníž. přenesená",J137,0)</f>
        <v>0</v>
      </c>
      <c r="BI137" s="189">
        <f>IF(N137="nulová",J137,0)</f>
        <v>0</v>
      </c>
      <c r="BJ137" s="17" t="s">
        <v>83</v>
      </c>
      <c r="BK137" s="189">
        <f>ROUND(I137*H137,2)</f>
        <v>0</v>
      </c>
      <c r="BL137" s="17" t="s">
        <v>150</v>
      </c>
      <c r="BM137" s="188" t="s">
        <v>238</v>
      </c>
    </row>
    <row r="138" spans="1:65" s="2" customFormat="1" ht="19.5" x14ac:dyDescent="0.2">
      <c r="A138" s="34"/>
      <c r="B138" s="35"/>
      <c r="C138" s="36"/>
      <c r="D138" s="192" t="s">
        <v>203</v>
      </c>
      <c r="E138" s="36"/>
      <c r="F138" s="202" t="s">
        <v>239</v>
      </c>
      <c r="G138" s="36"/>
      <c r="H138" s="36"/>
      <c r="I138" s="115"/>
      <c r="J138" s="36"/>
      <c r="K138" s="36"/>
      <c r="L138" s="39"/>
      <c r="M138" s="203"/>
      <c r="N138" s="204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203</v>
      </c>
      <c r="AU138" s="17" t="s">
        <v>85</v>
      </c>
    </row>
    <row r="139" spans="1:65" s="2" customFormat="1" ht="19.5" x14ac:dyDescent="0.2">
      <c r="A139" s="34"/>
      <c r="B139" s="35"/>
      <c r="C139" s="36"/>
      <c r="D139" s="192" t="s">
        <v>157</v>
      </c>
      <c r="E139" s="36"/>
      <c r="F139" s="202" t="s">
        <v>654</v>
      </c>
      <c r="G139" s="36"/>
      <c r="H139" s="36"/>
      <c r="I139" s="115"/>
      <c r="J139" s="36"/>
      <c r="K139" s="36"/>
      <c r="L139" s="39"/>
      <c r="M139" s="203"/>
      <c r="N139" s="204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157</v>
      </c>
      <c r="AU139" s="17" t="s">
        <v>85</v>
      </c>
    </row>
    <row r="140" spans="1:65" s="12" customFormat="1" ht="11.25" x14ac:dyDescent="0.2">
      <c r="B140" s="190"/>
      <c r="C140" s="191"/>
      <c r="D140" s="192" t="s">
        <v>152</v>
      </c>
      <c r="E140" s="193" t="s">
        <v>35</v>
      </c>
      <c r="F140" s="194" t="s">
        <v>644</v>
      </c>
      <c r="G140" s="191"/>
      <c r="H140" s="195">
        <v>21</v>
      </c>
      <c r="I140" s="196"/>
      <c r="J140" s="191"/>
      <c r="K140" s="191"/>
      <c r="L140" s="197"/>
      <c r="M140" s="198"/>
      <c r="N140" s="199"/>
      <c r="O140" s="199"/>
      <c r="P140" s="199"/>
      <c r="Q140" s="199"/>
      <c r="R140" s="199"/>
      <c r="S140" s="199"/>
      <c r="T140" s="200"/>
      <c r="AT140" s="201" t="s">
        <v>152</v>
      </c>
      <c r="AU140" s="201" t="s">
        <v>85</v>
      </c>
      <c r="AV140" s="12" t="s">
        <v>85</v>
      </c>
      <c r="AW140" s="12" t="s">
        <v>37</v>
      </c>
      <c r="AX140" s="12" t="s">
        <v>83</v>
      </c>
      <c r="AY140" s="201" t="s">
        <v>149</v>
      </c>
    </row>
    <row r="141" spans="1:65" s="2" customFormat="1" ht="21.75" customHeight="1" x14ac:dyDescent="0.2">
      <c r="A141" s="34"/>
      <c r="B141" s="35"/>
      <c r="C141" s="221" t="s">
        <v>245</v>
      </c>
      <c r="D141" s="221" t="s">
        <v>199</v>
      </c>
      <c r="E141" s="222" t="s">
        <v>655</v>
      </c>
      <c r="F141" s="223" t="s">
        <v>656</v>
      </c>
      <c r="G141" s="224" t="s">
        <v>146</v>
      </c>
      <c r="H141" s="225">
        <v>12</v>
      </c>
      <c r="I141" s="226"/>
      <c r="J141" s="227">
        <f>ROUND(I141*H141,2)</f>
        <v>0</v>
      </c>
      <c r="K141" s="223" t="s">
        <v>147</v>
      </c>
      <c r="L141" s="39"/>
      <c r="M141" s="228" t="s">
        <v>35</v>
      </c>
      <c r="N141" s="229" t="s">
        <v>47</v>
      </c>
      <c r="O141" s="64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7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8" t="s">
        <v>150</v>
      </c>
      <c r="AT141" s="188" t="s">
        <v>199</v>
      </c>
      <c r="AU141" s="188" t="s">
        <v>85</v>
      </c>
      <c r="AY141" s="17" t="s">
        <v>149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7" t="s">
        <v>83</v>
      </c>
      <c r="BK141" s="189">
        <f>ROUND(I141*H141,2)</f>
        <v>0</v>
      </c>
      <c r="BL141" s="17" t="s">
        <v>150</v>
      </c>
      <c r="BM141" s="188" t="s">
        <v>657</v>
      </c>
    </row>
    <row r="142" spans="1:65" s="2" customFormat="1" ht="19.5" x14ac:dyDescent="0.2">
      <c r="A142" s="34"/>
      <c r="B142" s="35"/>
      <c r="C142" s="36"/>
      <c r="D142" s="192" t="s">
        <v>203</v>
      </c>
      <c r="E142" s="36"/>
      <c r="F142" s="202" t="s">
        <v>239</v>
      </c>
      <c r="G142" s="36"/>
      <c r="H142" s="36"/>
      <c r="I142" s="115"/>
      <c r="J142" s="36"/>
      <c r="K142" s="36"/>
      <c r="L142" s="39"/>
      <c r="M142" s="203"/>
      <c r="N142" s="204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203</v>
      </c>
      <c r="AU142" s="17" t="s">
        <v>85</v>
      </c>
    </row>
    <row r="143" spans="1:65" s="12" customFormat="1" ht="11.25" x14ac:dyDescent="0.2">
      <c r="B143" s="190"/>
      <c r="C143" s="191"/>
      <c r="D143" s="192" t="s">
        <v>152</v>
      </c>
      <c r="E143" s="193" t="s">
        <v>35</v>
      </c>
      <c r="F143" s="194" t="s">
        <v>647</v>
      </c>
      <c r="G143" s="191"/>
      <c r="H143" s="195">
        <v>12</v>
      </c>
      <c r="I143" s="196"/>
      <c r="J143" s="191"/>
      <c r="K143" s="191"/>
      <c r="L143" s="197"/>
      <c r="M143" s="198"/>
      <c r="N143" s="199"/>
      <c r="O143" s="199"/>
      <c r="P143" s="199"/>
      <c r="Q143" s="199"/>
      <c r="R143" s="199"/>
      <c r="S143" s="199"/>
      <c r="T143" s="200"/>
      <c r="AT143" s="201" t="s">
        <v>152</v>
      </c>
      <c r="AU143" s="201" t="s">
        <v>85</v>
      </c>
      <c r="AV143" s="12" t="s">
        <v>85</v>
      </c>
      <c r="AW143" s="12" t="s">
        <v>37</v>
      </c>
      <c r="AX143" s="12" t="s">
        <v>83</v>
      </c>
      <c r="AY143" s="201" t="s">
        <v>149</v>
      </c>
    </row>
    <row r="144" spans="1:65" s="2" customFormat="1" ht="55.5" customHeight="1" x14ac:dyDescent="0.2">
      <c r="A144" s="34"/>
      <c r="B144" s="35"/>
      <c r="C144" s="221" t="s">
        <v>252</v>
      </c>
      <c r="D144" s="221" t="s">
        <v>199</v>
      </c>
      <c r="E144" s="222" t="s">
        <v>241</v>
      </c>
      <c r="F144" s="223" t="s">
        <v>242</v>
      </c>
      <c r="G144" s="224" t="s">
        <v>214</v>
      </c>
      <c r="H144" s="225">
        <v>1</v>
      </c>
      <c r="I144" s="226"/>
      <c r="J144" s="227">
        <f>ROUND(I144*H144,2)</f>
        <v>0</v>
      </c>
      <c r="K144" s="223" t="s">
        <v>147</v>
      </c>
      <c r="L144" s="39"/>
      <c r="M144" s="228" t="s">
        <v>35</v>
      </c>
      <c r="N144" s="229" t="s">
        <v>47</v>
      </c>
      <c r="O144" s="64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8" t="s">
        <v>150</v>
      </c>
      <c r="AT144" s="188" t="s">
        <v>199</v>
      </c>
      <c r="AU144" s="188" t="s">
        <v>85</v>
      </c>
      <c r="AY144" s="17" t="s">
        <v>149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7" t="s">
        <v>83</v>
      </c>
      <c r="BK144" s="189">
        <f>ROUND(I144*H144,2)</f>
        <v>0</v>
      </c>
      <c r="BL144" s="17" t="s">
        <v>150</v>
      </c>
      <c r="BM144" s="188" t="s">
        <v>243</v>
      </c>
    </row>
    <row r="145" spans="1:65" s="2" customFormat="1" ht="48.75" x14ac:dyDescent="0.2">
      <c r="A145" s="34"/>
      <c r="B145" s="35"/>
      <c r="C145" s="36"/>
      <c r="D145" s="192" t="s">
        <v>203</v>
      </c>
      <c r="E145" s="36"/>
      <c r="F145" s="202" t="s">
        <v>244</v>
      </c>
      <c r="G145" s="36"/>
      <c r="H145" s="36"/>
      <c r="I145" s="115"/>
      <c r="J145" s="36"/>
      <c r="K145" s="36"/>
      <c r="L145" s="39"/>
      <c r="M145" s="203"/>
      <c r="N145" s="204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203</v>
      </c>
      <c r="AU145" s="17" t="s">
        <v>85</v>
      </c>
    </row>
    <row r="146" spans="1:65" s="12" customFormat="1" ht="11.25" x14ac:dyDescent="0.2">
      <c r="B146" s="190"/>
      <c r="C146" s="191"/>
      <c r="D146" s="192" t="s">
        <v>152</v>
      </c>
      <c r="E146" s="193" t="s">
        <v>35</v>
      </c>
      <c r="F146" s="194" t="s">
        <v>217</v>
      </c>
      <c r="G146" s="191"/>
      <c r="H146" s="195">
        <v>1</v>
      </c>
      <c r="I146" s="196"/>
      <c r="J146" s="191"/>
      <c r="K146" s="191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152</v>
      </c>
      <c r="AU146" s="201" t="s">
        <v>85</v>
      </c>
      <c r="AV146" s="12" t="s">
        <v>85</v>
      </c>
      <c r="AW146" s="12" t="s">
        <v>37</v>
      </c>
      <c r="AX146" s="12" t="s">
        <v>83</v>
      </c>
      <c r="AY146" s="201" t="s">
        <v>149</v>
      </c>
    </row>
    <row r="147" spans="1:65" s="2" customFormat="1" ht="44.25" customHeight="1" x14ac:dyDescent="0.2">
      <c r="A147" s="34"/>
      <c r="B147" s="35"/>
      <c r="C147" s="221" t="s">
        <v>260</v>
      </c>
      <c r="D147" s="221" t="s">
        <v>199</v>
      </c>
      <c r="E147" s="222" t="s">
        <v>658</v>
      </c>
      <c r="F147" s="223" t="s">
        <v>659</v>
      </c>
      <c r="G147" s="224" t="s">
        <v>498</v>
      </c>
      <c r="H147" s="225">
        <v>5</v>
      </c>
      <c r="I147" s="226"/>
      <c r="J147" s="227">
        <f>ROUND(I147*H147,2)</f>
        <v>0</v>
      </c>
      <c r="K147" s="223" t="s">
        <v>147</v>
      </c>
      <c r="L147" s="39"/>
      <c r="M147" s="228" t="s">
        <v>35</v>
      </c>
      <c r="N147" s="229" t="s">
        <v>47</v>
      </c>
      <c r="O147" s="64"/>
      <c r="P147" s="186">
        <f>O147*H147</f>
        <v>0</v>
      </c>
      <c r="Q147" s="186">
        <v>0</v>
      </c>
      <c r="R147" s="186">
        <f>Q147*H147</f>
        <v>0</v>
      </c>
      <c r="S147" s="186">
        <v>0</v>
      </c>
      <c r="T147" s="187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8" t="s">
        <v>150</v>
      </c>
      <c r="AT147" s="188" t="s">
        <v>199</v>
      </c>
      <c r="AU147" s="188" t="s">
        <v>85</v>
      </c>
      <c r="AY147" s="17" t="s">
        <v>149</v>
      </c>
      <c r="BE147" s="189">
        <f>IF(N147="základní",J147,0)</f>
        <v>0</v>
      </c>
      <c r="BF147" s="189">
        <f>IF(N147="snížená",J147,0)</f>
        <v>0</v>
      </c>
      <c r="BG147" s="189">
        <f>IF(N147="zákl. přenesená",J147,0)</f>
        <v>0</v>
      </c>
      <c r="BH147" s="189">
        <f>IF(N147="sníž. přenesená",J147,0)</f>
        <v>0</v>
      </c>
      <c r="BI147" s="189">
        <f>IF(N147="nulová",J147,0)</f>
        <v>0</v>
      </c>
      <c r="BJ147" s="17" t="s">
        <v>83</v>
      </c>
      <c r="BK147" s="189">
        <f>ROUND(I147*H147,2)</f>
        <v>0</v>
      </c>
      <c r="BL147" s="17" t="s">
        <v>150</v>
      </c>
      <c r="BM147" s="188" t="s">
        <v>660</v>
      </c>
    </row>
    <row r="148" spans="1:65" s="2" customFormat="1" ht="39" x14ac:dyDescent="0.2">
      <c r="A148" s="34"/>
      <c r="B148" s="35"/>
      <c r="C148" s="36"/>
      <c r="D148" s="192" t="s">
        <v>203</v>
      </c>
      <c r="E148" s="36"/>
      <c r="F148" s="202" t="s">
        <v>500</v>
      </c>
      <c r="G148" s="36"/>
      <c r="H148" s="36"/>
      <c r="I148" s="115"/>
      <c r="J148" s="36"/>
      <c r="K148" s="36"/>
      <c r="L148" s="39"/>
      <c r="M148" s="203"/>
      <c r="N148" s="204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203</v>
      </c>
      <c r="AU148" s="17" t="s">
        <v>85</v>
      </c>
    </row>
    <row r="149" spans="1:65" s="12" customFormat="1" ht="11.25" x14ac:dyDescent="0.2">
      <c r="B149" s="190"/>
      <c r="C149" s="191"/>
      <c r="D149" s="192" t="s">
        <v>152</v>
      </c>
      <c r="E149" s="193" t="s">
        <v>35</v>
      </c>
      <c r="F149" s="194" t="s">
        <v>188</v>
      </c>
      <c r="G149" s="191"/>
      <c r="H149" s="195">
        <v>5</v>
      </c>
      <c r="I149" s="196"/>
      <c r="J149" s="191"/>
      <c r="K149" s="191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152</v>
      </c>
      <c r="AU149" s="201" t="s">
        <v>85</v>
      </c>
      <c r="AV149" s="12" t="s">
        <v>85</v>
      </c>
      <c r="AW149" s="12" t="s">
        <v>37</v>
      </c>
      <c r="AX149" s="12" t="s">
        <v>83</v>
      </c>
      <c r="AY149" s="201" t="s">
        <v>149</v>
      </c>
    </row>
    <row r="150" spans="1:65" s="2" customFormat="1" ht="44.25" customHeight="1" x14ac:dyDescent="0.2">
      <c r="A150" s="34"/>
      <c r="B150" s="35"/>
      <c r="C150" s="221" t="s">
        <v>266</v>
      </c>
      <c r="D150" s="221" t="s">
        <v>199</v>
      </c>
      <c r="E150" s="222" t="s">
        <v>503</v>
      </c>
      <c r="F150" s="223" t="s">
        <v>504</v>
      </c>
      <c r="G150" s="224" t="s">
        <v>498</v>
      </c>
      <c r="H150" s="225">
        <v>2</v>
      </c>
      <c r="I150" s="226"/>
      <c r="J150" s="227">
        <f>ROUND(I150*H150,2)</f>
        <v>0</v>
      </c>
      <c r="K150" s="223" t="s">
        <v>147</v>
      </c>
      <c r="L150" s="39"/>
      <c r="M150" s="228" t="s">
        <v>35</v>
      </c>
      <c r="N150" s="229" t="s">
        <v>47</v>
      </c>
      <c r="O150" s="64"/>
      <c r="P150" s="186">
        <f>O150*H150</f>
        <v>0</v>
      </c>
      <c r="Q150" s="186">
        <v>0</v>
      </c>
      <c r="R150" s="186">
        <f>Q150*H150</f>
        <v>0</v>
      </c>
      <c r="S150" s="186">
        <v>0</v>
      </c>
      <c r="T150" s="187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8" t="s">
        <v>150</v>
      </c>
      <c r="AT150" s="188" t="s">
        <v>199</v>
      </c>
      <c r="AU150" s="188" t="s">
        <v>85</v>
      </c>
      <c r="AY150" s="17" t="s">
        <v>149</v>
      </c>
      <c r="BE150" s="189">
        <f>IF(N150="základní",J150,0)</f>
        <v>0</v>
      </c>
      <c r="BF150" s="189">
        <f>IF(N150="snížená",J150,0)</f>
        <v>0</v>
      </c>
      <c r="BG150" s="189">
        <f>IF(N150="zákl. přenesená",J150,0)</f>
        <v>0</v>
      </c>
      <c r="BH150" s="189">
        <f>IF(N150="sníž. přenesená",J150,0)</f>
        <v>0</v>
      </c>
      <c r="BI150" s="189">
        <f>IF(N150="nulová",J150,0)</f>
        <v>0</v>
      </c>
      <c r="BJ150" s="17" t="s">
        <v>83</v>
      </c>
      <c r="BK150" s="189">
        <f>ROUND(I150*H150,2)</f>
        <v>0</v>
      </c>
      <c r="BL150" s="17" t="s">
        <v>150</v>
      </c>
      <c r="BM150" s="188" t="s">
        <v>661</v>
      </c>
    </row>
    <row r="151" spans="1:65" s="2" customFormat="1" ht="39" x14ac:dyDescent="0.2">
      <c r="A151" s="34"/>
      <c r="B151" s="35"/>
      <c r="C151" s="36"/>
      <c r="D151" s="192" t="s">
        <v>203</v>
      </c>
      <c r="E151" s="36"/>
      <c r="F151" s="202" t="s">
        <v>662</v>
      </c>
      <c r="G151" s="36"/>
      <c r="H151" s="36"/>
      <c r="I151" s="115"/>
      <c r="J151" s="36"/>
      <c r="K151" s="36"/>
      <c r="L151" s="39"/>
      <c r="M151" s="203"/>
      <c r="N151" s="204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203</v>
      </c>
      <c r="AU151" s="17" t="s">
        <v>85</v>
      </c>
    </row>
    <row r="152" spans="1:65" s="12" customFormat="1" ht="11.25" x14ac:dyDescent="0.2">
      <c r="B152" s="190"/>
      <c r="C152" s="191"/>
      <c r="D152" s="192" t="s">
        <v>152</v>
      </c>
      <c r="E152" s="193" t="s">
        <v>35</v>
      </c>
      <c r="F152" s="194" t="s">
        <v>194</v>
      </c>
      <c r="G152" s="191"/>
      <c r="H152" s="195">
        <v>2</v>
      </c>
      <c r="I152" s="196"/>
      <c r="J152" s="191"/>
      <c r="K152" s="191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152</v>
      </c>
      <c r="AU152" s="201" t="s">
        <v>85</v>
      </c>
      <c r="AV152" s="12" t="s">
        <v>85</v>
      </c>
      <c r="AW152" s="12" t="s">
        <v>37</v>
      </c>
      <c r="AX152" s="12" t="s">
        <v>83</v>
      </c>
      <c r="AY152" s="201" t="s">
        <v>149</v>
      </c>
    </row>
    <row r="153" spans="1:65" s="2" customFormat="1" ht="44.25" customHeight="1" x14ac:dyDescent="0.2">
      <c r="A153" s="34"/>
      <c r="B153" s="35"/>
      <c r="C153" s="221" t="s">
        <v>7</v>
      </c>
      <c r="D153" s="221" t="s">
        <v>199</v>
      </c>
      <c r="E153" s="222" t="s">
        <v>663</v>
      </c>
      <c r="F153" s="223" t="s">
        <v>664</v>
      </c>
      <c r="G153" s="224" t="s">
        <v>255</v>
      </c>
      <c r="H153" s="225">
        <v>200</v>
      </c>
      <c r="I153" s="226"/>
      <c r="J153" s="227">
        <f>ROUND(I153*H153,2)</f>
        <v>0</v>
      </c>
      <c r="K153" s="223" t="s">
        <v>147</v>
      </c>
      <c r="L153" s="39"/>
      <c r="M153" s="228" t="s">
        <v>35</v>
      </c>
      <c r="N153" s="229" t="s">
        <v>47</v>
      </c>
      <c r="O153" s="64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8" t="s">
        <v>150</v>
      </c>
      <c r="AT153" s="188" t="s">
        <v>199</v>
      </c>
      <c r="AU153" s="188" t="s">
        <v>85</v>
      </c>
      <c r="AY153" s="17" t="s">
        <v>149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7" t="s">
        <v>83</v>
      </c>
      <c r="BK153" s="189">
        <f>ROUND(I153*H153,2)</f>
        <v>0</v>
      </c>
      <c r="BL153" s="17" t="s">
        <v>150</v>
      </c>
      <c r="BM153" s="188" t="s">
        <v>665</v>
      </c>
    </row>
    <row r="154" spans="1:65" s="2" customFormat="1" ht="39" x14ac:dyDescent="0.2">
      <c r="A154" s="34"/>
      <c r="B154" s="35"/>
      <c r="C154" s="36"/>
      <c r="D154" s="192" t="s">
        <v>203</v>
      </c>
      <c r="E154" s="36"/>
      <c r="F154" s="202" t="s">
        <v>510</v>
      </c>
      <c r="G154" s="36"/>
      <c r="H154" s="36"/>
      <c r="I154" s="115"/>
      <c r="J154" s="36"/>
      <c r="K154" s="36"/>
      <c r="L154" s="39"/>
      <c r="M154" s="203"/>
      <c r="N154" s="204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203</v>
      </c>
      <c r="AU154" s="17" t="s">
        <v>85</v>
      </c>
    </row>
    <row r="155" spans="1:65" s="12" customFormat="1" ht="11.25" x14ac:dyDescent="0.2">
      <c r="B155" s="190"/>
      <c r="C155" s="191"/>
      <c r="D155" s="192" t="s">
        <v>152</v>
      </c>
      <c r="E155" s="193" t="s">
        <v>35</v>
      </c>
      <c r="F155" s="194" t="s">
        <v>666</v>
      </c>
      <c r="G155" s="191"/>
      <c r="H155" s="195">
        <v>200</v>
      </c>
      <c r="I155" s="196"/>
      <c r="J155" s="191"/>
      <c r="K155" s="191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152</v>
      </c>
      <c r="AU155" s="201" t="s">
        <v>85</v>
      </c>
      <c r="AV155" s="12" t="s">
        <v>85</v>
      </c>
      <c r="AW155" s="12" t="s">
        <v>37</v>
      </c>
      <c r="AX155" s="12" t="s">
        <v>83</v>
      </c>
      <c r="AY155" s="201" t="s">
        <v>149</v>
      </c>
    </row>
    <row r="156" spans="1:65" s="2" customFormat="1" ht="44.25" customHeight="1" x14ac:dyDescent="0.2">
      <c r="A156" s="34"/>
      <c r="B156" s="35"/>
      <c r="C156" s="221" t="s">
        <v>275</v>
      </c>
      <c r="D156" s="221" t="s">
        <v>199</v>
      </c>
      <c r="E156" s="222" t="s">
        <v>667</v>
      </c>
      <c r="F156" s="223" t="s">
        <v>668</v>
      </c>
      <c r="G156" s="224" t="s">
        <v>255</v>
      </c>
      <c r="H156" s="225">
        <v>200</v>
      </c>
      <c r="I156" s="226"/>
      <c r="J156" s="227">
        <f>ROUND(I156*H156,2)</f>
        <v>0</v>
      </c>
      <c r="K156" s="223" t="s">
        <v>147</v>
      </c>
      <c r="L156" s="39"/>
      <c r="M156" s="228" t="s">
        <v>35</v>
      </c>
      <c r="N156" s="229" t="s">
        <v>47</v>
      </c>
      <c r="O156" s="64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150</v>
      </c>
      <c r="AT156" s="188" t="s">
        <v>199</v>
      </c>
      <c r="AU156" s="188" t="s">
        <v>85</v>
      </c>
      <c r="AY156" s="17" t="s">
        <v>149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7" t="s">
        <v>83</v>
      </c>
      <c r="BK156" s="189">
        <f>ROUND(I156*H156,2)</f>
        <v>0</v>
      </c>
      <c r="BL156" s="17" t="s">
        <v>150</v>
      </c>
      <c r="BM156" s="188" t="s">
        <v>669</v>
      </c>
    </row>
    <row r="157" spans="1:65" s="2" customFormat="1" ht="39" x14ac:dyDescent="0.2">
      <c r="A157" s="34"/>
      <c r="B157" s="35"/>
      <c r="C157" s="36"/>
      <c r="D157" s="192" t="s">
        <v>203</v>
      </c>
      <c r="E157" s="36"/>
      <c r="F157" s="202" t="s">
        <v>510</v>
      </c>
      <c r="G157" s="36"/>
      <c r="H157" s="36"/>
      <c r="I157" s="115"/>
      <c r="J157" s="36"/>
      <c r="K157" s="36"/>
      <c r="L157" s="39"/>
      <c r="M157" s="203"/>
      <c r="N157" s="204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203</v>
      </c>
      <c r="AU157" s="17" t="s">
        <v>85</v>
      </c>
    </row>
    <row r="158" spans="1:65" s="12" customFormat="1" ht="11.25" x14ac:dyDescent="0.2">
      <c r="B158" s="190"/>
      <c r="C158" s="191"/>
      <c r="D158" s="192" t="s">
        <v>152</v>
      </c>
      <c r="E158" s="193" t="s">
        <v>35</v>
      </c>
      <c r="F158" s="194" t="s">
        <v>666</v>
      </c>
      <c r="G158" s="191"/>
      <c r="H158" s="195">
        <v>200</v>
      </c>
      <c r="I158" s="196"/>
      <c r="J158" s="191"/>
      <c r="K158" s="191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152</v>
      </c>
      <c r="AU158" s="201" t="s">
        <v>85</v>
      </c>
      <c r="AV158" s="12" t="s">
        <v>85</v>
      </c>
      <c r="AW158" s="12" t="s">
        <v>37</v>
      </c>
      <c r="AX158" s="12" t="s">
        <v>83</v>
      </c>
      <c r="AY158" s="201" t="s">
        <v>149</v>
      </c>
    </row>
    <row r="159" spans="1:65" s="2" customFormat="1" ht="21.75" customHeight="1" x14ac:dyDescent="0.2">
      <c r="A159" s="34"/>
      <c r="B159" s="35"/>
      <c r="C159" s="221" t="s">
        <v>283</v>
      </c>
      <c r="D159" s="221" t="s">
        <v>199</v>
      </c>
      <c r="E159" s="222" t="s">
        <v>670</v>
      </c>
      <c r="F159" s="223" t="s">
        <v>671</v>
      </c>
      <c r="G159" s="224" t="s">
        <v>255</v>
      </c>
      <c r="H159" s="225">
        <v>10.8</v>
      </c>
      <c r="I159" s="226"/>
      <c r="J159" s="227">
        <f>ROUND(I159*H159,2)</f>
        <v>0</v>
      </c>
      <c r="K159" s="223" t="s">
        <v>147</v>
      </c>
      <c r="L159" s="39"/>
      <c r="M159" s="228" t="s">
        <v>35</v>
      </c>
      <c r="N159" s="229" t="s">
        <v>47</v>
      </c>
      <c r="O159" s="64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7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8" t="s">
        <v>150</v>
      </c>
      <c r="AT159" s="188" t="s">
        <v>199</v>
      </c>
      <c r="AU159" s="188" t="s">
        <v>85</v>
      </c>
      <c r="AY159" s="17" t="s">
        <v>149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7" t="s">
        <v>83</v>
      </c>
      <c r="BK159" s="189">
        <f>ROUND(I159*H159,2)</f>
        <v>0</v>
      </c>
      <c r="BL159" s="17" t="s">
        <v>150</v>
      </c>
      <c r="BM159" s="188" t="s">
        <v>672</v>
      </c>
    </row>
    <row r="160" spans="1:65" s="2" customFormat="1" ht="19.5" x14ac:dyDescent="0.2">
      <c r="A160" s="34"/>
      <c r="B160" s="35"/>
      <c r="C160" s="36"/>
      <c r="D160" s="192" t="s">
        <v>203</v>
      </c>
      <c r="E160" s="36"/>
      <c r="F160" s="202" t="s">
        <v>673</v>
      </c>
      <c r="G160" s="36"/>
      <c r="H160" s="36"/>
      <c r="I160" s="115"/>
      <c r="J160" s="36"/>
      <c r="K160" s="36"/>
      <c r="L160" s="39"/>
      <c r="M160" s="203"/>
      <c r="N160" s="204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203</v>
      </c>
      <c r="AU160" s="17" t="s">
        <v>85</v>
      </c>
    </row>
    <row r="161" spans="1:65" s="2" customFormat="1" ht="19.5" x14ac:dyDescent="0.2">
      <c r="A161" s="34"/>
      <c r="B161" s="35"/>
      <c r="C161" s="36"/>
      <c r="D161" s="192" t="s">
        <v>157</v>
      </c>
      <c r="E161" s="36"/>
      <c r="F161" s="202" t="s">
        <v>628</v>
      </c>
      <c r="G161" s="36"/>
      <c r="H161" s="36"/>
      <c r="I161" s="115"/>
      <c r="J161" s="36"/>
      <c r="K161" s="36"/>
      <c r="L161" s="39"/>
      <c r="M161" s="203"/>
      <c r="N161" s="204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157</v>
      </c>
      <c r="AU161" s="17" t="s">
        <v>85</v>
      </c>
    </row>
    <row r="162" spans="1:65" s="12" customFormat="1" ht="11.25" x14ac:dyDescent="0.2">
      <c r="B162" s="190"/>
      <c r="C162" s="191"/>
      <c r="D162" s="192" t="s">
        <v>152</v>
      </c>
      <c r="E162" s="193" t="s">
        <v>35</v>
      </c>
      <c r="F162" s="194" t="s">
        <v>674</v>
      </c>
      <c r="G162" s="191"/>
      <c r="H162" s="195">
        <v>10.8</v>
      </c>
      <c r="I162" s="196"/>
      <c r="J162" s="191"/>
      <c r="K162" s="191"/>
      <c r="L162" s="197"/>
      <c r="M162" s="198"/>
      <c r="N162" s="199"/>
      <c r="O162" s="199"/>
      <c r="P162" s="199"/>
      <c r="Q162" s="199"/>
      <c r="R162" s="199"/>
      <c r="S162" s="199"/>
      <c r="T162" s="200"/>
      <c r="AT162" s="201" t="s">
        <v>152</v>
      </c>
      <c r="AU162" s="201" t="s">
        <v>85</v>
      </c>
      <c r="AV162" s="12" t="s">
        <v>85</v>
      </c>
      <c r="AW162" s="12" t="s">
        <v>37</v>
      </c>
      <c r="AX162" s="12" t="s">
        <v>83</v>
      </c>
      <c r="AY162" s="201" t="s">
        <v>149</v>
      </c>
    </row>
    <row r="163" spans="1:65" s="2" customFormat="1" ht="21.75" customHeight="1" x14ac:dyDescent="0.2">
      <c r="A163" s="34"/>
      <c r="B163" s="35"/>
      <c r="C163" s="221" t="s">
        <v>290</v>
      </c>
      <c r="D163" s="221" t="s">
        <v>199</v>
      </c>
      <c r="E163" s="222" t="s">
        <v>675</v>
      </c>
      <c r="F163" s="223" t="s">
        <v>676</v>
      </c>
      <c r="G163" s="224" t="s">
        <v>146</v>
      </c>
      <c r="H163" s="225">
        <v>2</v>
      </c>
      <c r="I163" s="226"/>
      <c r="J163" s="227">
        <f>ROUND(I163*H163,2)</f>
        <v>0</v>
      </c>
      <c r="K163" s="223" t="s">
        <v>147</v>
      </c>
      <c r="L163" s="39"/>
      <c r="M163" s="228" t="s">
        <v>35</v>
      </c>
      <c r="N163" s="229" t="s">
        <v>47</v>
      </c>
      <c r="O163" s="64"/>
      <c r="P163" s="186">
        <f>O163*H163</f>
        <v>0</v>
      </c>
      <c r="Q163" s="186">
        <v>0</v>
      </c>
      <c r="R163" s="186">
        <f>Q163*H163</f>
        <v>0</v>
      </c>
      <c r="S163" s="186">
        <v>0</v>
      </c>
      <c r="T163" s="187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8" t="s">
        <v>150</v>
      </c>
      <c r="AT163" s="188" t="s">
        <v>199</v>
      </c>
      <c r="AU163" s="188" t="s">
        <v>85</v>
      </c>
      <c r="AY163" s="17" t="s">
        <v>149</v>
      </c>
      <c r="BE163" s="189">
        <f>IF(N163="základní",J163,0)</f>
        <v>0</v>
      </c>
      <c r="BF163" s="189">
        <f>IF(N163="snížená",J163,0)</f>
        <v>0</v>
      </c>
      <c r="BG163" s="189">
        <f>IF(N163="zákl. přenesená",J163,0)</f>
        <v>0</v>
      </c>
      <c r="BH163" s="189">
        <f>IF(N163="sníž. přenesená",J163,0)</f>
        <v>0</v>
      </c>
      <c r="BI163" s="189">
        <f>IF(N163="nulová",J163,0)</f>
        <v>0</v>
      </c>
      <c r="BJ163" s="17" t="s">
        <v>83</v>
      </c>
      <c r="BK163" s="189">
        <f>ROUND(I163*H163,2)</f>
        <v>0</v>
      </c>
      <c r="BL163" s="17" t="s">
        <v>150</v>
      </c>
      <c r="BM163" s="188" t="s">
        <v>677</v>
      </c>
    </row>
    <row r="164" spans="1:65" s="2" customFormat="1" ht="19.5" x14ac:dyDescent="0.2">
      <c r="A164" s="34"/>
      <c r="B164" s="35"/>
      <c r="C164" s="36"/>
      <c r="D164" s="192" t="s">
        <v>203</v>
      </c>
      <c r="E164" s="36"/>
      <c r="F164" s="202" t="s">
        <v>678</v>
      </c>
      <c r="G164" s="36"/>
      <c r="H164" s="36"/>
      <c r="I164" s="115"/>
      <c r="J164" s="36"/>
      <c r="K164" s="36"/>
      <c r="L164" s="39"/>
      <c r="M164" s="203"/>
      <c r="N164" s="204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203</v>
      </c>
      <c r="AU164" s="17" t="s">
        <v>85</v>
      </c>
    </row>
    <row r="165" spans="1:65" s="2" customFormat="1" ht="19.5" x14ac:dyDescent="0.2">
      <c r="A165" s="34"/>
      <c r="B165" s="35"/>
      <c r="C165" s="36"/>
      <c r="D165" s="192" t="s">
        <v>157</v>
      </c>
      <c r="E165" s="36"/>
      <c r="F165" s="202" t="s">
        <v>628</v>
      </c>
      <c r="G165" s="36"/>
      <c r="H165" s="36"/>
      <c r="I165" s="115"/>
      <c r="J165" s="36"/>
      <c r="K165" s="36"/>
      <c r="L165" s="39"/>
      <c r="M165" s="203"/>
      <c r="N165" s="204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157</v>
      </c>
      <c r="AU165" s="17" t="s">
        <v>85</v>
      </c>
    </row>
    <row r="166" spans="1:65" s="12" customFormat="1" ht="11.25" x14ac:dyDescent="0.2">
      <c r="B166" s="190"/>
      <c r="C166" s="191"/>
      <c r="D166" s="192" t="s">
        <v>152</v>
      </c>
      <c r="E166" s="193" t="s">
        <v>35</v>
      </c>
      <c r="F166" s="194" t="s">
        <v>194</v>
      </c>
      <c r="G166" s="191"/>
      <c r="H166" s="195">
        <v>2</v>
      </c>
      <c r="I166" s="196"/>
      <c r="J166" s="191"/>
      <c r="K166" s="191"/>
      <c r="L166" s="197"/>
      <c r="M166" s="198"/>
      <c r="N166" s="199"/>
      <c r="O166" s="199"/>
      <c r="P166" s="199"/>
      <c r="Q166" s="199"/>
      <c r="R166" s="199"/>
      <c r="S166" s="199"/>
      <c r="T166" s="200"/>
      <c r="AT166" s="201" t="s">
        <v>152</v>
      </c>
      <c r="AU166" s="201" t="s">
        <v>85</v>
      </c>
      <c r="AV166" s="12" t="s">
        <v>85</v>
      </c>
      <c r="AW166" s="12" t="s">
        <v>37</v>
      </c>
      <c r="AX166" s="12" t="s">
        <v>83</v>
      </c>
      <c r="AY166" s="201" t="s">
        <v>149</v>
      </c>
    </row>
    <row r="167" spans="1:65" s="2" customFormat="1" ht="33" customHeight="1" x14ac:dyDescent="0.2">
      <c r="A167" s="34"/>
      <c r="B167" s="35"/>
      <c r="C167" s="221" t="s">
        <v>297</v>
      </c>
      <c r="D167" s="221" t="s">
        <v>199</v>
      </c>
      <c r="E167" s="222" t="s">
        <v>253</v>
      </c>
      <c r="F167" s="223" t="s">
        <v>254</v>
      </c>
      <c r="G167" s="224" t="s">
        <v>255</v>
      </c>
      <c r="H167" s="225">
        <v>10.8</v>
      </c>
      <c r="I167" s="226"/>
      <c r="J167" s="227">
        <f>ROUND(I167*H167,2)</f>
        <v>0</v>
      </c>
      <c r="K167" s="223" t="s">
        <v>147</v>
      </c>
      <c r="L167" s="39"/>
      <c r="M167" s="228" t="s">
        <v>35</v>
      </c>
      <c r="N167" s="229" t="s">
        <v>47</v>
      </c>
      <c r="O167" s="64"/>
      <c r="P167" s="186">
        <f>O167*H167</f>
        <v>0</v>
      </c>
      <c r="Q167" s="186">
        <v>0</v>
      </c>
      <c r="R167" s="186">
        <f>Q167*H167</f>
        <v>0</v>
      </c>
      <c r="S167" s="186">
        <v>0</v>
      </c>
      <c r="T167" s="187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8" t="s">
        <v>150</v>
      </c>
      <c r="AT167" s="188" t="s">
        <v>199</v>
      </c>
      <c r="AU167" s="188" t="s">
        <v>85</v>
      </c>
      <c r="AY167" s="17" t="s">
        <v>149</v>
      </c>
      <c r="BE167" s="189">
        <f>IF(N167="základní",J167,0)</f>
        <v>0</v>
      </c>
      <c r="BF167" s="189">
        <f>IF(N167="snížená",J167,0)</f>
        <v>0</v>
      </c>
      <c r="BG167" s="189">
        <f>IF(N167="zákl. přenesená",J167,0)</f>
        <v>0</v>
      </c>
      <c r="BH167" s="189">
        <f>IF(N167="sníž. přenesená",J167,0)</f>
        <v>0</v>
      </c>
      <c r="BI167" s="189">
        <f>IF(N167="nulová",J167,0)</f>
        <v>0</v>
      </c>
      <c r="BJ167" s="17" t="s">
        <v>83</v>
      </c>
      <c r="BK167" s="189">
        <f>ROUND(I167*H167,2)</f>
        <v>0</v>
      </c>
      <c r="BL167" s="17" t="s">
        <v>150</v>
      </c>
      <c r="BM167" s="188" t="s">
        <v>256</v>
      </c>
    </row>
    <row r="168" spans="1:65" s="2" customFormat="1" ht="29.25" x14ac:dyDescent="0.2">
      <c r="A168" s="34"/>
      <c r="B168" s="35"/>
      <c r="C168" s="36"/>
      <c r="D168" s="192" t="s">
        <v>203</v>
      </c>
      <c r="E168" s="36"/>
      <c r="F168" s="202" t="s">
        <v>257</v>
      </c>
      <c r="G168" s="36"/>
      <c r="H168" s="36"/>
      <c r="I168" s="115"/>
      <c r="J168" s="36"/>
      <c r="K168" s="36"/>
      <c r="L168" s="39"/>
      <c r="M168" s="203"/>
      <c r="N168" s="204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203</v>
      </c>
      <c r="AU168" s="17" t="s">
        <v>85</v>
      </c>
    </row>
    <row r="169" spans="1:65" s="2" customFormat="1" ht="29.25" x14ac:dyDescent="0.2">
      <c r="A169" s="34"/>
      <c r="B169" s="35"/>
      <c r="C169" s="36"/>
      <c r="D169" s="192" t="s">
        <v>157</v>
      </c>
      <c r="E169" s="36"/>
      <c r="F169" s="202" t="s">
        <v>679</v>
      </c>
      <c r="G169" s="36"/>
      <c r="H169" s="36"/>
      <c r="I169" s="115"/>
      <c r="J169" s="36"/>
      <c r="K169" s="36"/>
      <c r="L169" s="39"/>
      <c r="M169" s="203"/>
      <c r="N169" s="204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157</v>
      </c>
      <c r="AU169" s="17" t="s">
        <v>85</v>
      </c>
    </row>
    <row r="170" spans="1:65" s="12" customFormat="1" ht="11.25" x14ac:dyDescent="0.2">
      <c r="B170" s="190"/>
      <c r="C170" s="191"/>
      <c r="D170" s="192" t="s">
        <v>152</v>
      </c>
      <c r="E170" s="193" t="s">
        <v>35</v>
      </c>
      <c r="F170" s="194" t="s">
        <v>674</v>
      </c>
      <c r="G170" s="191"/>
      <c r="H170" s="195">
        <v>10.8</v>
      </c>
      <c r="I170" s="196"/>
      <c r="J170" s="191"/>
      <c r="K170" s="191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152</v>
      </c>
      <c r="AU170" s="201" t="s">
        <v>85</v>
      </c>
      <c r="AV170" s="12" t="s">
        <v>85</v>
      </c>
      <c r="AW170" s="12" t="s">
        <v>37</v>
      </c>
      <c r="AX170" s="12" t="s">
        <v>83</v>
      </c>
      <c r="AY170" s="201" t="s">
        <v>149</v>
      </c>
    </row>
    <row r="171" spans="1:65" s="2" customFormat="1" ht="21.75" customHeight="1" x14ac:dyDescent="0.2">
      <c r="A171" s="34"/>
      <c r="B171" s="35"/>
      <c r="C171" s="221" t="s">
        <v>305</v>
      </c>
      <c r="D171" s="221" t="s">
        <v>199</v>
      </c>
      <c r="E171" s="222" t="s">
        <v>270</v>
      </c>
      <c r="F171" s="223" t="s">
        <v>271</v>
      </c>
      <c r="G171" s="224" t="s">
        <v>255</v>
      </c>
      <c r="H171" s="225">
        <v>16</v>
      </c>
      <c r="I171" s="226"/>
      <c r="J171" s="227">
        <f>ROUND(I171*H171,2)</f>
        <v>0</v>
      </c>
      <c r="K171" s="223" t="s">
        <v>147</v>
      </c>
      <c r="L171" s="39"/>
      <c r="M171" s="228" t="s">
        <v>35</v>
      </c>
      <c r="N171" s="229" t="s">
        <v>47</v>
      </c>
      <c r="O171" s="64"/>
      <c r="P171" s="186">
        <f>O171*H171</f>
        <v>0</v>
      </c>
      <c r="Q171" s="186">
        <v>0</v>
      </c>
      <c r="R171" s="186">
        <f>Q171*H171</f>
        <v>0</v>
      </c>
      <c r="S171" s="186">
        <v>0</v>
      </c>
      <c r="T171" s="187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8" t="s">
        <v>150</v>
      </c>
      <c r="AT171" s="188" t="s">
        <v>199</v>
      </c>
      <c r="AU171" s="188" t="s">
        <v>85</v>
      </c>
      <c r="AY171" s="17" t="s">
        <v>149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7" t="s">
        <v>83</v>
      </c>
      <c r="BK171" s="189">
        <f>ROUND(I171*H171,2)</f>
        <v>0</v>
      </c>
      <c r="BL171" s="17" t="s">
        <v>150</v>
      </c>
      <c r="BM171" s="188" t="s">
        <v>272</v>
      </c>
    </row>
    <row r="172" spans="1:65" s="2" customFormat="1" ht="19.5" x14ac:dyDescent="0.2">
      <c r="A172" s="34"/>
      <c r="B172" s="35"/>
      <c r="C172" s="36"/>
      <c r="D172" s="192" t="s">
        <v>203</v>
      </c>
      <c r="E172" s="36"/>
      <c r="F172" s="202" t="s">
        <v>273</v>
      </c>
      <c r="G172" s="36"/>
      <c r="H172" s="36"/>
      <c r="I172" s="115"/>
      <c r="J172" s="36"/>
      <c r="K172" s="36"/>
      <c r="L172" s="39"/>
      <c r="M172" s="203"/>
      <c r="N172" s="204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203</v>
      </c>
      <c r="AU172" s="17" t="s">
        <v>85</v>
      </c>
    </row>
    <row r="173" spans="1:65" s="2" customFormat="1" ht="19.5" x14ac:dyDescent="0.2">
      <c r="A173" s="34"/>
      <c r="B173" s="35"/>
      <c r="C173" s="36"/>
      <c r="D173" s="192" t="s">
        <v>157</v>
      </c>
      <c r="E173" s="36"/>
      <c r="F173" s="202" t="s">
        <v>628</v>
      </c>
      <c r="G173" s="36"/>
      <c r="H173" s="36"/>
      <c r="I173" s="115"/>
      <c r="J173" s="36"/>
      <c r="K173" s="36"/>
      <c r="L173" s="39"/>
      <c r="M173" s="203"/>
      <c r="N173" s="204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157</v>
      </c>
      <c r="AU173" s="17" t="s">
        <v>85</v>
      </c>
    </row>
    <row r="174" spans="1:65" s="12" customFormat="1" ht="11.25" x14ac:dyDescent="0.2">
      <c r="B174" s="190"/>
      <c r="C174" s="191"/>
      <c r="D174" s="192" t="s">
        <v>152</v>
      </c>
      <c r="E174" s="193" t="s">
        <v>35</v>
      </c>
      <c r="F174" s="194" t="s">
        <v>680</v>
      </c>
      <c r="G174" s="191"/>
      <c r="H174" s="195">
        <v>16</v>
      </c>
      <c r="I174" s="196"/>
      <c r="J174" s="191"/>
      <c r="K174" s="191"/>
      <c r="L174" s="197"/>
      <c r="M174" s="198"/>
      <c r="N174" s="199"/>
      <c r="O174" s="199"/>
      <c r="P174" s="199"/>
      <c r="Q174" s="199"/>
      <c r="R174" s="199"/>
      <c r="S174" s="199"/>
      <c r="T174" s="200"/>
      <c r="AT174" s="201" t="s">
        <v>152</v>
      </c>
      <c r="AU174" s="201" t="s">
        <v>85</v>
      </c>
      <c r="AV174" s="12" t="s">
        <v>85</v>
      </c>
      <c r="AW174" s="12" t="s">
        <v>37</v>
      </c>
      <c r="AX174" s="12" t="s">
        <v>83</v>
      </c>
      <c r="AY174" s="201" t="s">
        <v>149</v>
      </c>
    </row>
    <row r="175" spans="1:65" s="2" customFormat="1" ht="21.75" customHeight="1" x14ac:dyDescent="0.2">
      <c r="A175" s="34"/>
      <c r="B175" s="35"/>
      <c r="C175" s="221" t="s">
        <v>312</v>
      </c>
      <c r="D175" s="221" t="s">
        <v>199</v>
      </c>
      <c r="E175" s="222" t="s">
        <v>276</v>
      </c>
      <c r="F175" s="223" t="s">
        <v>277</v>
      </c>
      <c r="G175" s="224" t="s">
        <v>278</v>
      </c>
      <c r="H175" s="225">
        <v>64</v>
      </c>
      <c r="I175" s="226"/>
      <c r="J175" s="227">
        <f>ROUND(I175*H175,2)</f>
        <v>0</v>
      </c>
      <c r="K175" s="223" t="s">
        <v>147</v>
      </c>
      <c r="L175" s="39"/>
      <c r="M175" s="228" t="s">
        <v>35</v>
      </c>
      <c r="N175" s="229" t="s">
        <v>47</v>
      </c>
      <c r="O175" s="64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7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8" t="s">
        <v>150</v>
      </c>
      <c r="AT175" s="188" t="s">
        <v>199</v>
      </c>
      <c r="AU175" s="188" t="s">
        <v>85</v>
      </c>
      <c r="AY175" s="17" t="s">
        <v>149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7" t="s">
        <v>83</v>
      </c>
      <c r="BK175" s="189">
        <f>ROUND(I175*H175,2)</f>
        <v>0</v>
      </c>
      <c r="BL175" s="17" t="s">
        <v>150</v>
      </c>
      <c r="BM175" s="188" t="s">
        <v>279</v>
      </c>
    </row>
    <row r="176" spans="1:65" s="2" customFormat="1" ht="19.5" x14ac:dyDescent="0.2">
      <c r="A176" s="34"/>
      <c r="B176" s="35"/>
      <c r="C176" s="36"/>
      <c r="D176" s="192" t="s">
        <v>203</v>
      </c>
      <c r="E176" s="36"/>
      <c r="F176" s="202" t="s">
        <v>280</v>
      </c>
      <c r="G176" s="36"/>
      <c r="H176" s="36"/>
      <c r="I176" s="115"/>
      <c r="J176" s="36"/>
      <c r="K176" s="36"/>
      <c r="L176" s="39"/>
      <c r="M176" s="203"/>
      <c r="N176" s="204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203</v>
      </c>
      <c r="AU176" s="17" t="s">
        <v>85</v>
      </c>
    </row>
    <row r="177" spans="1:65" s="2" customFormat="1" ht="29.25" x14ac:dyDescent="0.2">
      <c r="A177" s="34"/>
      <c r="B177" s="35"/>
      <c r="C177" s="36"/>
      <c r="D177" s="192" t="s">
        <v>157</v>
      </c>
      <c r="E177" s="36"/>
      <c r="F177" s="202" t="s">
        <v>681</v>
      </c>
      <c r="G177" s="36"/>
      <c r="H177" s="36"/>
      <c r="I177" s="115"/>
      <c r="J177" s="36"/>
      <c r="K177" s="36"/>
      <c r="L177" s="39"/>
      <c r="M177" s="203"/>
      <c r="N177" s="204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157</v>
      </c>
      <c r="AU177" s="17" t="s">
        <v>85</v>
      </c>
    </row>
    <row r="178" spans="1:65" s="12" customFormat="1" ht="11.25" x14ac:dyDescent="0.2">
      <c r="B178" s="190"/>
      <c r="C178" s="191"/>
      <c r="D178" s="192" t="s">
        <v>152</v>
      </c>
      <c r="E178" s="193" t="s">
        <v>35</v>
      </c>
      <c r="F178" s="194" t="s">
        <v>682</v>
      </c>
      <c r="G178" s="191"/>
      <c r="H178" s="195">
        <v>64</v>
      </c>
      <c r="I178" s="196"/>
      <c r="J178" s="191"/>
      <c r="K178" s="191"/>
      <c r="L178" s="197"/>
      <c r="M178" s="198"/>
      <c r="N178" s="199"/>
      <c r="O178" s="199"/>
      <c r="P178" s="199"/>
      <c r="Q178" s="199"/>
      <c r="R178" s="199"/>
      <c r="S178" s="199"/>
      <c r="T178" s="200"/>
      <c r="AT178" s="201" t="s">
        <v>152</v>
      </c>
      <c r="AU178" s="201" t="s">
        <v>85</v>
      </c>
      <c r="AV178" s="12" t="s">
        <v>85</v>
      </c>
      <c r="AW178" s="12" t="s">
        <v>37</v>
      </c>
      <c r="AX178" s="12" t="s">
        <v>83</v>
      </c>
      <c r="AY178" s="201" t="s">
        <v>149</v>
      </c>
    </row>
    <row r="179" spans="1:65" s="2" customFormat="1" ht="33" customHeight="1" x14ac:dyDescent="0.2">
      <c r="A179" s="34"/>
      <c r="B179" s="35"/>
      <c r="C179" s="221" t="s">
        <v>317</v>
      </c>
      <c r="D179" s="221" t="s">
        <v>199</v>
      </c>
      <c r="E179" s="222" t="s">
        <v>284</v>
      </c>
      <c r="F179" s="223" t="s">
        <v>285</v>
      </c>
      <c r="G179" s="224" t="s">
        <v>278</v>
      </c>
      <c r="H179" s="225">
        <v>64</v>
      </c>
      <c r="I179" s="226"/>
      <c r="J179" s="227">
        <f>ROUND(I179*H179,2)</f>
        <v>0</v>
      </c>
      <c r="K179" s="223" t="s">
        <v>147</v>
      </c>
      <c r="L179" s="39"/>
      <c r="M179" s="228" t="s">
        <v>35</v>
      </c>
      <c r="N179" s="229" t="s">
        <v>47</v>
      </c>
      <c r="O179" s="64"/>
      <c r="P179" s="186">
        <f>O179*H179</f>
        <v>0</v>
      </c>
      <c r="Q179" s="186">
        <v>0</v>
      </c>
      <c r="R179" s="186">
        <f>Q179*H179</f>
        <v>0</v>
      </c>
      <c r="S179" s="186">
        <v>0</v>
      </c>
      <c r="T179" s="187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8" t="s">
        <v>150</v>
      </c>
      <c r="AT179" s="188" t="s">
        <v>199</v>
      </c>
      <c r="AU179" s="188" t="s">
        <v>85</v>
      </c>
      <c r="AY179" s="17" t="s">
        <v>149</v>
      </c>
      <c r="BE179" s="189">
        <f>IF(N179="základní",J179,0)</f>
        <v>0</v>
      </c>
      <c r="BF179" s="189">
        <f>IF(N179="snížená",J179,0)</f>
        <v>0</v>
      </c>
      <c r="BG179" s="189">
        <f>IF(N179="zákl. přenesená",J179,0)</f>
        <v>0</v>
      </c>
      <c r="BH179" s="189">
        <f>IF(N179="sníž. přenesená",J179,0)</f>
        <v>0</v>
      </c>
      <c r="BI179" s="189">
        <f>IF(N179="nulová",J179,0)</f>
        <v>0</v>
      </c>
      <c r="BJ179" s="17" t="s">
        <v>83</v>
      </c>
      <c r="BK179" s="189">
        <f>ROUND(I179*H179,2)</f>
        <v>0</v>
      </c>
      <c r="BL179" s="17" t="s">
        <v>150</v>
      </c>
      <c r="BM179" s="188" t="s">
        <v>286</v>
      </c>
    </row>
    <row r="180" spans="1:65" s="2" customFormat="1" ht="39" x14ac:dyDescent="0.2">
      <c r="A180" s="34"/>
      <c r="B180" s="35"/>
      <c r="C180" s="36"/>
      <c r="D180" s="192" t="s">
        <v>203</v>
      </c>
      <c r="E180" s="36"/>
      <c r="F180" s="202" t="s">
        <v>287</v>
      </c>
      <c r="G180" s="36"/>
      <c r="H180" s="36"/>
      <c r="I180" s="115"/>
      <c r="J180" s="36"/>
      <c r="K180" s="36"/>
      <c r="L180" s="39"/>
      <c r="M180" s="203"/>
      <c r="N180" s="204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203</v>
      </c>
      <c r="AU180" s="17" t="s">
        <v>85</v>
      </c>
    </row>
    <row r="181" spans="1:65" s="2" customFormat="1" ht="29.25" x14ac:dyDescent="0.2">
      <c r="A181" s="34"/>
      <c r="B181" s="35"/>
      <c r="C181" s="36"/>
      <c r="D181" s="192" t="s">
        <v>157</v>
      </c>
      <c r="E181" s="36"/>
      <c r="F181" s="202" t="s">
        <v>683</v>
      </c>
      <c r="G181" s="36"/>
      <c r="H181" s="36"/>
      <c r="I181" s="115"/>
      <c r="J181" s="36"/>
      <c r="K181" s="36"/>
      <c r="L181" s="39"/>
      <c r="M181" s="203"/>
      <c r="N181" s="204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157</v>
      </c>
      <c r="AU181" s="17" t="s">
        <v>85</v>
      </c>
    </row>
    <row r="182" spans="1:65" s="12" customFormat="1" ht="11.25" x14ac:dyDescent="0.2">
      <c r="B182" s="190"/>
      <c r="C182" s="191"/>
      <c r="D182" s="192" t="s">
        <v>152</v>
      </c>
      <c r="E182" s="193" t="s">
        <v>35</v>
      </c>
      <c r="F182" s="194" t="s">
        <v>684</v>
      </c>
      <c r="G182" s="191"/>
      <c r="H182" s="195">
        <v>64</v>
      </c>
      <c r="I182" s="196"/>
      <c r="J182" s="191"/>
      <c r="K182" s="191"/>
      <c r="L182" s="197"/>
      <c r="M182" s="198"/>
      <c r="N182" s="199"/>
      <c r="O182" s="199"/>
      <c r="P182" s="199"/>
      <c r="Q182" s="199"/>
      <c r="R182" s="199"/>
      <c r="S182" s="199"/>
      <c r="T182" s="200"/>
      <c r="AT182" s="201" t="s">
        <v>152</v>
      </c>
      <c r="AU182" s="201" t="s">
        <v>85</v>
      </c>
      <c r="AV182" s="12" t="s">
        <v>85</v>
      </c>
      <c r="AW182" s="12" t="s">
        <v>37</v>
      </c>
      <c r="AX182" s="12" t="s">
        <v>83</v>
      </c>
      <c r="AY182" s="201" t="s">
        <v>149</v>
      </c>
    </row>
    <row r="183" spans="1:65" s="2" customFormat="1" ht="21.75" customHeight="1" x14ac:dyDescent="0.2">
      <c r="A183" s="34"/>
      <c r="B183" s="35"/>
      <c r="C183" s="221" t="s">
        <v>322</v>
      </c>
      <c r="D183" s="221" t="s">
        <v>199</v>
      </c>
      <c r="E183" s="222" t="s">
        <v>291</v>
      </c>
      <c r="F183" s="223" t="s">
        <v>292</v>
      </c>
      <c r="G183" s="224" t="s">
        <v>191</v>
      </c>
      <c r="H183" s="225">
        <v>22</v>
      </c>
      <c r="I183" s="226"/>
      <c r="J183" s="227">
        <f>ROUND(I183*H183,2)</f>
        <v>0</v>
      </c>
      <c r="K183" s="223" t="s">
        <v>147</v>
      </c>
      <c r="L183" s="39"/>
      <c r="M183" s="228" t="s">
        <v>35</v>
      </c>
      <c r="N183" s="229" t="s">
        <v>47</v>
      </c>
      <c r="O183" s="64"/>
      <c r="P183" s="186">
        <f>O183*H183</f>
        <v>0</v>
      </c>
      <c r="Q183" s="186">
        <v>0</v>
      </c>
      <c r="R183" s="186">
        <f>Q183*H183</f>
        <v>0</v>
      </c>
      <c r="S183" s="186">
        <v>0</v>
      </c>
      <c r="T183" s="187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8" t="s">
        <v>150</v>
      </c>
      <c r="AT183" s="188" t="s">
        <v>199</v>
      </c>
      <c r="AU183" s="188" t="s">
        <v>85</v>
      </c>
      <c r="AY183" s="17" t="s">
        <v>149</v>
      </c>
      <c r="BE183" s="189">
        <f>IF(N183="základní",J183,0)</f>
        <v>0</v>
      </c>
      <c r="BF183" s="189">
        <f>IF(N183="snížená",J183,0)</f>
        <v>0</v>
      </c>
      <c r="BG183" s="189">
        <f>IF(N183="zákl. přenesená",J183,0)</f>
        <v>0</v>
      </c>
      <c r="BH183" s="189">
        <f>IF(N183="sníž. přenesená",J183,0)</f>
        <v>0</v>
      </c>
      <c r="BI183" s="189">
        <f>IF(N183="nulová",J183,0)</f>
        <v>0</v>
      </c>
      <c r="BJ183" s="17" t="s">
        <v>83</v>
      </c>
      <c r="BK183" s="189">
        <f>ROUND(I183*H183,2)</f>
        <v>0</v>
      </c>
      <c r="BL183" s="17" t="s">
        <v>150</v>
      </c>
      <c r="BM183" s="188" t="s">
        <v>293</v>
      </c>
    </row>
    <row r="184" spans="1:65" s="2" customFormat="1" ht="19.5" x14ac:dyDescent="0.2">
      <c r="A184" s="34"/>
      <c r="B184" s="35"/>
      <c r="C184" s="36"/>
      <c r="D184" s="192" t="s">
        <v>203</v>
      </c>
      <c r="E184" s="36"/>
      <c r="F184" s="202" t="s">
        <v>294</v>
      </c>
      <c r="G184" s="36"/>
      <c r="H184" s="36"/>
      <c r="I184" s="115"/>
      <c r="J184" s="36"/>
      <c r="K184" s="36"/>
      <c r="L184" s="39"/>
      <c r="M184" s="203"/>
      <c r="N184" s="204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203</v>
      </c>
      <c r="AU184" s="17" t="s">
        <v>85</v>
      </c>
    </row>
    <row r="185" spans="1:65" s="2" customFormat="1" ht="19.5" x14ac:dyDescent="0.2">
      <c r="A185" s="34"/>
      <c r="B185" s="35"/>
      <c r="C185" s="36"/>
      <c r="D185" s="192" t="s">
        <v>157</v>
      </c>
      <c r="E185" s="36"/>
      <c r="F185" s="202" t="s">
        <v>685</v>
      </c>
      <c r="G185" s="36"/>
      <c r="H185" s="36"/>
      <c r="I185" s="115"/>
      <c r="J185" s="36"/>
      <c r="K185" s="36"/>
      <c r="L185" s="39"/>
      <c r="M185" s="203"/>
      <c r="N185" s="204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157</v>
      </c>
      <c r="AU185" s="17" t="s">
        <v>85</v>
      </c>
    </row>
    <row r="186" spans="1:65" s="12" customFormat="1" ht="11.25" x14ac:dyDescent="0.2">
      <c r="B186" s="190"/>
      <c r="C186" s="191"/>
      <c r="D186" s="192" t="s">
        <v>152</v>
      </c>
      <c r="E186" s="193" t="s">
        <v>35</v>
      </c>
      <c r="F186" s="194" t="s">
        <v>686</v>
      </c>
      <c r="G186" s="191"/>
      <c r="H186" s="195">
        <v>22</v>
      </c>
      <c r="I186" s="196"/>
      <c r="J186" s="191"/>
      <c r="K186" s="191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152</v>
      </c>
      <c r="AU186" s="201" t="s">
        <v>85</v>
      </c>
      <c r="AV186" s="12" t="s">
        <v>85</v>
      </c>
      <c r="AW186" s="12" t="s">
        <v>37</v>
      </c>
      <c r="AX186" s="12" t="s">
        <v>83</v>
      </c>
      <c r="AY186" s="201" t="s">
        <v>149</v>
      </c>
    </row>
    <row r="187" spans="1:65" s="2" customFormat="1" ht="21.75" customHeight="1" x14ac:dyDescent="0.2">
      <c r="A187" s="34"/>
      <c r="B187" s="35"/>
      <c r="C187" s="221" t="s">
        <v>327</v>
      </c>
      <c r="D187" s="221" t="s">
        <v>199</v>
      </c>
      <c r="E187" s="222" t="s">
        <v>298</v>
      </c>
      <c r="F187" s="223" t="s">
        <v>299</v>
      </c>
      <c r="G187" s="224" t="s">
        <v>167</v>
      </c>
      <c r="H187" s="225">
        <v>0.89100000000000001</v>
      </c>
      <c r="I187" s="226"/>
      <c r="J187" s="227">
        <f>ROUND(I187*H187,2)</f>
        <v>0</v>
      </c>
      <c r="K187" s="223" t="s">
        <v>147</v>
      </c>
      <c r="L187" s="39"/>
      <c r="M187" s="228" t="s">
        <v>35</v>
      </c>
      <c r="N187" s="229" t="s">
        <v>47</v>
      </c>
      <c r="O187" s="64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8" t="s">
        <v>150</v>
      </c>
      <c r="AT187" s="188" t="s">
        <v>199</v>
      </c>
      <c r="AU187" s="188" t="s">
        <v>85</v>
      </c>
      <c r="AY187" s="17" t="s">
        <v>149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7" t="s">
        <v>83</v>
      </c>
      <c r="BK187" s="189">
        <f>ROUND(I187*H187,2)</f>
        <v>0</v>
      </c>
      <c r="BL187" s="17" t="s">
        <v>150</v>
      </c>
      <c r="BM187" s="188" t="s">
        <v>300</v>
      </c>
    </row>
    <row r="188" spans="1:65" s="2" customFormat="1" ht="19.5" x14ac:dyDescent="0.2">
      <c r="A188" s="34"/>
      <c r="B188" s="35"/>
      <c r="C188" s="36"/>
      <c r="D188" s="192" t="s">
        <v>203</v>
      </c>
      <c r="E188" s="36"/>
      <c r="F188" s="202" t="s">
        <v>301</v>
      </c>
      <c r="G188" s="36"/>
      <c r="H188" s="36"/>
      <c r="I188" s="115"/>
      <c r="J188" s="36"/>
      <c r="K188" s="36"/>
      <c r="L188" s="39"/>
      <c r="M188" s="203"/>
      <c r="N188" s="204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203</v>
      </c>
      <c r="AU188" s="17" t="s">
        <v>85</v>
      </c>
    </row>
    <row r="189" spans="1:65" s="12" customFormat="1" ht="11.25" x14ac:dyDescent="0.2">
      <c r="B189" s="190"/>
      <c r="C189" s="191"/>
      <c r="D189" s="192" t="s">
        <v>152</v>
      </c>
      <c r="E189" s="193" t="s">
        <v>35</v>
      </c>
      <c r="F189" s="194" t="s">
        <v>687</v>
      </c>
      <c r="G189" s="191"/>
      <c r="H189" s="195">
        <v>0.89100000000000001</v>
      </c>
      <c r="I189" s="196"/>
      <c r="J189" s="191"/>
      <c r="K189" s="191"/>
      <c r="L189" s="197"/>
      <c r="M189" s="198"/>
      <c r="N189" s="199"/>
      <c r="O189" s="199"/>
      <c r="P189" s="199"/>
      <c r="Q189" s="199"/>
      <c r="R189" s="199"/>
      <c r="S189" s="199"/>
      <c r="T189" s="200"/>
      <c r="AT189" s="201" t="s">
        <v>152</v>
      </c>
      <c r="AU189" s="201" t="s">
        <v>85</v>
      </c>
      <c r="AV189" s="12" t="s">
        <v>85</v>
      </c>
      <c r="AW189" s="12" t="s">
        <v>37</v>
      </c>
      <c r="AX189" s="12" t="s">
        <v>83</v>
      </c>
      <c r="AY189" s="201" t="s">
        <v>149</v>
      </c>
    </row>
    <row r="190" spans="1:65" s="13" customFormat="1" ht="25.9" customHeight="1" x14ac:dyDescent="0.2">
      <c r="B190" s="205"/>
      <c r="C190" s="206"/>
      <c r="D190" s="207" t="s">
        <v>75</v>
      </c>
      <c r="E190" s="208" t="s">
        <v>303</v>
      </c>
      <c r="F190" s="208" t="s">
        <v>304</v>
      </c>
      <c r="G190" s="206"/>
      <c r="H190" s="206"/>
      <c r="I190" s="209"/>
      <c r="J190" s="210">
        <f>BK190</f>
        <v>0</v>
      </c>
      <c r="K190" s="206"/>
      <c r="L190" s="211"/>
      <c r="M190" s="212"/>
      <c r="N190" s="213"/>
      <c r="O190" s="213"/>
      <c r="P190" s="214">
        <f>SUM(P191:P241)</f>
        <v>0</v>
      </c>
      <c r="Q190" s="213"/>
      <c r="R190" s="214">
        <f>SUM(R191:R241)</f>
        <v>0</v>
      </c>
      <c r="S190" s="213"/>
      <c r="T190" s="215">
        <f>SUM(T191:T241)</f>
        <v>0</v>
      </c>
      <c r="AR190" s="216" t="s">
        <v>150</v>
      </c>
      <c r="AT190" s="217" t="s">
        <v>75</v>
      </c>
      <c r="AU190" s="217" t="s">
        <v>76</v>
      </c>
      <c r="AY190" s="216" t="s">
        <v>149</v>
      </c>
      <c r="BK190" s="218">
        <f>SUM(BK191:BK241)</f>
        <v>0</v>
      </c>
    </row>
    <row r="191" spans="1:65" s="2" customFormat="1" ht="21.75" customHeight="1" x14ac:dyDescent="0.2">
      <c r="A191" s="34"/>
      <c r="B191" s="35"/>
      <c r="C191" s="221" t="s">
        <v>334</v>
      </c>
      <c r="D191" s="221" t="s">
        <v>199</v>
      </c>
      <c r="E191" s="222" t="s">
        <v>306</v>
      </c>
      <c r="F191" s="223" t="s">
        <v>307</v>
      </c>
      <c r="G191" s="224" t="s">
        <v>146</v>
      </c>
      <c r="H191" s="225">
        <v>5</v>
      </c>
      <c r="I191" s="226"/>
      <c r="J191" s="227">
        <f>ROUND(I191*H191,2)</f>
        <v>0</v>
      </c>
      <c r="K191" s="223" t="s">
        <v>147</v>
      </c>
      <c r="L191" s="39"/>
      <c r="M191" s="228" t="s">
        <v>35</v>
      </c>
      <c r="N191" s="229" t="s">
        <v>47</v>
      </c>
      <c r="O191" s="64"/>
      <c r="P191" s="186">
        <f>O191*H191</f>
        <v>0</v>
      </c>
      <c r="Q191" s="186">
        <v>0</v>
      </c>
      <c r="R191" s="186">
        <f>Q191*H191</f>
        <v>0</v>
      </c>
      <c r="S191" s="186">
        <v>0</v>
      </c>
      <c r="T191" s="187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8" t="s">
        <v>308</v>
      </c>
      <c r="AT191" s="188" t="s">
        <v>199</v>
      </c>
      <c r="AU191" s="188" t="s">
        <v>83</v>
      </c>
      <c r="AY191" s="17" t="s">
        <v>149</v>
      </c>
      <c r="BE191" s="189">
        <f>IF(N191="základní",J191,0)</f>
        <v>0</v>
      </c>
      <c r="BF191" s="189">
        <f>IF(N191="snížená",J191,0)</f>
        <v>0</v>
      </c>
      <c r="BG191" s="189">
        <f>IF(N191="zákl. přenesená",J191,0)</f>
        <v>0</v>
      </c>
      <c r="BH191" s="189">
        <f>IF(N191="sníž. přenesená",J191,0)</f>
        <v>0</v>
      </c>
      <c r="BI191" s="189">
        <f>IF(N191="nulová",J191,0)</f>
        <v>0</v>
      </c>
      <c r="BJ191" s="17" t="s">
        <v>83</v>
      </c>
      <c r="BK191" s="189">
        <f>ROUND(I191*H191,2)</f>
        <v>0</v>
      </c>
      <c r="BL191" s="17" t="s">
        <v>308</v>
      </c>
      <c r="BM191" s="188" t="s">
        <v>309</v>
      </c>
    </row>
    <row r="192" spans="1:65" s="2" customFormat="1" ht="39" x14ac:dyDescent="0.2">
      <c r="A192" s="34"/>
      <c r="B192" s="35"/>
      <c r="C192" s="36"/>
      <c r="D192" s="192" t="s">
        <v>157</v>
      </c>
      <c r="E192" s="36"/>
      <c r="F192" s="202" t="s">
        <v>688</v>
      </c>
      <c r="G192" s="36"/>
      <c r="H192" s="36"/>
      <c r="I192" s="115"/>
      <c r="J192" s="36"/>
      <c r="K192" s="36"/>
      <c r="L192" s="39"/>
      <c r="M192" s="203"/>
      <c r="N192" s="204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157</v>
      </c>
      <c r="AU192" s="17" t="s">
        <v>83</v>
      </c>
    </row>
    <row r="193" spans="1:65" s="12" customFormat="1" ht="11.25" x14ac:dyDescent="0.2">
      <c r="B193" s="190"/>
      <c r="C193" s="191"/>
      <c r="D193" s="192" t="s">
        <v>152</v>
      </c>
      <c r="E193" s="193" t="s">
        <v>35</v>
      </c>
      <c r="F193" s="194" t="s">
        <v>689</v>
      </c>
      <c r="G193" s="191"/>
      <c r="H193" s="195">
        <v>5</v>
      </c>
      <c r="I193" s="196"/>
      <c r="J193" s="191"/>
      <c r="K193" s="191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152</v>
      </c>
      <c r="AU193" s="201" t="s">
        <v>83</v>
      </c>
      <c r="AV193" s="12" t="s">
        <v>85</v>
      </c>
      <c r="AW193" s="12" t="s">
        <v>37</v>
      </c>
      <c r="AX193" s="12" t="s">
        <v>83</v>
      </c>
      <c r="AY193" s="201" t="s">
        <v>149</v>
      </c>
    </row>
    <row r="194" spans="1:65" s="2" customFormat="1" ht="21.75" customHeight="1" x14ac:dyDescent="0.2">
      <c r="A194" s="34"/>
      <c r="B194" s="35"/>
      <c r="C194" s="221" t="s">
        <v>340</v>
      </c>
      <c r="D194" s="221" t="s">
        <v>199</v>
      </c>
      <c r="E194" s="222" t="s">
        <v>313</v>
      </c>
      <c r="F194" s="223" t="s">
        <v>314</v>
      </c>
      <c r="G194" s="224" t="s">
        <v>146</v>
      </c>
      <c r="H194" s="225">
        <v>5</v>
      </c>
      <c r="I194" s="226"/>
      <c r="J194" s="227">
        <f>ROUND(I194*H194,2)</f>
        <v>0</v>
      </c>
      <c r="K194" s="223" t="s">
        <v>147</v>
      </c>
      <c r="L194" s="39"/>
      <c r="M194" s="228" t="s">
        <v>35</v>
      </c>
      <c r="N194" s="229" t="s">
        <v>47</v>
      </c>
      <c r="O194" s="64"/>
      <c r="P194" s="186">
        <f>O194*H194</f>
        <v>0</v>
      </c>
      <c r="Q194" s="186">
        <v>0</v>
      </c>
      <c r="R194" s="186">
        <f>Q194*H194</f>
        <v>0</v>
      </c>
      <c r="S194" s="186">
        <v>0</v>
      </c>
      <c r="T194" s="187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8" t="s">
        <v>308</v>
      </c>
      <c r="AT194" s="188" t="s">
        <v>199</v>
      </c>
      <c r="AU194" s="188" t="s">
        <v>83</v>
      </c>
      <c r="AY194" s="17" t="s">
        <v>149</v>
      </c>
      <c r="BE194" s="189">
        <f>IF(N194="základní",J194,0)</f>
        <v>0</v>
      </c>
      <c r="BF194" s="189">
        <f>IF(N194="snížená",J194,0)</f>
        <v>0</v>
      </c>
      <c r="BG194" s="189">
        <f>IF(N194="zákl. přenesená",J194,0)</f>
        <v>0</v>
      </c>
      <c r="BH194" s="189">
        <f>IF(N194="sníž. přenesená",J194,0)</f>
        <v>0</v>
      </c>
      <c r="BI194" s="189">
        <f>IF(N194="nulová",J194,0)</f>
        <v>0</v>
      </c>
      <c r="BJ194" s="17" t="s">
        <v>83</v>
      </c>
      <c r="BK194" s="189">
        <f>ROUND(I194*H194,2)</f>
        <v>0</v>
      </c>
      <c r="BL194" s="17" t="s">
        <v>308</v>
      </c>
      <c r="BM194" s="188" t="s">
        <v>315</v>
      </c>
    </row>
    <row r="195" spans="1:65" s="2" customFormat="1" ht="29.25" x14ac:dyDescent="0.2">
      <c r="A195" s="34"/>
      <c r="B195" s="35"/>
      <c r="C195" s="36"/>
      <c r="D195" s="192" t="s">
        <v>157</v>
      </c>
      <c r="E195" s="36"/>
      <c r="F195" s="202" t="s">
        <v>690</v>
      </c>
      <c r="G195" s="36"/>
      <c r="H195" s="36"/>
      <c r="I195" s="115"/>
      <c r="J195" s="36"/>
      <c r="K195" s="36"/>
      <c r="L195" s="39"/>
      <c r="M195" s="203"/>
      <c r="N195" s="204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157</v>
      </c>
      <c r="AU195" s="17" t="s">
        <v>83</v>
      </c>
    </row>
    <row r="196" spans="1:65" s="12" customFormat="1" ht="11.25" x14ac:dyDescent="0.2">
      <c r="B196" s="190"/>
      <c r="C196" s="191"/>
      <c r="D196" s="192" t="s">
        <v>152</v>
      </c>
      <c r="E196" s="193" t="s">
        <v>35</v>
      </c>
      <c r="F196" s="194" t="s">
        <v>689</v>
      </c>
      <c r="G196" s="191"/>
      <c r="H196" s="195">
        <v>5</v>
      </c>
      <c r="I196" s="196"/>
      <c r="J196" s="191"/>
      <c r="K196" s="191"/>
      <c r="L196" s="197"/>
      <c r="M196" s="198"/>
      <c r="N196" s="199"/>
      <c r="O196" s="199"/>
      <c r="P196" s="199"/>
      <c r="Q196" s="199"/>
      <c r="R196" s="199"/>
      <c r="S196" s="199"/>
      <c r="T196" s="200"/>
      <c r="AT196" s="201" t="s">
        <v>152</v>
      </c>
      <c r="AU196" s="201" t="s">
        <v>83</v>
      </c>
      <c r="AV196" s="12" t="s">
        <v>85</v>
      </c>
      <c r="AW196" s="12" t="s">
        <v>37</v>
      </c>
      <c r="AX196" s="12" t="s">
        <v>83</v>
      </c>
      <c r="AY196" s="201" t="s">
        <v>149</v>
      </c>
    </row>
    <row r="197" spans="1:65" s="2" customFormat="1" ht="21.75" customHeight="1" x14ac:dyDescent="0.2">
      <c r="A197" s="34"/>
      <c r="B197" s="35"/>
      <c r="C197" s="221" t="s">
        <v>347</v>
      </c>
      <c r="D197" s="221" t="s">
        <v>199</v>
      </c>
      <c r="E197" s="222" t="s">
        <v>566</v>
      </c>
      <c r="F197" s="223" t="s">
        <v>567</v>
      </c>
      <c r="G197" s="224" t="s">
        <v>146</v>
      </c>
      <c r="H197" s="225">
        <v>3</v>
      </c>
      <c r="I197" s="226"/>
      <c r="J197" s="227">
        <f>ROUND(I197*H197,2)</f>
        <v>0</v>
      </c>
      <c r="K197" s="223" t="s">
        <v>147</v>
      </c>
      <c r="L197" s="39"/>
      <c r="M197" s="228" t="s">
        <v>35</v>
      </c>
      <c r="N197" s="229" t="s">
        <v>47</v>
      </c>
      <c r="O197" s="64"/>
      <c r="P197" s="186">
        <f>O197*H197</f>
        <v>0</v>
      </c>
      <c r="Q197" s="186">
        <v>0</v>
      </c>
      <c r="R197" s="186">
        <f>Q197*H197</f>
        <v>0</v>
      </c>
      <c r="S197" s="186">
        <v>0</v>
      </c>
      <c r="T197" s="187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8" t="s">
        <v>308</v>
      </c>
      <c r="AT197" s="188" t="s">
        <v>199</v>
      </c>
      <c r="AU197" s="188" t="s">
        <v>83</v>
      </c>
      <c r="AY197" s="17" t="s">
        <v>149</v>
      </c>
      <c r="BE197" s="189">
        <f>IF(N197="základní",J197,0)</f>
        <v>0</v>
      </c>
      <c r="BF197" s="189">
        <f>IF(N197="snížená",J197,0)</f>
        <v>0</v>
      </c>
      <c r="BG197" s="189">
        <f>IF(N197="zákl. přenesená",J197,0)</f>
        <v>0</v>
      </c>
      <c r="BH197" s="189">
        <f>IF(N197="sníž. přenesená",J197,0)</f>
        <v>0</v>
      </c>
      <c r="BI197" s="189">
        <f>IF(N197="nulová",J197,0)</f>
        <v>0</v>
      </c>
      <c r="BJ197" s="17" t="s">
        <v>83</v>
      </c>
      <c r="BK197" s="189">
        <f>ROUND(I197*H197,2)</f>
        <v>0</v>
      </c>
      <c r="BL197" s="17" t="s">
        <v>308</v>
      </c>
      <c r="BM197" s="188" t="s">
        <v>691</v>
      </c>
    </row>
    <row r="198" spans="1:65" s="12" customFormat="1" ht="11.25" x14ac:dyDescent="0.2">
      <c r="B198" s="190"/>
      <c r="C198" s="191"/>
      <c r="D198" s="192" t="s">
        <v>152</v>
      </c>
      <c r="E198" s="193" t="s">
        <v>35</v>
      </c>
      <c r="F198" s="194" t="s">
        <v>692</v>
      </c>
      <c r="G198" s="191"/>
      <c r="H198" s="195">
        <v>3</v>
      </c>
      <c r="I198" s="196"/>
      <c r="J198" s="191"/>
      <c r="K198" s="191"/>
      <c r="L198" s="197"/>
      <c r="M198" s="198"/>
      <c r="N198" s="199"/>
      <c r="O198" s="199"/>
      <c r="P198" s="199"/>
      <c r="Q198" s="199"/>
      <c r="R198" s="199"/>
      <c r="S198" s="199"/>
      <c r="T198" s="200"/>
      <c r="AT198" s="201" t="s">
        <v>152</v>
      </c>
      <c r="AU198" s="201" t="s">
        <v>83</v>
      </c>
      <c r="AV198" s="12" t="s">
        <v>85</v>
      </c>
      <c r="AW198" s="12" t="s">
        <v>37</v>
      </c>
      <c r="AX198" s="12" t="s">
        <v>83</v>
      </c>
      <c r="AY198" s="201" t="s">
        <v>149</v>
      </c>
    </row>
    <row r="199" spans="1:65" s="2" customFormat="1" ht="21.75" customHeight="1" x14ac:dyDescent="0.2">
      <c r="A199" s="34"/>
      <c r="B199" s="35"/>
      <c r="C199" s="221" t="s">
        <v>353</v>
      </c>
      <c r="D199" s="221" t="s">
        <v>199</v>
      </c>
      <c r="E199" s="222" t="s">
        <v>570</v>
      </c>
      <c r="F199" s="223" t="s">
        <v>571</v>
      </c>
      <c r="G199" s="224" t="s">
        <v>146</v>
      </c>
      <c r="H199" s="225">
        <v>3</v>
      </c>
      <c r="I199" s="226"/>
      <c r="J199" s="227">
        <f>ROUND(I199*H199,2)</f>
        <v>0</v>
      </c>
      <c r="K199" s="223" t="s">
        <v>147</v>
      </c>
      <c r="L199" s="39"/>
      <c r="M199" s="228" t="s">
        <v>35</v>
      </c>
      <c r="N199" s="229" t="s">
        <v>47</v>
      </c>
      <c r="O199" s="64"/>
      <c r="P199" s="186">
        <f>O199*H199</f>
        <v>0</v>
      </c>
      <c r="Q199" s="186">
        <v>0</v>
      </c>
      <c r="R199" s="186">
        <f>Q199*H199</f>
        <v>0</v>
      </c>
      <c r="S199" s="186">
        <v>0</v>
      </c>
      <c r="T199" s="187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8" t="s">
        <v>308</v>
      </c>
      <c r="AT199" s="188" t="s">
        <v>199</v>
      </c>
      <c r="AU199" s="188" t="s">
        <v>83</v>
      </c>
      <c r="AY199" s="17" t="s">
        <v>149</v>
      </c>
      <c r="BE199" s="189">
        <f>IF(N199="základní",J199,0)</f>
        <v>0</v>
      </c>
      <c r="BF199" s="189">
        <f>IF(N199="snížená",J199,0)</f>
        <v>0</v>
      </c>
      <c r="BG199" s="189">
        <f>IF(N199="zákl. přenesená",J199,0)</f>
        <v>0</v>
      </c>
      <c r="BH199" s="189">
        <f>IF(N199="sníž. přenesená",J199,0)</f>
        <v>0</v>
      </c>
      <c r="BI199" s="189">
        <f>IF(N199="nulová",J199,0)</f>
        <v>0</v>
      </c>
      <c r="BJ199" s="17" t="s">
        <v>83</v>
      </c>
      <c r="BK199" s="189">
        <f>ROUND(I199*H199,2)</f>
        <v>0</v>
      </c>
      <c r="BL199" s="17" t="s">
        <v>308</v>
      </c>
      <c r="BM199" s="188" t="s">
        <v>693</v>
      </c>
    </row>
    <row r="200" spans="1:65" s="12" customFormat="1" ht="11.25" x14ac:dyDescent="0.2">
      <c r="B200" s="190"/>
      <c r="C200" s="191"/>
      <c r="D200" s="192" t="s">
        <v>152</v>
      </c>
      <c r="E200" s="193" t="s">
        <v>35</v>
      </c>
      <c r="F200" s="194" t="s">
        <v>692</v>
      </c>
      <c r="G200" s="191"/>
      <c r="H200" s="195">
        <v>3</v>
      </c>
      <c r="I200" s="196"/>
      <c r="J200" s="191"/>
      <c r="K200" s="191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152</v>
      </c>
      <c r="AU200" s="201" t="s">
        <v>83</v>
      </c>
      <c r="AV200" s="12" t="s">
        <v>85</v>
      </c>
      <c r="AW200" s="12" t="s">
        <v>37</v>
      </c>
      <c r="AX200" s="12" t="s">
        <v>83</v>
      </c>
      <c r="AY200" s="201" t="s">
        <v>149</v>
      </c>
    </row>
    <row r="201" spans="1:65" s="2" customFormat="1" ht="100.5" customHeight="1" x14ac:dyDescent="0.2">
      <c r="A201" s="34"/>
      <c r="B201" s="35"/>
      <c r="C201" s="221" t="s">
        <v>359</v>
      </c>
      <c r="D201" s="221" t="s">
        <v>199</v>
      </c>
      <c r="E201" s="222" t="s">
        <v>354</v>
      </c>
      <c r="F201" s="223" t="s">
        <v>355</v>
      </c>
      <c r="G201" s="224" t="s">
        <v>167</v>
      </c>
      <c r="H201" s="225">
        <v>54</v>
      </c>
      <c r="I201" s="226"/>
      <c r="J201" s="227">
        <f>ROUND(I201*H201,2)</f>
        <v>0</v>
      </c>
      <c r="K201" s="223" t="s">
        <v>147</v>
      </c>
      <c r="L201" s="39"/>
      <c r="M201" s="228" t="s">
        <v>35</v>
      </c>
      <c r="N201" s="229" t="s">
        <v>47</v>
      </c>
      <c r="O201" s="64"/>
      <c r="P201" s="186">
        <f>O201*H201</f>
        <v>0</v>
      </c>
      <c r="Q201" s="186">
        <v>0</v>
      </c>
      <c r="R201" s="186">
        <f>Q201*H201</f>
        <v>0</v>
      </c>
      <c r="S201" s="186">
        <v>0</v>
      </c>
      <c r="T201" s="187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188" t="s">
        <v>308</v>
      </c>
      <c r="AT201" s="188" t="s">
        <v>199</v>
      </c>
      <c r="AU201" s="188" t="s">
        <v>83</v>
      </c>
      <c r="AY201" s="17" t="s">
        <v>149</v>
      </c>
      <c r="BE201" s="189">
        <f>IF(N201="základní",J201,0)</f>
        <v>0</v>
      </c>
      <c r="BF201" s="189">
        <f>IF(N201="snížená",J201,0)</f>
        <v>0</v>
      </c>
      <c r="BG201" s="189">
        <f>IF(N201="zákl. přenesená",J201,0)</f>
        <v>0</v>
      </c>
      <c r="BH201" s="189">
        <f>IF(N201="sníž. přenesená",J201,0)</f>
        <v>0</v>
      </c>
      <c r="BI201" s="189">
        <f>IF(N201="nulová",J201,0)</f>
        <v>0</v>
      </c>
      <c r="BJ201" s="17" t="s">
        <v>83</v>
      </c>
      <c r="BK201" s="189">
        <f>ROUND(I201*H201,2)</f>
        <v>0</v>
      </c>
      <c r="BL201" s="17" t="s">
        <v>308</v>
      </c>
      <c r="BM201" s="188" t="s">
        <v>694</v>
      </c>
    </row>
    <row r="202" spans="1:65" s="2" customFormat="1" ht="68.25" x14ac:dyDescent="0.2">
      <c r="A202" s="34"/>
      <c r="B202" s="35"/>
      <c r="C202" s="36"/>
      <c r="D202" s="192" t="s">
        <v>203</v>
      </c>
      <c r="E202" s="36"/>
      <c r="F202" s="202" t="s">
        <v>351</v>
      </c>
      <c r="G202" s="36"/>
      <c r="H202" s="36"/>
      <c r="I202" s="115"/>
      <c r="J202" s="36"/>
      <c r="K202" s="36"/>
      <c r="L202" s="39"/>
      <c r="M202" s="203"/>
      <c r="N202" s="204"/>
      <c r="O202" s="64"/>
      <c r="P202" s="64"/>
      <c r="Q202" s="64"/>
      <c r="R202" s="64"/>
      <c r="S202" s="64"/>
      <c r="T202" s="65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7" t="s">
        <v>203</v>
      </c>
      <c r="AU202" s="17" t="s">
        <v>83</v>
      </c>
    </row>
    <row r="203" spans="1:65" s="2" customFormat="1" ht="19.5" x14ac:dyDescent="0.2">
      <c r="A203" s="34"/>
      <c r="B203" s="35"/>
      <c r="C203" s="36"/>
      <c r="D203" s="192" t="s">
        <v>157</v>
      </c>
      <c r="E203" s="36"/>
      <c r="F203" s="202" t="s">
        <v>357</v>
      </c>
      <c r="G203" s="36"/>
      <c r="H203" s="36"/>
      <c r="I203" s="115"/>
      <c r="J203" s="36"/>
      <c r="K203" s="36"/>
      <c r="L203" s="39"/>
      <c r="M203" s="203"/>
      <c r="N203" s="204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157</v>
      </c>
      <c r="AU203" s="17" t="s">
        <v>83</v>
      </c>
    </row>
    <row r="204" spans="1:65" s="12" customFormat="1" ht="11.25" x14ac:dyDescent="0.2">
      <c r="B204" s="190"/>
      <c r="C204" s="191"/>
      <c r="D204" s="192" t="s">
        <v>152</v>
      </c>
      <c r="E204" s="193" t="s">
        <v>35</v>
      </c>
      <c r="F204" s="194" t="s">
        <v>695</v>
      </c>
      <c r="G204" s="191"/>
      <c r="H204" s="195">
        <v>54</v>
      </c>
      <c r="I204" s="196"/>
      <c r="J204" s="191"/>
      <c r="K204" s="191"/>
      <c r="L204" s="197"/>
      <c r="M204" s="198"/>
      <c r="N204" s="199"/>
      <c r="O204" s="199"/>
      <c r="P204" s="199"/>
      <c r="Q204" s="199"/>
      <c r="R204" s="199"/>
      <c r="S204" s="199"/>
      <c r="T204" s="200"/>
      <c r="AT204" s="201" t="s">
        <v>152</v>
      </c>
      <c r="AU204" s="201" t="s">
        <v>83</v>
      </c>
      <c r="AV204" s="12" t="s">
        <v>85</v>
      </c>
      <c r="AW204" s="12" t="s">
        <v>37</v>
      </c>
      <c r="AX204" s="12" t="s">
        <v>83</v>
      </c>
      <c r="AY204" s="201" t="s">
        <v>149</v>
      </c>
    </row>
    <row r="205" spans="1:65" s="2" customFormat="1" ht="100.5" customHeight="1" x14ac:dyDescent="0.2">
      <c r="A205" s="34"/>
      <c r="B205" s="35"/>
      <c r="C205" s="221" t="s">
        <v>365</v>
      </c>
      <c r="D205" s="221" t="s">
        <v>199</v>
      </c>
      <c r="E205" s="222" t="s">
        <v>580</v>
      </c>
      <c r="F205" s="223" t="s">
        <v>581</v>
      </c>
      <c r="G205" s="224" t="s">
        <v>167</v>
      </c>
      <c r="H205" s="225">
        <v>22.777999999999999</v>
      </c>
      <c r="I205" s="226"/>
      <c r="J205" s="227">
        <f>ROUND(I205*H205,2)</f>
        <v>0</v>
      </c>
      <c r="K205" s="223" t="s">
        <v>147</v>
      </c>
      <c r="L205" s="39"/>
      <c r="M205" s="228" t="s">
        <v>35</v>
      </c>
      <c r="N205" s="229" t="s">
        <v>47</v>
      </c>
      <c r="O205" s="64"/>
      <c r="P205" s="186">
        <f>O205*H205</f>
        <v>0</v>
      </c>
      <c r="Q205" s="186">
        <v>0</v>
      </c>
      <c r="R205" s="186">
        <f>Q205*H205</f>
        <v>0</v>
      </c>
      <c r="S205" s="186">
        <v>0</v>
      </c>
      <c r="T205" s="187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8" t="s">
        <v>308</v>
      </c>
      <c r="AT205" s="188" t="s">
        <v>199</v>
      </c>
      <c r="AU205" s="188" t="s">
        <v>83</v>
      </c>
      <c r="AY205" s="17" t="s">
        <v>149</v>
      </c>
      <c r="BE205" s="189">
        <f>IF(N205="základní",J205,0)</f>
        <v>0</v>
      </c>
      <c r="BF205" s="189">
        <f>IF(N205="snížená",J205,0)</f>
        <v>0</v>
      </c>
      <c r="BG205" s="189">
        <f>IF(N205="zákl. přenesená",J205,0)</f>
        <v>0</v>
      </c>
      <c r="BH205" s="189">
        <f>IF(N205="sníž. přenesená",J205,0)</f>
        <v>0</v>
      </c>
      <c r="BI205" s="189">
        <f>IF(N205="nulová",J205,0)</f>
        <v>0</v>
      </c>
      <c r="BJ205" s="17" t="s">
        <v>83</v>
      </c>
      <c r="BK205" s="189">
        <f>ROUND(I205*H205,2)</f>
        <v>0</v>
      </c>
      <c r="BL205" s="17" t="s">
        <v>308</v>
      </c>
      <c r="BM205" s="188" t="s">
        <v>696</v>
      </c>
    </row>
    <row r="206" spans="1:65" s="2" customFormat="1" ht="68.25" x14ac:dyDescent="0.2">
      <c r="A206" s="34"/>
      <c r="B206" s="35"/>
      <c r="C206" s="36"/>
      <c r="D206" s="192" t="s">
        <v>203</v>
      </c>
      <c r="E206" s="36"/>
      <c r="F206" s="202" t="s">
        <v>351</v>
      </c>
      <c r="G206" s="36"/>
      <c r="H206" s="36"/>
      <c r="I206" s="115"/>
      <c r="J206" s="36"/>
      <c r="K206" s="36"/>
      <c r="L206" s="39"/>
      <c r="M206" s="203"/>
      <c r="N206" s="204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203</v>
      </c>
      <c r="AU206" s="17" t="s">
        <v>83</v>
      </c>
    </row>
    <row r="207" spans="1:65" s="2" customFormat="1" ht="19.5" x14ac:dyDescent="0.2">
      <c r="A207" s="34"/>
      <c r="B207" s="35"/>
      <c r="C207" s="36"/>
      <c r="D207" s="192" t="s">
        <v>157</v>
      </c>
      <c r="E207" s="36"/>
      <c r="F207" s="202" t="s">
        <v>363</v>
      </c>
      <c r="G207" s="36"/>
      <c r="H207" s="36"/>
      <c r="I207" s="115"/>
      <c r="J207" s="36"/>
      <c r="K207" s="36"/>
      <c r="L207" s="39"/>
      <c r="M207" s="203"/>
      <c r="N207" s="204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157</v>
      </c>
      <c r="AU207" s="17" t="s">
        <v>83</v>
      </c>
    </row>
    <row r="208" spans="1:65" s="12" customFormat="1" ht="11.25" x14ac:dyDescent="0.2">
      <c r="B208" s="190"/>
      <c r="C208" s="191"/>
      <c r="D208" s="192" t="s">
        <v>152</v>
      </c>
      <c r="E208" s="193" t="s">
        <v>35</v>
      </c>
      <c r="F208" s="194" t="s">
        <v>697</v>
      </c>
      <c r="G208" s="191"/>
      <c r="H208" s="195">
        <v>22.777999999999999</v>
      </c>
      <c r="I208" s="196"/>
      <c r="J208" s="191"/>
      <c r="K208" s="191"/>
      <c r="L208" s="197"/>
      <c r="M208" s="198"/>
      <c r="N208" s="199"/>
      <c r="O208" s="199"/>
      <c r="P208" s="199"/>
      <c r="Q208" s="199"/>
      <c r="R208" s="199"/>
      <c r="S208" s="199"/>
      <c r="T208" s="200"/>
      <c r="AT208" s="201" t="s">
        <v>152</v>
      </c>
      <c r="AU208" s="201" t="s">
        <v>83</v>
      </c>
      <c r="AV208" s="12" t="s">
        <v>85</v>
      </c>
      <c r="AW208" s="12" t="s">
        <v>37</v>
      </c>
      <c r="AX208" s="12" t="s">
        <v>83</v>
      </c>
      <c r="AY208" s="201" t="s">
        <v>149</v>
      </c>
    </row>
    <row r="209" spans="1:65" s="2" customFormat="1" ht="100.5" customHeight="1" x14ac:dyDescent="0.2">
      <c r="A209" s="34"/>
      <c r="B209" s="35"/>
      <c r="C209" s="221" t="s">
        <v>371</v>
      </c>
      <c r="D209" s="221" t="s">
        <v>199</v>
      </c>
      <c r="E209" s="222" t="s">
        <v>377</v>
      </c>
      <c r="F209" s="223" t="s">
        <v>378</v>
      </c>
      <c r="G209" s="224" t="s">
        <v>167</v>
      </c>
      <c r="H209" s="225">
        <v>0.184</v>
      </c>
      <c r="I209" s="226"/>
      <c r="J209" s="227">
        <f>ROUND(I209*H209,2)</f>
        <v>0</v>
      </c>
      <c r="K209" s="223" t="s">
        <v>147</v>
      </c>
      <c r="L209" s="39"/>
      <c r="M209" s="228" t="s">
        <v>35</v>
      </c>
      <c r="N209" s="229" t="s">
        <v>47</v>
      </c>
      <c r="O209" s="64"/>
      <c r="P209" s="186">
        <f>O209*H209</f>
        <v>0</v>
      </c>
      <c r="Q209" s="186">
        <v>0</v>
      </c>
      <c r="R209" s="186">
        <f>Q209*H209</f>
        <v>0</v>
      </c>
      <c r="S209" s="186">
        <v>0</v>
      </c>
      <c r="T209" s="187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188" t="s">
        <v>308</v>
      </c>
      <c r="AT209" s="188" t="s">
        <v>199</v>
      </c>
      <c r="AU209" s="188" t="s">
        <v>83</v>
      </c>
      <c r="AY209" s="17" t="s">
        <v>149</v>
      </c>
      <c r="BE209" s="189">
        <f>IF(N209="základní",J209,0)</f>
        <v>0</v>
      </c>
      <c r="BF209" s="189">
        <f>IF(N209="snížená",J209,0)</f>
        <v>0</v>
      </c>
      <c r="BG209" s="189">
        <f>IF(N209="zákl. přenesená",J209,0)</f>
        <v>0</v>
      </c>
      <c r="BH209" s="189">
        <f>IF(N209="sníž. přenesená",J209,0)</f>
        <v>0</v>
      </c>
      <c r="BI209" s="189">
        <f>IF(N209="nulová",J209,0)</f>
        <v>0</v>
      </c>
      <c r="BJ209" s="17" t="s">
        <v>83</v>
      </c>
      <c r="BK209" s="189">
        <f>ROUND(I209*H209,2)</f>
        <v>0</v>
      </c>
      <c r="BL209" s="17" t="s">
        <v>308</v>
      </c>
      <c r="BM209" s="188" t="s">
        <v>379</v>
      </c>
    </row>
    <row r="210" spans="1:65" s="2" customFormat="1" ht="68.25" x14ac:dyDescent="0.2">
      <c r="A210" s="34"/>
      <c r="B210" s="35"/>
      <c r="C210" s="36"/>
      <c r="D210" s="192" t="s">
        <v>203</v>
      </c>
      <c r="E210" s="36"/>
      <c r="F210" s="202" t="s">
        <v>351</v>
      </c>
      <c r="G210" s="36"/>
      <c r="H210" s="36"/>
      <c r="I210" s="115"/>
      <c r="J210" s="36"/>
      <c r="K210" s="36"/>
      <c r="L210" s="39"/>
      <c r="M210" s="203"/>
      <c r="N210" s="204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203</v>
      </c>
      <c r="AU210" s="17" t="s">
        <v>83</v>
      </c>
    </row>
    <row r="211" spans="1:65" s="2" customFormat="1" ht="19.5" x14ac:dyDescent="0.2">
      <c r="A211" s="34"/>
      <c r="B211" s="35"/>
      <c r="C211" s="36"/>
      <c r="D211" s="192" t="s">
        <v>157</v>
      </c>
      <c r="E211" s="36"/>
      <c r="F211" s="202" t="s">
        <v>380</v>
      </c>
      <c r="G211" s="36"/>
      <c r="H211" s="36"/>
      <c r="I211" s="115"/>
      <c r="J211" s="36"/>
      <c r="K211" s="36"/>
      <c r="L211" s="39"/>
      <c r="M211" s="203"/>
      <c r="N211" s="204"/>
      <c r="O211" s="64"/>
      <c r="P211" s="64"/>
      <c r="Q211" s="64"/>
      <c r="R211" s="64"/>
      <c r="S211" s="64"/>
      <c r="T211" s="65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157</v>
      </c>
      <c r="AU211" s="17" t="s">
        <v>83</v>
      </c>
    </row>
    <row r="212" spans="1:65" s="12" customFormat="1" ht="11.25" x14ac:dyDescent="0.2">
      <c r="B212" s="190"/>
      <c r="C212" s="191"/>
      <c r="D212" s="192" t="s">
        <v>152</v>
      </c>
      <c r="E212" s="193" t="s">
        <v>35</v>
      </c>
      <c r="F212" s="194" t="s">
        <v>698</v>
      </c>
      <c r="G212" s="191"/>
      <c r="H212" s="195">
        <v>0.184</v>
      </c>
      <c r="I212" s="196"/>
      <c r="J212" s="191"/>
      <c r="K212" s="191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152</v>
      </c>
      <c r="AU212" s="201" t="s">
        <v>83</v>
      </c>
      <c r="AV212" s="12" t="s">
        <v>85</v>
      </c>
      <c r="AW212" s="12" t="s">
        <v>37</v>
      </c>
      <c r="AX212" s="12" t="s">
        <v>83</v>
      </c>
      <c r="AY212" s="201" t="s">
        <v>149</v>
      </c>
    </row>
    <row r="213" spans="1:65" s="2" customFormat="1" ht="33" customHeight="1" x14ac:dyDescent="0.2">
      <c r="A213" s="34"/>
      <c r="B213" s="35"/>
      <c r="C213" s="221" t="s">
        <v>376</v>
      </c>
      <c r="D213" s="221" t="s">
        <v>199</v>
      </c>
      <c r="E213" s="222" t="s">
        <v>341</v>
      </c>
      <c r="F213" s="223" t="s">
        <v>342</v>
      </c>
      <c r="G213" s="224" t="s">
        <v>167</v>
      </c>
      <c r="H213" s="225">
        <v>10.294</v>
      </c>
      <c r="I213" s="226"/>
      <c r="J213" s="227">
        <f>ROUND(I213*H213,2)</f>
        <v>0</v>
      </c>
      <c r="K213" s="223" t="s">
        <v>147</v>
      </c>
      <c r="L213" s="39"/>
      <c r="M213" s="228" t="s">
        <v>35</v>
      </c>
      <c r="N213" s="229" t="s">
        <v>47</v>
      </c>
      <c r="O213" s="64"/>
      <c r="P213" s="186">
        <f>O213*H213</f>
        <v>0</v>
      </c>
      <c r="Q213" s="186">
        <v>0</v>
      </c>
      <c r="R213" s="186">
        <f>Q213*H213</f>
        <v>0</v>
      </c>
      <c r="S213" s="186">
        <v>0</v>
      </c>
      <c r="T213" s="187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8" t="s">
        <v>308</v>
      </c>
      <c r="AT213" s="188" t="s">
        <v>199</v>
      </c>
      <c r="AU213" s="188" t="s">
        <v>83</v>
      </c>
      <c r="AY213" s="17" t="s">
        <v>149</v>
      </c>
      <c r="BE213" s="189">
        <f>IF(N213="základní",J213,0)</f>
        <v>0</v>
      </c>
      <c r="BF213" s="189">
        <f>IF(N213="snížená",J213,0)</f>
        <v>0</v>
      </c>
      <c r="BG213" s="189">
        <f>IF(N213="zákl. přenesená",J213,0)</f>
        <v>0</v>
      </c>
      <c r="BH213" s="189">
        <f>IF(N213="sníž. přenesená",J213,0)</f>
        <v>0</v>
      </c>
      <c r="BI213" s="189">
        <f>IF(N213="nulová",J213,0)</f>
        <v>0</v>
      </c>
      <c r="BJ213" s="17" t="s">
        <v>83</v>
      </c>
      <c r="BK213" s="189">
        <f>ROUND(I213*H213,2)</f>
        <v>0</v>
      </c>
      <c r="BL213" s="17" t="s">
        <v>308</v>
      </c>
      <c r="BM213" s="188" t="s">
        <v>366</v>
      </c>
    </row>
    <row r="214" spans="1:65" s="2" customFormat="1" ht="29.25" x14ac:dyDescent="0.2">
      <c r="A214" s="34"/>
      <c r="B214" s="35"/>
      <c r="C214" s="36"/>
      <c r="D214" s="192" t="s">
        <v>203</v>
      </c>
      <c r="E214" s="36"/>
      <c r="F214" s="202" t="s">
        <v>344</v>
      </c>
      <c r="G214" s="36"/>
      <c r="H214" s="36"/>
      <c r="I214" s="115"/>
      <c r="J214" s="36"/>
      <c r="K214" s="36"/>
      <c r="L214" s="39"/>
      <c r="M214" s="203"/>
      <c r="N214" s="204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203</v>
      </c>
      <c r="AU214" s="17" t="s">
        <v>83</v>
      </c>
    </row>
    <row r="215" spans="1:65" s="2" customFormat="1" ht="58.5" x14ac:dyDescent="0.2">
      <c r="A215" s="34"/>
      <c r="B215" s="35"/>
      <c r="C215" s="36"/>
      <c r="D215" s="192" t="s">
        <v>157</v>
      </c>
      <c r="E215" s="36"/>
      <c r="F215" s="202" t="s">
        <v>588</v>
      </c>
      <c r="G215" s="36"/>
      <c r="H215" s="36"/>
      <c r="I215" s="115"/>
      <c r="J215" s="36"/>
      <c r="K215" s="36"/>
      <c r="L215" s="39"/>
      <c r="M215" s="203"/>
      <c r="N215" s="204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157</v>
      </c>
      <c r="AU215" s="17" t="s">
        <v>83</v>
      </c>
    </row>
    <row r="216" spans="1:65" s="12" customFormat="1" ht="11.25" x14ac:dyDescent="0.2">
      <c r="B216" s="190"/>
      <c r="C216" s="191"/>
      <c r="D216" s="192" t="s">
        <v>152</v>
      </c>
      <c r="E216" s="193" t="s">
        <v>35</v>
      </c>
      <c r="F216" s="194" t="s">
        <v>699</v>
      </c>
      <c r="G216" s="191"/>
      <c r="H216" s="195">
        <v>6.1319999999999997</v>
      </c>
      <c r="I216" s="196"/>
      <c r="J216" s="191"/>
      <c r="K216" s="191"/>
      <c r="L216" s="197"/>
      <c r="M216" s="198"/>
      <c r="N216" s="199"/>
      <c r="O216" s="199"/>
      <c r="P216" s="199"/>
      <c r="Q216" s="199"/>
      <c r="R216" s="199"/>
      <c r="S216" s="199"/>
      <c r="T216" s="200"/>
      <c r="AT216" s="201" t="s">
        <v>152</v>
      </c>
      <c r="AU216" s="201" t="s">
        <v>83</v>
      </c>
      <c r="AV216" s="12" t="s">
        <v>85</v>
      </c>
      <c r="AW216" s="12" t="s">
        <v>37</v>
      </c>
      <c r="AX216" s="12" t="s">
        <v>76</v>
      </c>
      <c r="AY216" s="201" t="s">
        <v>149</v>
      </c>
    </row>
    <row r="217" spans="1:65" s="12" customFormat="1" ht="11.25" x14ac:dyDescent="0.2">
      <c r="B217" s="190"/>
      <c r="C217" s="191"/>
      <c r="D217" s="192" t="s">
        <v>152</v>
      </c>
      <c r="E217" s="193" t="s">
        <v>35</v>
      </c>
      <c r="F217" s="194" t="s">
        <v>700</v>
      </c>
      <c r="G217" s="191"/>
      <c r="H217" s="195">
        <v>1.3440000000000001</v>
      </c>
      <c r="I217" s="196"/>
      <c r="J217" s="191"/>
      <c r="K217" s="191"/>
      <c r="L217" s="197"/>
      <c r="M217" s="198"/>
      <c r="N217" s="199"/>
      <c r="O217" s="199"/>
      <c r="P217" s="199"/>
      <c r="Q217" s="199"/>
      <c r="R217" s="199"/>
      <c r="S217" s="199"/>
      <c r="T217" s="200"/>
      <c r="AT217" s="201" t="s">
        <v>152</v>
      </c>
      <c r="AU217" s="201" t="s">
        <v>83</v>
      </c>
      <c r="AV217" s="12" t="s">
        <v>85</v>
      </c>
      <c r="AW217" s="12" t="s">
        <v>37</v>
      </c>
      <c r="AX217" s="12" t="s">
        <v>76</v>
      </c>
      <c r="AY217" s="201" t="s">
        <v>149</v>
      </c>
    </row>
    <row r="218" spans="1:65" s="12" customFormat="1" ht="11.25" x14ac:dyDescent="0.2">
      <c r="B218" s="190"/>
      <c r="C218" s="191"/>
      <c r="D218" s="192" t="s">
        <v>152</v>
      </c>
      <c r="E218" s="193" t="s">
        <v>35</v>
      </c>
      <c r="F218" s="194" t="s">
        <v>701</v>
      </c>
      <c r="G218" s="191"/>
      <c r="H218" s="195">
        <v>2.8180000000000001</v>
      </c>
      <c r="I218" s="196"/>
      <c r="J218" s="191"/>
      <c r="K218" s="191"/>
      <c r="L218" s="197"/>
      <c r="M218" s="198"/>
      <c r="N218" s="199"/>
      <c r="O218" s="199"/>
      <c r="P218" s="199"/>
      <c r="Q218" s="199"/>
      <c r="R218" s="199"/>
      <c r="S218" s="199"/>
      <c r="T218" s="200"/>
      <c r="AT218" s="201" t="s">
        <v>152</v>
      </c>
      <c r="AU218" s="201" t="s">
        <v>83</v>
      </c>
      <c r="AV218" s="12" t="s">
        <v>85</v>
      </c>
      <c r="AW218" s="12" t="s">
        <v>37</v>
      </c>
      <c r="AX218" s="12" t="s">
        <v>76</v>
      </c>
      <c r="AY218" s="201" t="s">
        <v>149</v>
      </c>
    </row>
    <row r="219" spans="1:65" s="14" customFormat="1" ht="11.25" x14ac:dyDescent="0.2">
      <c r="B219" s="230"/>
      <c r="C219" s="231"/>
      <c r="D219" s="192" t="s">
        <v>152</v>
      </c>
      <c r="E219" s="232" t="s">
        <v>35</v>
      </c>
      <c r="F219" s="233" t="s">
        <v>370</v>
      </c>
      <c r="G219" s="231"/>
      <c r="H219" s="234">
        <v>10.294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152</v>
      </c>
      <c r="AU219" s="240" t="s">
        <v>83</v>
      </c>
      <c r="AV219" s="14" t="s">
        <v>150</v>
      </c>
      <c r="AW219" s="14" t="s">
        <v>37</v>
      </c>
      <c r="AX219" s="14" t="s">
        <v>83</v>
      </c>
      <c r="AY219" s="240" t="s">
        <v>149</v>
      </c>
    </row>
    <row r="220" spans="1:65" s="2" customFormat="1" ht="33" customHeight="1" x14ac:dyDescent="0.2">
      <c r="A220" s="34"/>
      <c r="B220" s="35"/>
      <c r="C220" s="221" t="s">
        <v>382</v>
      </c>
      <c r="D220" s="221" t="s">
        <v>199</v>
      </c>
      <c r="E220" s="222" t="s">
        <v>341</v>
      </c>
      <c r="F220" s="223" t="s">
        <v>342</v>
      </c>
      <c r="G220" s="224" t="s">
        <v>167</v>
      </c>
      <c r="H220" s="225">
        <v>1.052</v>
      </c>
      <c r="I220" s="226"/>
      <c r="J220" s="227">
        <f>ROUND(I220*H220,2)</f>
        <v>0</v>
      </c>
      <c r="K220" s="223" t="s">
        <v>147</v>
      </c>
      <c r="L220" s="39"/>
      <c r="M220" s="228" t="s">
        <v>35</v>
      </c>
      <c r="N220" s="229" t="s">
        <v>47</v>
      </c>
      <c r="O220" s="64"/>
      <c r="P220" s="186">
        <f>O220*H220</f>
        <v>0</v>
      </c>
      <c r="Q220" s="186">
        <v>0</v>
      </c>
      <c r="R220" s="186">
        <f>Q220*H220</f>
        <v>0</v>
      </c>
      <c r="S220" s="186">
        <v>0</v>
      </c>
      <c r="T220" s="187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8" t="s">
        <v>308</v>
      </c>
      <c r="AT220" s="188" t="s">
        <v>199</v>
      </c>
      <c r="AU220" s="188" t="s">
        <v>83</v>
      </c>
      <c r="AY220" s="17" t="s">
        <v>149</v>
      </c>
      <c r="BE220" s="189">
        <f>IF(N220="základní",J220,0)</f>
        <v>0</v>
      </c>
      <c r="BF220" s="189">
        <f>IF(N220="snížená",J220,0)</f>
        <v>0</v>
      </c>
      <c r="BG220" s="189">
        <f>IF(N220="zákl. přenesená",J220,0)</f>
        <v>0</v>
      </c>
      <c r="BH220" s="189">
        <f>IF(N220="sníž. přenesená",J220,0)</f>
        <v>0</v>
      </c>
      <c r="BI220" s="189">
        <f>IF(N220="nulová",J220,0)</f>
        <v>0</v>
      </c>
      <c r="BJ220" s="17" t="s">
        <v>83</v>
      </c>
      <c r="BK220" s="189">
        <f>ROUND(I220*H220,2)</f>
        <v>0</v>
      </c>
      <c r="BL220" s="17" t="s">
        <v>308</v>
      </c>
      <c r="BM220" s="188" t="s">
        <v>702</v>
      </c>
    </row>
    <row r="221" spans="1:65" s="2" customFormat="1" ht="29.25" x14ac:dyDescent="0.2">
      <c r="A221" s="34"/>
      <c r="B221" s="35"/>
      <c r="C221" s="36"/>
      <c r="D221" s="192" t="s">
        <v>203</v>
      </c>
      <c r="E221" s="36"/>
      <c r="F221" s="202" t="s">
        <v>344</v>
      </c>
      <c r="G221" s="36"/>
      <c r="H221" s="36"/>
      <c r="I221" s="115"/>
      <c r="J221" s="36"/>
      <c r="K221" s="36"/>
      <c r="L221" s="39"/>
      <c r="M221" s="203"/>
      <c r="N221" s="204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203</v>
      </c>
      <c r="AU221" s="17" t="s">
        <v>83</v>
      </c>
    </row>
    <row r="222" spans="1:65" s="2" customFormat="1" ht="48.75" x14ac:dyDescent="0.2">
      <c r="A222" s="34"/>
      <c r="B222" s="35"/>
      <c r="C222" s="36"/>
      <c r="D222" s="192" t="s">
        <v>157</v>
      </c>
      <c r="E222" s="36"/>
      <c r="F222" s="202" t="s">
        <v>703</v>
      </c>
      <c r="G222" s="36"/>
      <c r="H222" s="36"/>
      <c r="I222" s="115"/>
      <c r="J222" s="36"/>
      <c r="K222" s="36"/>
      <c r="L222" s="39"/>
      <c r="M222" s="203"/>
      <c r="N222" s="204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157</v>
      </c>
      <c r="AU222" s="17" t="s">
        <v>83</v>
      </c>
    </row>
    <row r="223" spans="1:65" s="12" customFormat="1" ht="11.25" x14ac:dyDescent="0.2">
      <c r="B223" s="190"/>
      <c r="C223" s="191"/>
      <c r="D223" s="192" t="s">
        <v>152</v>
      </c>
      <c r="E223" s="193" t="s">
        <v>35</v>
      </c>
      <c r="F223" s="194" t="s">
        <v>704</v>
      </c>
      <c r="G223" s="191"/>
      <c r="H223" s="195">
        <v>1.052</v>
      </c>
      <c r="I223" s="196"/>
      <c r="J223" s="191"/>
      <c r="K223" s="191"/>
      <c r="L223" s="197"/>
      <c r="M223" s="198"/>
      <c r="N223" s="199"/>
      <c r="O223" s="199"/>
      <c r="P223" s="199"/>
      <c r="Q223" s="199"/>
      <c r="R223" s="199"/>
      <c r="S223" s="199"/>
      <c r="T223" s="200"/>
      <c r="AT223" s="201" t="s">
        <v>152</v>
      </c>
      <c r="AU223" s="201" t="s">
        <v>83</v>
      </c>
      <c r="AV223" s="12" t="s">
        <v>85</v>
      </c>
      <c r="AW223" s="12" t="s">
        <v>37</v>
      </c>
      <c r="AX223" s="12" t="s">
        <v>83</v>
      </c>
      <c r="AY223" s="201" t="s">
        <v>149</v>
      </c>
    </row>
    <row r="224" spans="1:65" s="2" customFormat="1" ht="100.5" customHeight="1" x14ac:dyDescent="0.2">
      <c r="A224" s="34"/>
      <c r="B224" s="35"/>
      <c r="C224" s="221" t="s">
        <v>386</v>
      </c>
      <c r="D224" s="221" t="s">
        <v>199</v>
      </c>
      <c r="E224" s="222" t="s">
        <v>580</v>
      </c>
      <c r="F224" s="223" t="s">
        <v>581</v>
      </c>
      <c r="G224" s="224" t="s">
        <v>167</v>
      </c>
      <c r="H224" s="225">
        <v>83.531999999999996</v>
      </c>
      <c r="I224" s="226"/>
      <c r="J224" s="227">
        <f>ROUND(I224*H224,2)</f>
        <v>0</v>
      </c>
      <c r="K224" s="223" t="s">
        <v>147</v>
      </c>
      <c r="L224" s="39"/>
      <c r="M224" s="228" t="s">
        <v>35</v>
      </c>
      <c r="N224" s="229" t="s">
        <v>47</v>
      </c>
      <c r="O224" s="64"/>
      <c r="P224" s="186">
        <f>O224*H224</f>
        <v>0</v>
      </c>
      <c r="Q224" s="186">
        <v>0</v>
      </c>
      <c r="R224" s="186">
        <f>Q224*H224</f>
        <v>0</v>
      </c>
      <c r="S224" s="186">
        <v>0</v>
      </c>
      <c r="T224" s="187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8" t="s">
        <v>308</v>
      </c>
      <c r="AT224" s="188" t="s">
        <v>199</v>
      </c>
      <c r="AU224" s="188" t="s">
        <v>83</v>
      </c>
      <c r="AY224" s="17" t="s">
        <v>149</v>
      </c>
      <c r="BE224" s="189">
        <f>IF(N224="základní",J224,0)</f>
        <v>0</v>
      </c>
      <c r="BF224" s="189">
        <f>IF(N224="snížená",J224,0)</f>
        <v>0</v>
      </c>
      <c r="BG224" s="189">
        <f>IF(N224="zákl. přenesená",J224,0)</f>
        <v>0</v>
      </c>
      <c r="BH224" s="189">
        <f>IF(N224="sníž. přenesená",J224,0)</f>
        <v>0</v>
      </c>
      <c r="BI224" s="189">
        <f>IF(N224="nulová",J224,0)</f>
        <v>0</v>
      </c>
      <c r="BJ224" s="17" t="s">
        <v>83</v>
      </c>
      <c r="BK224" s="189">
        <f>ROUND(I224*H224,2)</f>
        <v>0</v>
      </c>
      <c r="BL224" s="17" t="s">
        <v>308</v>
      </c>
      <c r="BM224" s="188" t="s">
        <v>705</v>
      </c>
    </row>
    <row r="225" spans="1:65" s="2" customFormat="1" ht="68.25" x14ac:dyDescent="0.2">
      <c r="A225" s="34"/>
      <c r="B225" s="35"/>
      <c r="C225" s="36"/>
      <c r="D225" s="192" t="s">
        <v>203</v>
      </c>
      <c r="E225" s="36"/>
      <c r="F225" s="202" t="s">
        <v>351</v>
      </c>
      <c r="G225" s="36"/>
      <c r="H225" s="36"/>
      <c r="I225" s="115"/>
      <c r="J225" s="36"/>
      <c r="K225" s="36"/>
      <c r="L225" s="39"/>
      <c r="M225" s="203"/>
      <c r="N225" s="204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203</v>
      </c>
      <c r="AU225" s="17" t="s">
        <v>83</v>
      </c>
    </row>
    <row r="226" spans="1:65" s="2" customFormat="1" ht="19.5" x14ac:dyDescent="0.2">
      <c r="A226" s="34"/>
      <c r="B226" s="35"/>
      <c r="C226" s="36"/>
      <c r="D226" s="192" t="s">
        <v>157</v>
      </c>
      <c r="E226" s="36"/>
      <c r="F226" s="202" t="s">
        <v>706</v>
      </c>
      <c r="G226" s="36"/>
      <c r="H226" s="36"/>
      <c r="I226" s="115"/>
      <c r="J226" s="36"/>
      <c r="K226" s="36"/>
      <c r="L226" s="39"/>
      <c r="M226" s="203"/>
      <c r="N226" s="204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157</v>
      </c>
      <c r="AU226" s="17" t="s">
        <v>83</v>
      </c>
    </row>
    <row r="227" spans="1:65" s="12" customFormat="1" ht="11.25" x14ac:dyDescent="0.2">
      <c r="B227" s="190"/>
      <c r="C227" s="191"/>
      <c r="D227" s="192" t="s">
        <v>152</v>
      </c>
      <c r="E227" s="193" t="s">
        <v>35</v>
      </c>
      <c r="F227" s="194" t="s">
        <v>707</v>
      </c>
      <c r="G227" s="191"/>
      <c r="H227" s="195">
        <v>83.531999999999996</v>
      </c>
      <c r="I227" s="196"/>
      <c r="J227" s="191"/>
      <c r="K227" s="191"/>
      <c r="L227" s="197"/>
      <c r="M227" s="198"/>
      <c r="N227" s="199"/>
      <c r="O227" s="199"/>
      <c r="P227" s="199"/>
      <c r="Q227" s="199"/>
      <c r="R227" s="199"/>
      <c r="S227" s="199"/>
      <c r="T227" s="200"/>
      <c r="AT227" s="201" t="s">
        <v>152</v>
      </c>
      <c r="AU227" s="201" t="s">
        <v>83</v>
      </c>
      <c r="AV227" s="12" t="s">
        <v>85</v>
      </c>
      <c r="AW227" s="12" t="s">
        <v>37</v>
      </c>
      <c r="AX227" s="12" t="s">
        <v>83</v>
      </c>
      <c r="AY227" s="201" t="s">
        <v>149</v>
      </c>
    </row>
    <row r="228" spans="1:65" s="2" customFormat="1" ht="44.25" customHeight="1" x14ac:dyDescent="0.2">
      <c r="A228" s="34"/>
      <c r="B228" s="35"/>
      <c r="C228" s="221" t="s">
        <v>393</v>
      </c>
      <c r="D228" s="221" t="s">
        <v>199</v>
      </c>
      <c r="E228" s="222" t="s">
        <v>387</v>
      </c>
      <c r="F228" s="223" t="s">
        <v>388</v>
      </c>
      <c r="G228" s="224" t="s">
        <v>167</v>
      </c>
      <c r="H228" s="225">
        <v>68.400000000000006</v>
      </c>
      <c r="I228" s="226"/>
      <c r="J228" s="227">
        <f>ROUND(I228*H228,2)</f>
        <v>0</v>
      </c>
      <c r="K228" s="223" t="s">
        <v>147</v>
      </c>
      <c r="L228" s="39"/>
      <c r="M228" s="228" t="s">
        <v>35</v>
      </c>
      <c r="N228" s="229" t="s">
        <v>47</v>
      </c>
      <c r="O228" s="64"/>
      <c r="P228" s="186">
        <f>O228*H228</f>
        <v>0</v>
      </c>
      <c r="Q228" s="186">
        <v>0</v>
      </c>
      <c r="R228" s="186">
        <f>Q228*H228</f>
        <v>0</v>
      </c>
      <c r="S228" s="186">
        <v>0</v>
      </c>
      <c r="T228" s="187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88" t="s">
        <v>308</v>
      </c>
      <c r="AT228" s="188" t="s">
        <v>199</v>
      </c>
      <c r="AU228" s="188" t="s">
        <v>83</v>
      </c>
      <c r="AY228" s="17" t="s">
        <v>149</v>
      </c>
      <c r="BE228" s="189">
        <f>IF(N228="základní",J228,0)</f>
        <v>0</v>
      </c>
      <c r="BF228" s="189">
        <f>IF(N228="snížená",J228,0)</f>
        <v>0</v>
      </c>
      <c r="BG228" s="189">
        <f>IF(N228="zákl. přenesená",J228,0)</f>
        <v>0</v>
      </c>
      <c r="BH228" s="189">
        <f>IF(N228="sníž. přenesená",J228,0)</f>
        <v>0</v>
      </c>
      <c r="BI228" s="189">
        <f>IF(N228="nulová",J228,0)</f>
        <v>0</v>
      </c>
      <c r="BJ228" s="17" t="s">
        <v>83</v>
      </c>
      <c r="BK228" s="189">
        <f>ROUND(I228*H228,2)</f>
        <v>0</v>
      </c>
      <c r="BL228" s="17" t="s">
        <v>308</v>
      </c>
      <c r="BM228" s="188" t="s">
        <v>389</v>
      </c>
    </row>
    <row r="229" spans="1:65" s="2" customFormat="1" ht="39" x14ac:dyDescent="0.2">
      <c r="A229" s="34"/>
      <c r="B229" s="35"/>
      <c r="C229" s="36"/>
      <c r="D229" s="192" t="s">
        <v>203</v>
      </c>
      <c r="E229" s="36"/>
      <c r="F229" s="202" t="s">
        <v>390</v>
      </c>
      <c r="G229" s="36"/>
      <c r="H229" s="36"/>
      <c r="I229" s="115"/>
      <c r="J229" s="36"/>
      <c r="K229" s="36"/>
      <c r="L229" s="39"/>
      <c r="M229" s="203"/>
      <c r="N229" s="204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203</v>
      </c>
      <c r="AU229" s="17" t="s">
        <v>83</v>
      </c>
    </row>
    <row r="230" spans="1:65" s="2" customFormat="1" ht="19.5" x14ac:dyDescent="0.2">
      <c r="A230" s="34"/>
      <c r="B230" s="35"/>
      <c r="C230" s="36"/>
      <c r="D230" s="192" t="s">
        <v>157</v>
      </c>
      <c r="E230" s="36"/>
      <c r="F230" s="202" t="s">
        <v>391</v>
      </c>
      <c r="G230" s="36"/>
      <c r="H230" s="36"/>
      <c r="I230" s="115"/>
      <c r="J230" s="36"/>
      <c r="K230" s="36"/>
      <c r="L230" s="39"/>
      <c r="M230" s="203"/>
      <c r="N230" s="204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157</v>
      </c>
      <c r="AU230" s="17" t="s">
        <v>83</v>
      </c>
    </row>
    <row r="231" spans="1:65" s="12" customFormat="1" ht="11.25" x14ac:dyDescent="0.2">
      <c r="B231" s="190"/>
      <c r="C231" s="191"/>
      <c r="D231" s="192" t="s">
        <v>152</v>
      </c>
      <c r="E231" s="193" t="s">
        <v>35</v>
      </c>
      <c r="F231" s="194" t="s">
        <v>708</v>
      </c>
      <c r="G231" s="191"/>
      <c r="H231" s="195">
        <v>68.400000000000006</v>
      </c>
      <c r="I231" s="196"/>
      <c r="J231" s="191"/>
      <c r="K231" s="191"/>
      <c r="L231" s="197"/>
      <c r="M231" s="198"/>
      <c r="N231" s="199"/>
      <c r="O231" s="199"/>
      <c r="P231" s="199"/>
      <c r="Q231" s="199"/>
      <c r="R231" s="199"/>
      <c r="S231" s="199"/>
      <c r="T231" s="200"/>
      <c r="AT231" s="201" t="s">
        <v>152</v>
      </c>
      <c r="AU231" s="201" t="s">
        <v>83</v>
      </c>
      <c r="AV231" s="12" t="s">
        <v>85</v>
      </c>
      <c r="AW231" s="12" t="s">
        <v>37</v>
      </c>
      <c r="AX231" s="12" t="s">
        <v>83</v>
      </c>
      <c r="AY231" s="201" t="s">
        <v>149</v>
      </c>
    </row>
    <row r="232" spans="1:65" s="2" customFormat="1" ht="44.25" customHeight="1" x14ac:dyDescent="0.2">
      <c r="A232" s="34"/>
      <c r="B232" s="35"/>
      <c r="C232" s="221" t="s">
        <v>400</v>
      </c>
      <c r="D232" s="221" t="s">
        <v>199</v>
      </c>
      <c r="E232" s="222" t="s">
        <v>394</v>
      </c>
      <c r="F232" s="223" t="s">
        <v>395</v>
      </c>
      <c r="G232" s="224" t="s">
        <v>167</v>
      </c>
      <c r="H232" s="225">
        <v>14.08</v>
      </c>
      <c r="I232" s="226"/>
      <c r="J232" s="227">
        <f>ROUND(I232*H232,2)</f>
        <v>0</v>
      </c>
      <c r="K232" s="223" t="s">
        <v>147</v>
      </c>
      <c r="L232" s="39"/>
      <c r="M232" s="228" t="s">
        <v>35</v>
      </c>
      <c r="N232" s="229" t="s">
        <v>47</v>
      </c>
      <c r="O232" s="64"/>
      <c r="P232" s="186">
        <f>O232*H232</f>
        <v>0</v>
      </c>
      <c r="Q232" s="186">
        <v>0</v>
      </c>
      <c r="R232" s="186">
        <f>Q232*H232</f>
        <v>0</v>
      </c>
      <c r="S232" s="186">
        <v>0</v>
      </c>
      <c r="T232" s="187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188" t="s">
        <v>308</v>
      </c>
      <c r="AT232" s="188" t="s">
        <v>199</v>
      </c>
      <c r="AU232" s="188" t="s">
        <v>83</v>
      </c>
      <c r="AY232" s="17" t="s">
        <v>149</v>
      </c>
      <c r="BE232" s="189">
        <f>IF(N232="základní",J232,0)</f>
        <v>0</v>
      </c>
      <c r="BF232" s="189">
        <f>IF(N232="snížená",J232,0)</f>
        <v>0</v>
      </c>
      <c r="BG232" s="189">
        <f>IF(N232="zákl. přenesená",J232,0)</f>
        <v>0</v>
      </c>
      <c r="BH232" s="189">
        <f>IF(N232="sníž. přenesená",J232,0)</f>
        <v>0</v>
      </c>
      <c r="BI232" s="189">
        <f>IF(N232="nulová",J232,0)</f>
        <v>0</v>
      </c>
      <c r="BJ232" s="17" t="s">
        <v>83</v>
      </c>
      <c r="BK232" s="189">
        <f>ROUND(I232*H232,2)</f>
        <v>0</v>
      </c>
      <c r="BL232" s="17" t="s">
        <v>308</v>
      </c>
      <c r="BM232" s="188" t="s">
        <v>396</v>
      </c>
    </row>
    <row r="233" spans="1:65" s="2" customFormat="1" ht="29.25" x14ac:dyDescent="0.2">
      <c r="A233" s="34"/>
      <c r="B233" s="35"/>
      <c r="C233" s="36"/>
      <c r="D233" s="192" t="s">
        <v>203</v>
      </c>
      <c r="E233" s="36"/>
      <c r="F233" s="202" t="s">
        <v>397</v>
      </c>
      <c r="G233" s="36"/>
      <c r="H233" s="36"/>
      <c r="I233" s="115"/>
      <c r="J233" s="36"/>
      <c r="K233" s="36"/>
      <c r="L233" s="39"/>
      <c r="M233" s="203"/>
      <c r="N233" s="204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203</v>
      </c>
      <c r="AU233" s="17" t="s">
        <v>83</v>
      </c>
    </row>
    <row r="234" spans="1:65" s="2" customFormat="1" ht="48.75" x14ac:dyDescent="0.2">
      <c r="A234" s="34"/>
      <c r="B234" s="35"/>
      <c r="C234" s="36"/>
      <c r="D234" s="192" t="s">
        <v>157</v>
      </c>
      <c r="E234" s="36"/>
      <c r="F234" s="202" t="s">
        <v>709</v>
      </c>
      <c r="G234" s="36"/>
      <c r="H234" s="36"/>
      <c r="I234" s="115"/>
      <c r="J234" s="36"/>
      <c r="K234" s="36"/>
      <c r="L234" s="39"/>
      <c r="M234" s="203"/>
      <c r="N234" s="204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157</v>
      </c>
      <c r="AU234" s="17" t="s">
        <v>83</v>
      </c>
    </row>
    <row r="235" spans="1:65" s="12" customFormat="1" ht="11.25" x14ac:dyDescent="0.2">
      <c r="B235" s="190"/>
      <c r="C235" s="191"/>
      <c r="D235" s="192" t="s">
        <v>152</v>
      </c>
      <c r="E235" s="193" t="s">
        <v>35</v>
      </c>
      <c r="F235" s="194" t="s">
        <v>710</v>
      </c>
      <c r="G235" s="191"/>
      <c r="H235" s="195">
        <v>14.08</v>
      </c>
      <c r="I235" s="196"/>
      <c r="J235" s="191"/>
      <c r="K235" s="191"/>
      <c r="L235" s="197"/>
      <c r="M235" s="198"/>
      <c r="N235" s="199"/>
      <c r="O235" s="199"/>
      <c r="P235" s="199"/>
      <c r="Q235" s="199"/>
      <c r="R235" s="199"/>
      <c r="S235" s="199"/>
      <c r="T235" s="200"/>
      <c r="AT235" s="201" t="s">
        <v>152</v>
      </c>
      <c r="AU235" s="201" t="s">
        <v>83</v>
      </c>
      <c r="AV235" s="12" t="s">
        <v>85</v>
      </c>
      <c r="AW235" s="12" t="s">
        <v>37</v>
      </c>
      <c r="AX235" s="12" t="s">
        <v>83</v>
      </c>
      <c r="AY235" s="201" t="s">
        <v>149</v>
      </c>
    </row>
    <row r="236" spans="1:65" s="2" customFormat="1" ht="44.25" customHeight="1" x14ac:dyDescent="0.2">
      <c r="A236" s="34"/>
      <c r="B236" s="35"/>
      <c r="C236" s="221" t="s">
        <v>555</v>
      </c>
      <c r="D236" s="221" t="s">
        <v>199</v>
      </c>
      <c r="E236" s="222" t="s">
        <v>605</v>
      </c>
      <c r="F236" s="223" t="s">
        <v>606</v>
      </c>
      <c r="G236" s="224" t="s">
        <v>167</v>
      </c>
      <c r="H236" s="225">
        <v>1.02</v>
      </c>
      <c r="I236" s="226"/>
      <c r="J236" s="227">
        <f>ROUND(I236*H236,2)</f>
        <v>0</v>
      </c>
      <c r="K236" s="223" t="s">
        <v>147</v>
      </c>
      <c r="L236" s="39"/>
      <c r="M236" s="228" t="s">
        <v>35</v>
      </c>
      <c r="N236" s="229" t="s">
        <v>47</v>
      </c>
      <c r="O236" s="64"/>
      <c r="P236" s="186">
        <f>O236*H236</f>
        <v>0</v>
      </c>
      <c r="Q236" s="186">
        <v>0</v>
      </c>
      <c r="R236" s="186">
        <f>Q236*H236</f>
        <v>0</v>
      </c>
      <c r="S236" s="186">
        <v>0</v>
      </c>
      <c r="T236" s="187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8" t="s">
        <v>308</v>
      </c>
      <c r="AT236" s="188" t="s">
        <v>199</v>
      </c>
      <c r="AU236" s="188" t="s">
        <v>83</v>
      </c>
      <c r="AY236" s="17" t="s">
        <v>149</v>
      </c>
      <c r="BE236" s="189">
        <f>IF(N236="základní",J236,0)</f>
        <v>0</v>
      </c>
      <c r="BF236" s="189">
        <f>IF(N236="snížená",J236,0)</f>
        <v>0</v>
      </c>
      <c r="BG236" s="189">
        <f>IF(N236="zákl. přenesená",J236,0)</f>
        <v>0</v>
      </c>
      <c r="BH236" s="189">
        <f>IF(N236="sníž. přenesená",J236,0)</f>
        <v>0</v>
      </c>
      <c r="BI236" s="189">
        <f>IF(N236="nulová",J236,0)</f>
        <v>0</v>
      </c>
      <c r="BJ236" s="17" t="s">
        <v>83</v>
      </c>
      <c r="BK236" s="189">
        <f>ROUND(I236*H236,2)</f>
        <v>0</v>
      </c>
      <c r="BL236" s="17" t="s">
        <v>308</v>
      </c>
      <c r="BM236" s="188" t="s">
        <v>711</v>
      </c>
    </row>
    <row r="237" spans="1:65" s="2" customFormat="1" ht="39" x14ac:dyDescent="0.2">
      <c r="A237" s="34"/>
      <c r="B237" s="35"/>
      <c r="C237" s="36"/>
      <c r="D237" s="192" t="s">
        <v>203</v>
      </c>
      <c r="E237" s="36"/>
      <c r="F237" s="202" t="s">
        <v>390</v>
      </c>
      <c r="G237" s="36"/>
      <c r="H237" s="36"/>
      <c r="I237" s="115"/>
      <c r="J237" s="36"/>
      <c r="K237" s="36"/>
      <c r="L237" s="39"/>
      <c r="M237" s="203"/>
      <c r="N237" s="204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203</v>
      </c>
      <c r="AU237" s="17" t="s">
        <v>83</v>
      </c>
    </row>
    <row r="238" spans="1:65" s="12" customFormat="1" ht="11.25" x14ac:dyDescent="0.2">
      <c r="B238" s="190"/>
      <c r="C238" s="191"/>
      <c r="D238" s="192" t="s">
        <v>152</v>
      </c>
      <c r="E238" s="193" t="s">
        <v>35</v>
      </c>
      <c r="F238" s="194" t="s">
        <v>712</v>
      </c>
      <c r="G238" s="191"/>
      <c r="H238" s="195">
        <v>1.02</v>
      </c>
      <c r="I238" s="196"/>
      <c r="J238" s="191"/>
      <c r="K238" s="191"/>
      <c r="L238" s="197"/>
      <c r="M238" s="198"/>
      <c r="N238" s="199"/>
      <c r="O238" s="199"/>
      <c r="P238" s="199"/>
      <c r="Q238" s="199"/>
      <c r="R238" s="199"/>
      <c r="S238" s="199"/>
      <c r="T238" s="200"/>
      <c r="AT238" s="201" t="s">
        <v>152</v>
      </c>
      <c r="AU238" s="201" t="s">
        <v>83</v>
      </c>
      <c r="AV238" s="12" t="s">
        <v>85</v>
      </c>
      <c r="AW238" s="12" t="s">
        <v>37</v>
      </c>
      <c r="AX238" s="12" t="s">
        <v>83</v>
      </c>
      <c r="AY238" s="201" t="s">
        <v>149</v>
      </c>
    </row>
    <row r="239" spans="1:65" s="2" customFormat="1" ht="44.25" customHeight="1" x14ac:dyDescent="0.2">
      <c r="A239" s="34"/>
      <c r="B239" s="35"/>
      <c r="C239" s="221" t="s">
        <v>557</v>
      </c>
      <c r="D239" s="221" t="s">
        <v>199</v>
      </c>
      <c r="E239" s="222" t="s">
        <v>401</v>
      </c>
      <c r="F239" s="223" t="s">
        <v>402</v>
      </c>
      <c r="G239" s="224" t="s">
        <v>167</v>
      </c>
      <c r="H239" s="225">
        <v>3.2000000000000001E-2</v>
      </c>
      <c r="I239" s="226"/>
      <c r="J239" s="227">
        <f>ROUND(I239*H239,2)</f>
        <v>0</v>
      </c>
      <c r="K239" s="223" t="s">
        <v>147</v>
      </c>
      <c r="L239" s="39"/>
      <c r="M239" s="228" t="s">
        <v>35</v>
      </c>
      <c r="N239" s="229" t="s">
        <v>47</v>
      </c>
      <c r="O239" s="64"/>
      <c r="P239" s="186">
        <f>O239*H239</f>
        <v>0</v>
      </c>
      <c r="Q239" s="186">
        <v>0</v>
      </c>
      <c r="R239" s="186">
        <f>Q239*H239</f>
        <v>0</v>
      </c>
      <c r="S239" s="186">
        <v>0</v>
      </c>
      <c r="T239" s="187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188" t="s">
        <v>308</v>
      </c>
      <c r="AT239" s="188" t="s">
        <v>199</v>
      </c>
      <c r="AU239" s="188" t="s">
        <v>83</v>
      </c>
      <c r="AY239" s="17" t="s">
        <v>149</v>
      </c>
      <c r="BE239" s="189">
        <f>IF(N239="základní",J239,0)</f>
        <v>0</v>
      </c>
      <c r="BF239" s="189">
        <f>IF(N239="snížená",J239,0)</f>
        <v>0</v>
      </c>
      <c r="BG239" s="189">
        <f>IF(N239="zákl. přenesená",J239,0)</f>
        <v>0</v>
      </c>
      <c r="BH239" s="189">
        <f>IF(N239="sníž. přenesená",J239,0)</f>
        <v>0</v>
      </c>
      <c r="BI239" s="189">
        <f>IF(N239="nulová",J239,0)</f>
        <v>0</v>
      </c>
      <c r="BJ239" s="17" t="s">
        <v>83</v>
      </c>
      <c r="BK239" s="189">
        <f>ROUND(I239*H239,2)</f>
        <v>0</v>
      </c>
      <c r="BL239" s="17" t="s">
        <v>308</v>
      </c>
      <c r="BM239" s="188" t="s">
        <v>403</v>
      </c>
    </row>
    <row r="240" spans="1:65" s="2" customFormat="1" ht="29.25" x14ac:dyDescent="0.2">
      <c r="A240" s="34"/>
      <c r="B240" s="35"/>
      <c r="C240" s="36"/>
      <c r="D240" s="192" t="s">
        <v>203</v>
      </c>
      <c r="E240" s="36"/>
      <c r="F240" s="202" t="s">
        <v>397</v>
      </c>
      <c r="G240" s="36"/>
      <c r="H240" s="36"/>
      <c r="I240" s="115"/>
      <c r="J240" s="36"/>
      <c r="K240" s="36"/>
      <c r="L240" s="39"/>
      <c r="M240" s="203"/>
      <c r="N240" s="204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203</v>
      </c>
      <c r="AU240" s="17" t="s">
        <v>83</v>
      </c>
    </row>
    <row r="241" spans="1:51" s="12" customFormat="1" ht="11.25" x14ac:dyDescent="0.2">
      <c r="B241" s="190"/>
      <c r="C241" s="191"/>
      <c r="D241" s="192" t="s">
        <v>152</v>
      </c>
      <c r="E241" s="193" t="s">
        <v>35</v>
      </c>
      <c r="F241" s="194" t="s">
        <v>713</v>
      </c>
      <c r="G241" s="191"/>
      <c r="H241" s="195">
        <v>3.2000000000000001E-2</v>
      </c>
      <c r="I241" s="196"/>
      <c r="J241" s="191"/>
      <c r="K241" s="191"/>
      <c r="L241" s="197"/>
      <c r="M241" s="241"/>
      <c r="N241" s="242"/>
      <c r="O241" s="242"/>
      <c r="P241" s="242"/>
      <c r="Q241" s="242"/>
      <c r="R241" s="242"/>
      <c r="S241" s="242"/>
      <c r="T241" s="243"/>
      <c r="AT241" s="201" t="s">
        <v>152</v>
      </c>
      <c r="AU241" s="201" t="s">
        <v>83</v>
      </c>
      <c r="AV241" s="12" t="s">
        <v>85</v>
      </c>
      <c r="AW241" s="12" t="s">
        <v>37</v>
      </c>
      <c r="AX241" s="12" t="s">
        <v>83</v>
      </c>
      <c r="AY241" s="201" t="s">
        <v>149</v>
      </c>
    </row>
    <row r="242" spans="1:51" s="2" customFormat="1" ht="6.95" customHeight="1" x14ac:dyDescent="0.2">
      <c r="A242" s="34"/>
      <c r="B242" s="47"/>
      <c r="C242" s="48"/>
      <c r="D242" s="48"/>
      <c r="E242" s="48"/>
      <c r="F242" s="48"/>
      <c r="G242" s="48"/>
      <c r="H242" s="48"/>
      <c r="I242" s="142"/>
      <c r="J242" s="48"/>
      <c r="K242" s="48"/>
      <c r="L242" s="39"/>
      <c r="M242" s="34"/>
      <c r="O242" s="34"/>
      <c r="P242" s="34"/>
      <c r="Q242" s="34"/>
      <c r="R242" s="34"/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</row>
  </sheetData>
  <sheetProtection algorithmName="SHA-512" hashValue="oLEB4YhlrxgR9JNtSGLUXQ92YlvTQcb8qYrZwoJL6qL2TRkkBL3efxTLBPEzc2eYS2Uw5pNZhwObQaLff8YHuA==" saltValue="MAtpxofNA0WAzV9BFFDy7fe8Rrm9bx1zCvQqfdCwJ8mQZIo/n7YrFqONV0OLzidkClWr7suUHLNC3poM0ttykQ==" spinCount="100000" sheet="1" objects="1" scenarios="1" formatColumns="0" formatRows="0" autoFilter="0"/>
  <autoFilter ref="C87:K24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topLeftCell="A79" workbookViewId="0">
      <selection activeCell="W94" sqref="W94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107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 x14ac:dyDescent="0.2">
      <c r="B4" s="20"/>
      <c r="D4" s="112" t="s">
        <v>118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75" t="str">
        <f>'Rekapitulace stavby'!K6</f>
        <v>Oprava trati v úseku Doňov - Popelín</v>
      </c>
      <c r="F7" s="376"/>
      <c r="G7" s="376"/>
      <c r="H7" s="376"/>
      <c r="I7" s="108"/>
      <c r="L7" s="20"/>
    </row>
    <row r="8" spans="1:46" s="1" customFormat="1" ht="12" customHeight="1" x14ac:dyDescent="0.2">
      <c r="B8" s="20"/>
      <c r="D8" s="114" t="s">
        <v>119</v>
      </c>
      <c r="I8" s="108"/>
      <c r="L8" s="20"/>
    </row>
    <row r="9" spans="1:46" s="2" customFormat="1" ht="16.5" customHeight="1" x14ac:dyDescent="0.2">
      <c r="A9" s="34"/>
      <c r="B9" s="39"/>
      <c r="C9" s="34"/>
      <c r="D9" s="34"/>
      <c r="E9" s="375" t="s">
        <v>625</v>
      </c>
      <c r="F9" s="377"/>
      <c r="G9" s="377"/>
      <c r="H9" s="377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4" t="s">
        <v>121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78" t="s">
        <v>714</v>
      </c>
      <c r="F11" s="377"/>
      <c r="G11" s="377"/>
      <c r="H11" s="377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x14ac:dyDescent="0.2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22</v>
      </c>
      <c r="E14" s="34"/>
      <c r="F14" s="103" t="s">
        <v>424</v>
      </c>
      <c r="G14" s="34"/>
      <c r="H14" s="34"/>
      <c r="I14" s="117" t="s">
        <v>24</v>
      </c>
      <c r="J14" s="118" t="str">
        <f>'Rekapitulace stavby'!AN8</f>
        <v>15. 4. 2020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79" t="str">
        <f>'Rekapitulace stavby'!E14</f>
        <v>Vyplň údaj</v>
      </c>
      <c r="F20" s="380"/>
      <c r="G20" s="380"/>
      <c r="H20" s="380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9"/>
      <c r="B29" s="120"/>
      <c r="C29" s="119"/>
      <c r="D29" s="119"/>
      <c r="E29" s="381" t="s">
        <v>35</v>
      </c>
      <c r="F29" s="381"/>
      <c r="G29" s="381"/>
      <c r="H29" s="381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ROUND(J86,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46</v>
      </c>
      <c r="E35" s="114" t="s">
        <v>47</v>
      </c>
      <c r="F35" s="130">
        <f>ROUND((SUM(BE86:BE101)),  2)</f>
        <v>0</v>
      </c>
      <c r="G35" s="34"/>
      <c r="H35" s="34"/>
      <c r="I35" s="131">
        <v>0.21</v>
      </c>
      <c r="J35" s="130">
        <f>ROUND(((SUM(BE86:BE101))*I35),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4" t="s">
        <v>48</v>
      </c>
      <c r="F36" s="130">
        <f>ROUND((SUM(BF86:BF101)),  2)</f>
        <v>0</v>
      </c>
      <c r="G36" s="34"/>
      <c r="H36" s="34"/>
      <c r="I36" s="131">
        <v>0.15</v>
      </c>
      <c r="J36" s="130">
        <f>ROUND(((SUM(BF86:BF101))*I36),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49</v>
      </c>
      <c r="F37" s="130">
        <f>ROUND((SUM(BG86:BG101)),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4" t="s">
        <v>50</v>
      </c>
      <c r="F38" s="130">
        <f>ROUND((SUM(BH86:BH101)),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4" t="s">
        <v>51</v>
      </c>
      <c r="F39" s="130">
        <f>ROUND((SUM(BI86:BI101)),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 x14ac:dyDescent="0.2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 x14ac:dyDescent="0.2">
      <c r="A47" s="34"/>
      <c r="B47" s="35"/>
      <c r="C47" s="23" t="s">
        <v>123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 x14ac:dyDescent="0.2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 x14ac:dyDescent="0.2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 x14ac:dyDescent="0.2">
      <c r="A50" s="34"/>
      <c r="B50" s="35"/>
      <c r="C50" s="36"/>
      <c r="D50" s="36"/>
      <c r="E50" s="382" t="str">
        <f>E7</f>
        <v>Oprava trati v úseku Doňov - Popelín</v>
      </c>
      <c r="F50" s="383"/>
      <c r="G50" s="383"/>
      <c r="H50" s="383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 x14ac:dyDescent="0.2">
      <c r="B51" s="21"/>
      <c r="C51" s="29" t="s">
        <v>119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 x14ac:dyDescent="0.2">
      <c r="A52" s="34"/>
      <c r="B52" s="35"/>
      <c r="C52" s="36"/>
      <c r="D52" s="36"/>
      <c r="E52" s="382" t="s">
        <v>625</v>
      </c>
      <c r="F52" s="384"/>
      <c r="G52" s="384"/>
      <c r="H52" s="384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 x14ac:dyDescent="0.2">
      <c r="A53" s="34"/>
      <c r="B53" s="35"/>
      <c r="C53" s="29" t="s">
        <v>121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 x14ac:dyDescent="0.2">
      <c r="A54" s="34"/>
      <c r="B54" s="35"/>
      <c r="C54" s="36"/>
      <c r="D54" s="36"/>
      <c r="E54" s="336" t="str">
        <f>E11</f>
        <v>SO 3.2 - Materiál a práce dodávané zadavatelem -  NEOCEŇOVAT!</v>
      </c>
      <c r="F54" s="384"/>
      <c r="G54" s="384"/>
      <c r="H54" s="384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 x14ac:dyDescent="0.2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 x14ac:dyDescent="0.2">
      <c r="A56" s="34"/>
      <c r="B56" s="35"/>
      <c r="C56" s="29" t="s">
        <v>22</v>
      </c>
      <c r="D56" s="36"/>
      <c r="E56" s="36"/>
      <c r="F56" s="27" t="str">
        <f>F14</f>
        <v>trať 225 dle JŘ, žst.  Jindřichův Hradec</v>
      </c>
      <c r="G56" s="36"/>
      <c r="H56" s="36"/>
      <c r="I56" s="117" t="s">
        <v>24</v>
      </c>
      <c r="J56" s="59" t="str">
        <f>IF(J14="","",J14)</f>
        <v>15. 4. 2020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 x14ac:dyDescent="0.2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 x14ac:dyDescent="0.2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 x14ac:dyDescent="0.2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 x14ac:dyDescent="0.2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 x14ac:dyDescent="0.2">
      <c r="A61" s="34"/>
      <c r="B61" s="35"/>
      <c r="C61" s="146" t="s">
        <v>124</v>
      </c>
      <c r="D61" s="147"/>
      <c r="E61" s="147"/>
      <c r="F61" s="147"/>
      <c r="G61" s="147"/>
      <c r="H61" s="147"/>
      <c r="I61" s="148"/>
      <c r="J61" s="149" t="s">
        <v>125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 x14ac:dyDescent="0.2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 x14ac:dyDescent="0.2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J86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 x14ac:dyDescent="0.2">
      <c r="B64" s="151"/>
      <c r="C64" s="152"/>
      <c r="D64" s="153" t="s">
        <v>406</v>
      </c>
      <c r="E64" s="154"/>
      <c r="F64" s="154"/>
      <c r="G64" s="154"/>
      <c r="H64" s="154"/>
      <c r="I64" s="155"/>
      <c r="J64" s="156">
        <f>J99</f>
        <v>0</v>
      </c>
      <c r="K64" s="152"/>
      <c r="L64" s="157"/>
    </row>
    <row r="65" spans="1:31" s="2" customFormat="1" ht="21.75" customHeight="1" x14ac:dyDescent="0.2">
      <c r="A65" s="34"/>
      <c r="B65" s="35"/>
      <c r="C65" s="36"/>
      <c r="D65" s="36"/>
      <c r="E65" s="36"/>
      <c r="F65" s="36"/>
      <c r="G65" s="36"/>
      <c r="H65" s="36"/>
      <c r="I65" s="115"/>
      <c r="J65" s="36"/>
      <c r="K65" s="36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5" customHeight="1" x14ac:dyDescent="0.2">
      <c r="A66" s="34"/>
      <c r="B66" s="47"/>
      <c r="C66" s="48"/>
      <c r="D66" s="48"/>
      <c r="E66" s="48"/>
      <c r="F66" s="48"/>
      <c r="G66" s="48"/>
      <c r="H66" s="48"/>
      <c r="I66" s="142"/>
      <c r="J66" s="48"/>
      <c r="K66" s="48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5" customHeight="1" x14ac:dyDescent="0.2">
      <c r="A70" s="34"/>
      <c r="B70" s="49"/>
      <c r="C70" s="50"/>
      <c r="D70" s="50"/>
      <c r="E70" s="50"/>
      <c r="F70" s="50"/>
      <c r="G70" s="50"/>
      <c r="H70" s="50"/>
      <c r="I70" s="145"/>
      <c r="J70" s="50"/>
      <c r="K70" s="50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5" customHeight="1" x14ac:dyDescent="0.2">
      <c r="A71" s="34"/>
      <c r="B71" s="35"/>
      <c r="C71" s="23" t="s">
        <v>130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5" customHeight="1" x14ac:dyDescent="0.2">
      <c r="A72" s="34"/>
      <c r="B72" s="35"/>
      <c r="C72" s="36"/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 x14ac:dyDescent="0.2">
      <c r="A73" s="34"/>
      <c r="B73" s="35"/>
      <c r="C73" s="29" t="s">
        <v>16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 x14ac:dyDescent="0.2">
      <c r="A74" s="34"/>
      <c r="B74" s="35"/>
      <c r="C74" s="36"/>
      <c r="D74" s="36"/>
      <c r="E74" s="382" t="str">
        <f>E7</f>
        <v>Oprava trati v úseku Doňov - Popelín</v>
      </c>
      <c r="F74" s="383"/>
      <c r="G74" s="383"/>
      <c r="H74" s="383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1" customFormat="1" ht="12" customHeight="1" x14ac:dyDescent="0.2">
      <c r="B75" s="21"/>
      <c r="C75" s="29" t="s">
        <v>119</v>
      </c>
      <c r="D75" s="22"/>
      <c r="E75" s="22"/>
      <c r="F75" s="22"/>
      <c r="G75" s="22"/>
      <c r="H75" s="22"/>
      <c r="I75" s="108"/>
      <c r="J75" s="22"/>
      <c r="K75" s="22"/>
      <c r="L75" s="20"/>
    </row>
    <row r="76" spans="1:31" s="2" customFormat="1" ht="16.5" customHeight="1" x14ac:dyDescent="0.2">
      <c r="A76" s="34"/>
      <c r="B76" s="35"/>
      <c r="C76" s="36"/>
      <c r="D76" s="36"/>
      <c r="E76" s="382" t="s">
        <v>625</v>
      </c>
      <c r="F76" s="384"/>
      <c r="G76" s="384"/>
      <c r="H76" s="384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 x14ac:dyDescent="0.2">
      <c r="A77" s="34"/>
      <c r="B77" s="35"/>
      <c r="C77" s="29" t="s">
        <v>121</v>
      </c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 x14ac:dyDescent="0.2">
      <c r="A78" s="34"/>
      <c r="B78" s="35"/>
      <c r="C78" s="36"/>
      <c r="D78" s="36"/>
      <c r="E78" s="336" t="str">
        <f>E11</f>
        <v>SO 3.2 - Materiál a práce dodávané zadavatelem -  NEOCEŇOVAT!</v>
      </c>
      <c r="F78" s="384"/>
      <c r="G78" s="384"/>
      <c r="H78" s="384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 x14ac:dyDescent="0.2">
      <c r="A79" s="34"/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 x14ac:dyDescent="0.2">
      <c r="A80" s="34"/>
      <c r="B80" s="35"/>
      <c r="C80" s="29" t="s">
        <v>22</v>
      </c>
      <c r="D80" s="36"/>
      <c r="E80" s="36"/>
      <c r="F80" s="27" t="str">
        <f>F14</f>
        <v>trať 225 dle JŘ, žst.  Jindřichův Hradec</v>
      </c>
      <c r="G80" s="36"/>
      <c r="H80" s="36"/>
      <c r="I80" s="117" t="s">
        <v>24</v>
      </c>
      <c r="J80" s="59" t="str">
        <f>IF(J14="","",J14)</f>
        <v>15. 4. 2020</v>
      </c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 x14ac:dyDescent="0.2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 x14ac:dyDescent="0.2">
      <c r="A82" s="34"/>
      <c r="B82" s="35"/>
      <c r="C82" s="29" t="s">
        <v>26</v>
      </c>
      <c r="D82" s="36"/>
      <c r="E82" s="36"/>
      <c r="F82" s="27" t="str">
        <f>E17</f>
        <v xml:space="preserve">Správa železnic, státní organizace, OŘ Plzeň </v>
      </c>
      <c r="G82" s="36"/>
      <c r="H82" s="36"/>
      <c r="I82" s="117" t="s">
        <v>34</v>
      </c>
      <c r="J82" s="32" t="str">
        <f>E23</f>
        <v xml:space="preserve"> 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2" customHeight="1" x14ac:dyDescent="0.2">
      <c r="A83" s="34"/>
      <c r="B83" s="35"/>
      <c r="C83" s="29" t="s">
        <v>32</v>
      </c>
      <c r="D83" s="36"/>
      <c r="E83" s="36"/>
      <c r="F83" s="27" t="str">
        <f>IF(E20="","",E20)</f>
        <v>Vyplň údaj</v>
      </c>
      <c r="G83" s="36"/>
      <c r="H83" s="36"/>
      <c r="I83" s="117" t="s">
        <v>38</v>
      </c>
      <c r="J83" s="32" t="str">
        <f>E26</f>
        <v>Libor Brabenec</v>
      </c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 x14ac:dyDescent="0.2">
      <c r="A84" s="34"/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 x14ac:dyDescent="0.2">
      <c r="A85" s="164"/>
      <c r="B85" s="165"/>
      <c r="C85" s="166" t="s">
        <v>131</v>
      </c>
      <c r="D85" s="167" t="s">
        <v>61</v>
      </c>
      <c r="E85" s="167" t="s">
        <v>57</v>
      </c>
      <c r="F85" s="167" t="s">
        <v>58</v>
      </c>
      <c r="G85" s="167" t="s">
        <v>132</v>
      </c>
      <c r="H85" s="167" t="s">
        <v>133</v>
      </c>
      <c r="I85" s="168" t="s">
        <v>134</v>
      </c>
      <c r="J85" s="167" t="s">
        <v>125</v>
      </c>
      <c r="K85" s="169" t="s">
        <v>135</v>
      </c>
      <c r="L85" s="170"/>
      <c r="M85" s="68" t="s">
        <v>35</v>
      </c>
      <c r="N85" s="69" t="s">
        <v>46</v>
      </c>
      <c r="O85" s="69" t="s">
        <v>136</v>
      </c>
      <c r="P85" s="69" t="s">
        <v>137</v>
      </c>
      <c r="Q85" s="69" t="s">
        <v>138</v>
      </c>
      <c r="R85" s="69" t="s">
        <v>139</v>
      </c>
      <c r="S85" s="69" t="s">
        <v>140</v>
      </c>
      <c r="T85" s="70" t="s">
        <v>141</v>
      </c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/>
    </row>
    <row r="86" spans="1:65" s="2" customFormat="1" ht="22.9" customHeight="1" x14ac:dyDescent="0.25">
      <c r="A86" s="34"/>
      <c r="B86" s="35"/>
      <c r="C86" s="75" t="s">
        <v>142</v>
      </c>
      <c r="D86" s="36"/>
      <c r="E86" s="36"/>
      <c r="F86" s="36"/>
      <c r="G86" s="36"/>
      <c r="H86" s="36"/>
      <c r="I86" s="115"/>
      <c r="J86" s="171">
        <f>BK86</f>
        <v>0</v>
      </c>
      <c r="K86" s="36"/>
      <c r="L86" s="39"/>
      <c r="M86" s="71"/>
      <c r="N86" s="172"/>
      <c r="O86" s="72"/>
      <c r="P86" s="173">
        <f>P87+SUM(P88:P99)</f>
        <v>0</v>
      </c>
      <c r="Q86" s="72"/>
      <c r="R86" s="173">
        <f>R87+SUM(R88:R99)</f>
        <v>2.4695</v>
      </c>
      <c r="S86" s="72"/>
      <c r="T86" s="174">
        <f>T87+SUM(T88:T99)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75</v>
      </c>
      <c r="AU86" s="17" t="s">
        <v>126</v>
      </c>
      <c r="BK86" s="175">
        <f>BK87+SUM(BK88:BK99)</f>
        <v>0</v>
      </c>
    </row>
    <row r="87" spans="1:65" s="2" customFormat="1" ht="21.75" customHeight="1" x14ac:dyDescent="0.2">
      <c r="A87" s="34"/>
      <c r="B87" s="35"/>
      <c r="C87" s="176" t="s">
        <v>83</v>
      </c>
      <c r="D87" s="176" t="s">
        <v>143</v>
      </c>
      <c r="E87" s="177" t="s">
        <v>621</v>
      </c>
      <c r="F87" s="178" t="s">
        <v>622</v>
      </c>
      <c r="G87" s="179" t="s">
        <v>146</v>
      </c>
      <c r="H87" s="180">
        <v>2</v>
      </c>
      <c r="I87" s="393">
        <v>0</v>
      </c>
      <c r="J87" s="182">
        <f>ROUND(I87*H87,2)</f>
        <v>0</v>
      </c>
      <c r="K87" s="178" t="s">
        <v>147</v>
      </c>
      <c r="L87" s="183"/>
      <c r="M87" s="184" t="s">
        <v>35</v>
      </c>
      <c r="N87" s="185" t="s">
        <v>47</v>
      </c>
      <c r="O87" s="64"/>
      <c r="P87" s="186">
        <f>O87*H87</f>
        <v>0</v>
      </c>
      <c r="Q87" s="186">
        <v>1.23475</v>
      </c>
      <c r="R87" s="186">
        <f>Q87*H87</f>
        <v>2.4695</v>
      </c>
      <c r="S87" s="186">
        <v>0</v>
      </c>
      <c r="T87" s="187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8" t="s">
        <v>148</v>
      </c>
      <c r="AT87" s="188" t="s">
        <v>143</v>
      </c>
      <c r="AU87" s="188" t="s">
        <v>76</v>
      </c>
      <c r="AY87" s="17" t="s">
        <v>149</v>
      </c>
      <c r="BE87" s="189">
        <f>IF(N87="základní",J87,0)</f>
        <v>0</v>
      </c>
      <c r="BF87" s="189">
        <f>IF(N87="snížená",J87,0)</f>
        <v>0</v>
      </c>
      <c r="BG87" s="189">
        <f>IF(N87="zákl. přenesená",J87,0)</f>
        <v>0</v>
      </c>
      <c r="BH87" s="189">
        <f>IF(N87="sníž. přenesená",J87,0)</f>
        <v>0</v>
      </c>
      <c r="BI87" s="189">
        <f>IF(N87="nulová",J87,0)</f>
        <v>0</v>
      </c>
      <c r="BJ87" s="17" t="s">
        <v>83</v>
      </c>
      <c r="BK87" s="189">
        <f>ROUND(I87*H87,2)</f>
        <v>0</v>
      </c>
      <c r="BL87" s="17" t="s">
        <v>150</v>
      </c>
      <c r="BM87" s="188" t="s">
        <v>715</v>
      </c>
    </row>
    <row r="88" spans="1:65" s="2" customFormat="1" ht="19.5" x14ac:dyDescent="0.2">
      <c r="A88" s="34"/>
      <c r="B88" s="35"/>
      <c r="C88" s="36"/>
      <c r="D88" s="192" t="s">
        <v>157</v>
      </c>
      <c r="E88" s="36"/>
      <c r="F88" s="202" t="s">
        <v>616</v>
      </c>
      <c r="G88" s="36"/>
      <c r="H88" s="36"/>
      <c r="I88" s="115"/>
      <c r="J88" s="36"/>
      <c r="K88" s="36"/>
      <c r="L88" s="39"/>
      <c r="M88" s="203"/>
      <c r="N88" s="204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157</v>
      </c>
      <c r="AU88" s="17" t="s">
        <v>76</v>
      </c>
    </row>
    <row r="89" spans="1:65" s="12" customFormat="1" ht="11.25" x14ac:dyDescent="0.2">
      <c r="B89" s="190"/>
      <c r="C89" s="191"/>
      <c r="D89" s="192" t="s">
        <v>152</v>
      </c>
      <c r="E89" s="193" t="s">
        <v>35</v>
      </c>
      <c r="F89" s="194" t="s">
        <v>194</v>
      </c>
      <c r="G89" s="191"/>
      <c r="H89" s="195">
        <v>2</v>
      </c>
      <c r="I89" s="196"/>
      <c r="J89" s="191"/>
      <c r="K89" s="191"/>
      <c r="L89" s="197"/>
      <c r="M89" s="198"/>
      <c r="N89" s="199"/>
      <c r="O89" s="199"/>
      <c r="P89" s="199"/>
      <c r="Q89" s="199"/>
      <c r="R89" s="199"/>
      <c r="S89" s="199"/>
      <c r="T89" s="200"/>
      <c r="AT89" s="201" t="s">
        <v>152</v>
      </c>
      <c r="AU89" s="201" t="s">
        <v>76</v>
      </c>
      <c r="AV89" s="12" t="s">
        <v>85</v>
      </c>
      <c r="AW89" s="12" t="s">
        <v>37</v>
      </c>
      <c r="AX89" s="12" t="s">
        <v>83</v>
      </c>
      <c r="AY89" s="201" t="s">
        <v>149</v>
      </c>
    </row>
    <row r="90" spans="1:65" s="2" customFormat="1" ht="21.75" customHeight="1" x14ac:dyDescent="0.2">
      <c r="A90" s="34"/>
      <c r="B90" s="35"/>
      <c r="C90" s="176" t="s">
        <v>85</v>
      </c>
      <c r="D90" s="176" t="s">
        <v>143</v>
      </c>
      <c r="E90" s="177" t="s">
        <v>716</v>
      </c>
      <c r="F90" s="178" t="s">
        <v>717</v>
      </c>
      <c r="G90" s="179" t="s">
        <v>255</v>
      </c>
      <c r="H90" s="180">
        <v>10</v>
      </c>
      <c r="I90" s="393">
        <v>0</v>
      </c>
      <c r="J90" s="182">
        <f>ROUND(I90*H90,2)</f>
        <v>0</v>
      </c>
      <c r="K90" s="178" t="s">
        <v>147</v>
      </c>
      <c r="L90" s="183"/>
      <c r="M90" s="184" t="s">
        <v>35</v>
      </c>
      <c r="N90" s="185" t="s">
        <v>47</v>
      </c>
      <c r="O90" s="64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8" t="s">
        <v>148</v>
      </c>
      <c r="AT90" s="188" t="s">
        <v>143</v>
      </c>
      <c r="AU90" s="188" t="s">
        <v>76</v>
      </c>
      <c r="AY90" s="17" t="s">
        <v>149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7" t="s">
        <v>83</v>
      </c>
      <c r="BK90" s="189">
        <f>ROUND(I90*H90,2)</f>
        <v>0</v>
      </c>
      <c r="BL90" s="17" t="s">
        <v>150</v>
      </c>
      <c r="BM90" s="188" t="s">
        <v>718</v>
      </c>
    </row>
    <row r="91" spans="1:65" s="2" customFormat="1" ht="19.5" x14ac:dyDescent="0.2">
      <c r="A91" s="34"/>
      <c r="B91" s="35"/>
      <c r="C91" s="36"/>
      <c r="D91" s="192" t="s">
        <v>157</v>
      </c>
      <c r="E91" s="36"/>
      <c r="F91" s="202" t="s">
        <v>616</v>
      </c>
      <c r="G91" s="36"/>
      <c r="H91" s="36"/>
      <c r="I91" s="115"/>
      <c r="J91" s="36"/>
      <c r="K91" s="36"/>
      <c r="L91" s="39"/>
      <c r="M91" s="203"/>
      <c r="N91" s="204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157</v>
      </c>
      <c r="AU91" s="17" t="s">
        <v>76</v>
      </c>
    </row>
    <row r="92" spans="1:65" s="12" customFormat="1" ht="11.25" x14ac:dyDescent="0.2">
      <c r="B92" s="190"/>
      <c r="C92" s="191"/>
      <c r="D92" s="192" t="s">
        <v>152</v>
      </c>
      <c r="E92" s="193" t="s">
        <v>35</v>
      </c>
      <c r="F92" s="194" t="s">
        <v>469</v>
      </c>
      <c r="G92" s="191"/>
      <c r="H92" s="195">
        <v>10</v>
      </c>
      <c r="I92" s="196"/>
      <c r="J92" s="191"/>
      <c r="K92" s="191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152</v>
      </c>
      <c r="AU92" s="201" t="s">
        <v>76</v>
      </c>
      <c r="AV92" s="12" t="s">
        <v>85</v>
      </c>
      <c r="AW92" s="12" t="s">
        <v>37</v>
      </c>
      <c r="AX92" s="12" t="s">
        <v>83</v>
      </c>
      <c r="AY92" s="201" t="s">
        <v>149</v>
      </c>
    </row>
    <row r="93" spans="1:65" s="2" customFormat="1" ht="21.75" customHeight="1" x14ac:dyDescent="0.2">
      <c r="A93" s="34"/>
      <c r="B93" s="35"/>
      <c r="C93" s="176" t="s">
        <v>160</v>
      </c>
      <c r="D93" s="176" t="s">
        <v>143</v>
      </c>
      <c r="E93" s="177" t="s">
        <v>407</v>
      </c>
      <c r="F93" s="178" t="s">
        <v>408</v>
      </c>
      <c r="G93" s="179" t="s">
        <v>146</v>
      </c>
      <c r="H93" s="180">
        <v>33</v>
      </c>
      <c r="I93" s="393">
        <v>0</v>
      </c>
      <c r="J93" s="182">
        <f>ROUND(I93*H93,2)</f>
        <v>0</v>
      </c>
      <c r="K93" s="178" t="s">
        <v>147</v>
      </c>
      <c r="L93" s="183"/>
      <c r="M93" s="184" t="s">
        <v>35</v>
      </c>
      <c r="N93" s="185" t="s">
        <v>47</v>
      </c>
      <c r="O93" s="64"/>
      <c r="P93" s="186">
        <f>O93*H93</f>
        <v>0</v>
      </c>
      <c r="Q93" s="186">
        <v>0</v>
      </c>
      <c r="R93" s="186">
        <f>Q93*H93</f>
        <v>0</v>
      </c>
      <c r="S93" s="186">
        <v>0</v>
      </c>
      <c r="T93" s="18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8" t="s">
        <v>148</v>
      </c>
      <c r="AT93" s="188" t="s">
        <v>143</v>
      </c>
      <c r="AU93" s="188" t="s">
        <v>76</v>
      </c>
      <c r="AY93" s="17" t="s">
        <v>149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150</v>
      </c>
      <c r="BM93" s="188" t="s">
        <v>719</v>
      </c>
    </row>
    <row r="94" spans="1:65" s="2" customFormat="1" ht="39" x14ac:dyDescent="0.2">
      <c r="A94" s="34"/>
      <c r="B94" s="35"/>
      <c r="C94" s="36"/>
      <c r="D94" s="192" t="s">
        <v>157</v>
      </c>
      <c r="E94" s="36"/>
      <c r="F94" s="202" t="s">
        <v>720</v>
      </c>
      <c r="G94" s="36"/>
      <c r="H94" s="36"/>
      <c r="I94" s="115"/>
      <c r="J94" s="36"/>
      <c r="K94" s="36"/>
      <c r="L94" s="39"/>
      <c r="M94" s="203"/>
      <c r="N94" s="20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157</v>
      </c>
      <c r="AU94" s="17" t="s">
        <v>76</v>
      </c>
    </row>
    <row r="95" spans="1:65" s="12" customFormat="1" ht="11.25" x14ac:dyDescent="0.2">
      <c r="B95" s="190"/>
      <c r="C95" s="191"/>
      <c r="D95" s="192" t="s">
        <v>152</v>
      </c>
      <c r="E95" s="193" t="s">
        <v>35</v>
      </c>
      <c r="F95" s="194" t="s">
        <v>721</v>
      </c>
      <c r="G95" s="191"/>
      <c r="H95" s="195">
        <v>33</v>
      </c>
      <c r="I95" s="196"/>
      <c r="J95" s="191"/>
      <c r="K95" s="191"/>
      <c r="L95" s="197"/>
      <c r="M95" s="198"/>
      <c r="N95" s="199"/>
      <c r="O95" s="199"/>
      <c r="P95" s="199"/>
      <c r="Q95" s="199"/>
      <c r="R95" s="199"/>
      <c r="S95" s="199"/>
      <c r="T95" s="200"/>
      <c r="AT95" s="201" t="s">
        <v>152</v>
      </c>
      <c r="AU95" s="201" t="s">
        <v>76</v>
      </c>
      <c r="AV95" s="12" t="s">
        <v>85</v>
      </c>
      <c r="AW95" s="12" t="s">
        <v>37</v>
      </c>
      <c r="AX95" s="12" t="s">
        <v>83</v>
      </c>
      <c r="AY95" s="201" t="s">
        <v>149</v>
      </c>
    </row>
    <row r="96" spans="1:65" s="2" customFormat="1" ht="16.5" customHeight="1" x14ac:dyDescent="0.2">
      <c r="A96" s="34"/>
      <c r="B96" s="35"/>
      <c r="C96" s="176" t="s">
        <v>150</v>
      </c>
      <c r="D96" s="176" t="s">
        <v>143</v>
      </c>
      <c r="E96" s="177" t="s">
        <v>411</v>
      </c>
      <c r="F96" s="178" t="s">
        <v>412</v>
      </c>
      <c r="G96" s="179" t="s">
        <v>255</v>
      </c>
      <c r="H96" s="180">
        <v>10.8</v>
      </c>
      <c r="I96" s="393">
        <v>0</v>
      </c>
      <c r="J96" s="182">
        <f>ROUND(I96*H96,2)</f>
        <v>0</v>
      </c>
      <c r="K96" s="178" t="s">
        <v>35</v>
      </c>
      <c r="L96" s="183"/>
      <c r="M96" s="184" t="s">
        <v>35</v>
      </c>
      <c r="N96" s="185" t="s">
        <v>47</v>
      </c>
      <c r="O96" s="64"/>
      <c r="P96" s="186">
        <f>O96*H96</f>
        <v>0</v>
      </c>
      <c r="Q96" s="186">
        <v>0</v>
      </c>
      <c r="R96" s="186">
        <f>Q96*H96</f>
        <v>0</v>
      </c>
      <c r="S96" s="186">
        <v>0</v>
      </c>
      <c r="T96" s="18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8" t="s">
        <v>148</v>
      </c>
      <c r="AT96" s="188" t="s">
        <v>143</v>
      </c>
      <c r="AU96" s="188" t="s">
        <v>76</v>
      </c>
      <c r="AY96" s="17" t="s">
        <v>149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83</v>
      </c>
      <c r="BK96" s="189">
        <f>ROUND(I96*H96,2)</f>
        <v>0</v>
      </c>
      <c r="BL96" s="17" t="s">
        <v>150</v>
      </c>
      <c r="BM96" s="188" t="s">
        <v>413</v>
      </c>
    </row>
    <row r="97" spans="1:65" s="2" customFormat="1" ht="48.75" x14ac:dyDescent="0.2">
      <c r="A97" s="34"/>
      <c r="B97" s="35"/>
      <c r="C97" s="36"/>
      <c r="D97" s="192" t="s">
        <v>157</v>
      </c>
      <c r="E97" s="36"/>
      <c r="F97" s="202" t="s">
        <v>722</v>
      </c>
      <c r="G97" s="36"/>
      <c r="H97" s="36"/>
      <c r="I97" s="115"/>
      <c r="J97" s="36"/>
      <c r="K97" s="36"/>
      <c r="L97" s="39"/>
      <c r="M97" s="203"/>
      <c r="N97" s="204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157</v>
      </c>
      <c r="AU97" s="17" t="s">
        <v>76</v>
      </c>
    </row>
    <row r="98" spans="1:65" s="12" customFormat="1" ht="11.25" x14ac:dyDescent="0.2">
      <c r="B98" s="190"/>
      <c r="C98" s="191"/>
      <c r="D98" s="192" t="s">
        <v>152</v>
      </c>
      <c r="E98" s="193" t="s">
        <v>35</v>
      </c>
      <c r="F98" s="194" t="s">
        <v>674</v>
      </c>
      <c r="G98" s="191"/>
      <c r="H98" s="195">
        <v>10.8</v>
      </c>
      <c r="I98" s="196"/>
      <c r="J98" s="191"/>
      <c r="K98" s="191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152</v>
      </c>
      <c r="AU98" s="201" t="s">
        <v>76</v>
      </c>
      <c r="AV98" s="12" t="s">
        <v>85</v>
      </c>
      <c r="AW98" s="12" t="s">
        <v>37</v>
      </c>
      <c r="AX98" s="12" t="s">
        <v>83</v>
      </c>
      <c r="AY98" s="201" t="s">
        <v>149</v>
      </c>
    </row>
    <row r="99" spans="1:65" s="13" customFormat="1" ht="25.9" customHeight="1" x14ac:dyDescent="0.2">
      <c r="B99" s="205"/>
      <c r="C99" s="206"/>
      <c r="D99" s="207" t="s">
        <v>75</v>
      </c>
      <c r="E99" s="208" t="s">
        <v>415</v>
      </c>
      <c r="F99" s="208" t="s">
        <v>416</v>
      </c>
      <c r="G99" s="206"/>
      <c r="H99" s="206"/>
      <c r="I99" s="209"/>
      <c r="J99" s="210">
        <f>BK99</f>
        <v>0</v>
      </c>
      <c r="K99" s="206"/>
      <c r="L99" s="211"/>
      <c r="M99" s="212"/>
      <c r="N99" s="213"/>
      <c r="O99" s="213"/>
      <c r="P99" s="214">
        <f>SUM(P100:P101)</f>
        <v>0</v>
      </c>
      <c r="Q99" s="213"/>
      <c r="R99" s="214">
        <f>SUM(R100:R101)</f>
        <v>0</v>
      </c>
      <c r="S99" s="213"/>
      <c r="T99" s="215">
        <f>SUM(T100:T101)</f>
        <v>0</v>
      </c>
      <c r="AR99" s="216" t="s">
        <v>171</v>
      </c>
      <c r="AT99" s="217" t="s">
        <v>75</v>
      </c>
      <c r="AU99" s="217" t="s">
        <v>76</v>
      </c>
      <c r="AY99" s="216" t="s">
        <v>149</v>
      </c>
      <c r="BK99" s="218">
        <f>SUM(BK100:BK101)</f>
        <v>0</v>
      </c>
    </row>
    <row r="100" spans="1:65" s="2" customFormat="1" ht="21.75" customHeight="1" x14ac:dyDescent="0.2">
      <c r="A100" s="34"/>
      <c r="B100" s="35"/>
      <c r="C100" s="221" t="s">
        <v>171</v>
      </c>
      <c r="D100" s="221" t="s">
        <v>199</v>
      </c>
      <c r="E100" s="222" t="s">
        <v>417</v>
      </c>
      <c r="F100" s="223" t="s">
        <v>418</v>
      </c>
      <c r="G100" s="224" t="s">
        <v>419</v>
      </c>
      <c r="H100" s="244"/>
      <c r="I100" s="393">
        <v>0</v>
      </c>
      <c r="J100" s="227">
        <f>ROUND(I100*H100,2)</f>
        <v>0</v>
      </c>
      <c r="K100" s="223" t="s">
        <v>147</v>
      </c>
      <c r="L100" s="39"/>
      <c r="M100" s="228" t="s">
        <v>35</v>
      </c>
      <c r="N100" s="229" t="s">
        <v>47</v>
      </c>
      <c r="O100" s="64"/>
      <c r="P100" s="186">
        <f>O100*H100</f>
        <v>0</v>
      </c>
      <c r="Q100" s="186">
        <v>0</v>
      </c>
      <c r="R100" s="186">
        <f>Q100*H100</f>
        <v>0</v>
      </c>
      <c r="S100" s="186">
        <v>0</v>
      </c>
      <c r="T100" s="187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8" t="s">
        <v>150</v>
      </c>
      <c r="AT100" s="188" t="s">
        <v>199</v>
      </c>
      <c r="AU100" s="188" t="s">
        <v>83</v>
      </c>
      <c r="AY100" s="17" t="s">
        <v>149</v>
      </c>
      <c r="BE100" s="189">
        <f>IF(N100="základní",J100,0)</f>
        <v>0</v>
      </c>
      <c r="BF100" s="189">
        <f>IF(N100="snížená",J100,0)</f>
        <v>0</v>
      </c>
      <c r="BG100" s="189">
        <f>IF(N100="zákl. přenesená",J100,0)</f>
        <v>0</v>
      </c>
      <c r="BH100" s="189">
        <f>IF(N100="sníž. přenesená",J100,0)</f>
        <v>0</v>
      </c>
      <c r="BI100" s="189">
        <f>IF(N100="nulová",J100,0)</f>
        <v>0</v>
      </c>
      <c r="BJ100" s="17" t="s">
        <v>83</v>
      </c>
      <c r="BK100" s="189">
        <f>ROUND(I100*H100,2)</f>
        <v>0</v>
      </c>
      <c r="BL100" s="17" t="s">
        <v>150</v>
      </c>
      <c r="BM100" s="188" t="s">
        <v>420</v>
      </c>
    </row>
    <row r="101" spans="1:65" s="2" customFormat="1" ht="39" x14ac:dyDescent="0.2">
      <c r="A101" s="34"/>
      <c r="B101" s="35"/>
      <c r="C101" s="36"/>
      <c r="D101" s="192" t="s">
        <v>157</v>
      </c>
      <c r="E101" s="36"/>
      <c r="F101" s="202" t="s">
        <v>421</v>
      </c>
      <c r="G101" s="36"/>
      <c r="H101" s="36"/>
      <c r="I101" s="115"/>
      <c r="J101" s="36"/>
      <c r="K101" s="36"/>
      <c r="L101" s="39"/>
      <c r="M101" s="245"/>
      <c r="N101" s="246"/>
      <c r="O101" s="247"/>
      <c r="P101" s="247"/>
      <c r="Q101" s="247"/>
      <c r="R101" s="247"/>
      <c r="S101" s="247"/>
      <c r="T101" s="248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157</v>
      </c>
      <c r="AU101" s="17" t="s">
        <v>83</v>
      </c>
    </row>
    <row r="102" spans="1:65" s="2" customFormat="1" ht="6.95" customHeight="1" x14ac:dyDescent="0.2">
      <c r="A102" s="34"/>
      <c r="B102" s="47"/>
      <c r="C102" s="48"/>
      <c r="D102" s="48"/>
      <c r="E102" s="48"/>
      <c r="F102" s="48"/>
      <c r="G102" s="48"/>
      <c r="H102" s="48"/>
      <c r="I102" s="142"/>
      <c r="J102" s="48"/>
      <c r="K102" s="48"/>
      <c r="L102" s="39"/>
      <c r="M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</sheetData>
  <sheetProtection algorithmName="SHA-512" hashValue="FFZq9pwQOIR8sjHkCi9JK4ASLlM4Iev4qh4kAwl+drs6Ju5TYOFaR7/45ROYOngPJ3j5u3iYOujkO28cQWmNXg==" saltValue="uuUqFD6H5nhRBiAYlCpnrOlKtgllBc8gDQMZ92RsWk2IxivZmFa6kpw5gkYiIj2vX7dR4C/VU/CbrSyOYtJZlw==" spinCount="100000" sheet="1" objects="1" scenarios="1" formatColumns="0" formatRows="0" autoFilter="0"/>
  <autoFilter ref="C85:K101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topLeftCell="A73" workbookViewId="0"/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112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 x14ac:dyDescent="0.2">
      <c r="B4" s="20"/>
      <c r="D4" s="112" t="s">
        <v>118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75" t="str">
        <f>'Rekapitulace stavby'!K6</f>
        <v>Oprava trati v úseku Doňov - Popelín</v>
      </c>
      <c r="F7" s="376"/>
      <c r="G7" s="376"/>
      <c r="H7" s="376"/>
      <c r="I7" s="108"/>
      <c r="L7" s="20"/>
    </row>
    <row r="8" spans="1:46" s="1" customFormat="1" ht="12" customHeight="1" x14ac:dyDescent="0.2">
      <c r="B8" s="20"/>
      <c r="D8" s="114" t="s">
        <v>119</v>
      </c>
      <c r="I8" s="108"/>
      <c r="L8" s="20"/>
    </row>
    <row r="9" spans="1:46" s="2" customFormat="1" ht="16.5" customHeight="1" x14ac:dyDescent="0.2">
      <c r="A9" s="34"/>
      <c r="B9" s="39"/>
      <c r="C9" s="34"/>
      <c r="D9" s="34"/>
      <c r="E9" s="375" t="s">
        <v>723</v>
      </c>
      <c r="F9" s="377"/>
      <c r="G9" s="377"/>
      <c r="H9" s="377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4" t="s">
        <v>121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78" t="s">
        <v>724</v>
      </c>
      <c r="F11" s="377"/>
      <c r="G11" s="377"/>
      <c r="H11" s="377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x14ac:dyDescent="0.2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22</v>
      </c>
      <c r="E14" s="34"/>
      <c r="F14" s="103" t="s">
        <v>725</v>
      </c>
      <c r="G14" s="34"/>
      <c r="H14" s="34"/>
      <c r="I14" s="117" t="s">
        <v>24</v>
      </c>
      <c r="J14" s="118" t="str">
        <f>'Rekapitulace stavby'!AN8</f>
        <v>15. 4. 2020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79" t="str">
        <f>'Rekapitulace stavby'!E14</f>
        <v>Vyplň údaj</v>
      </c>
      <c r="F20" s="380"/>
      <c r="G20" s="380"/>
      <c r="H20" s="380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9"/>
      <c r="B29" s="120"/>
      <c r="C29" s="119"/>
      <c r="D29" s="119"/>
      <c r="E29" s="381" t="s">
        <v>35</v>
      </c>
      <c r="F29" s="381"/>
      <c r="G29" s="381"/>
      <c r="H29" s="381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46</v>
      </c>
      <c r="E35" s="114" t="s">
        <v>47</v>
      </c>
      <c r="F35" s="130">
        <f>ROUND((SUM(BE88:BE190)),  2)</f>
        <v>0</v>
      </c>
      <c r="G35" s="34"/>
      <c r="H35" s="34"/>
      <c r="I35" s="131">
        <v>0.21</v>
      </c>
      <c r="J35" s="130">
        <f>ROUND(((SUM(BE88:BE190))*I35),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4" t="s">
        <v>48</v>
      </c>
      <c r="F36" s="130">
        <f>ROUND((SUM(BF88:BF190)),  2)</f>
        <v>0</v>
      </c>
      <c r="G36" s="34"/>
      <c r="H36" s="34"/>
      <c r="I36" s="131">
        <v>0.15</v>
      </c>
      <c r="J36" s="130">
        <f>ROUND(((SUM(BF88:BF190))*I36),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49</v>
      </c>
      <c r="F37" s="130">
        <f>ROUND((SUM(BG88:BG190)),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4" t="s">
        <v>50</v>
      </c>
      <c r="F38" s="130">
        <f>ROUND((SUM(BH88:BH190)),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4" t="s">
        <v>51</v>
      </c>
      <c r="F39" s="130">
        <f>ROUND((SUM(BI88:BI190)),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 x14ac:dyDescent="0.2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 x14ac:dyDescent="0.2">
      <c r="A47" s="34"/>
      <c r="B47" s="35"/>
      <c r="C47" s="23" t="s">
        <v>123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 x14ac:dyDescent="0.2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 x14ac:dyDescent="0.2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 x14ac:dyDescent="0.2">
      <c r="A50" s="34"/>
      <c r="B50" s="35"/>
      <c r="C50" s="36"/>
      <c r="D50" s="36"/>
      <c r="E50" s="382" t="str">
        <f>E7</f>
        <v>Oprava trati v úseku Doňov - Popelín</v>
      </c>
      <c r="F50" s="383"/>
      <c r="G50" s="383"/>
      <c r="H50" s="383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 x14ac:dyDescent="0.2">
      <c r="B51" s="21"/>
      <c r="C51" s="29" t="s">
        <v>119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 x14ac:dyDescent="0.2">
      <c r="A52" s="34"/>
      <c r="B52" s="35"/>
      <c r="C52" s="36"/>
      <c r="D52" s="36"/>
      <c r="E52" s="382" t="s">
        <v>723</v>
      </c>
      <c r="F52" s="384"/>
      <c r="G52" s="384"/>
      <c r="H52" s="384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 x14ac:dyDescent="0.2">
      <c r="A53" s="34"/>
      <c r="B53" s="35"/>
      <c r="C53" s="29" t="s">
        <v>121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 x14ac:dyDescent="0.2">
      <c r="A54" s="34"/>
      <c r="B54" s="35"/>
      <c r="C54" s="36"/>
      <c r="D54" s="36"/>
      <c r="E54" s="336" t="str">
        <f>E11</f>
        <v>SO 4.1 - Železniční svřšek</v>
      </c>
      <c r="F54" s="384"/>
      <c r="G54" s="384"/>
      <c r="H54" s="384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 x14ac:dyDescent="0.2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 x14ac:dyDescent="0.2">
      <c r="A56" s="34"/>
      <c r="B56" s="35"/>
      <c r="C56" s="29" t="s">
        <v>22</v>
      </c>
      <c r="D56" s="36"/>
      <c r="E56" s="36"/>
      <c r="F56" s="27" t="str">
        <f>F14</f>
        <v xml:space="preserve">trať 225 dle JŘ, žst. Jindřichův Hradec  </v>
      </c>
      <c r="G56" s="36"/>
      <c r="H56" s="36"/>
      <c r="I56" s="117" t="s">
        <v>24</v>
      </c>
      <c r="J56" s="59" t="str">
        <f>IF(J14="","",J14)</f>
        <v>15. 4. 2020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 x14ac:dyDescent="0.2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 x14ac:dyDescent="0.2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 x14ac:dyDescent="0.2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 x14ac:dyDescent="0.2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 x14ac:dyDescent="0.2">
      <c r="A61" s="34"/>
      <c r="B61" s="35"/>
      <c r="C61" s="146" t="s">
        <v>124</v>
      </c>
      <c r="D61" s="147"/>
      <c r="E61" s="147"/>
      <c r="F61" s="147"/>
      <c r="G61" s="147"/>
      <c r="H61" s="147"/>
      <c r="I61" s="148"/>
      <c r="J61" s="149" t="s">
        <v>125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 x14ac:dyDescent="0.2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 x14ac:dyDescent="0.2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9" customFormat="1" ht="24.95" customHeight="1" x14ac:dyDescent="0.2">
      <c r="B64" s="151"/>
      <c r="C64" s="152"/>
      <c r="D64" s="153" t="s">
        <v>127</v>
      </c>
      <c r="E64" s="154"/>
      <c r="F64" s="154"/>
      <c r="G64" s="154"/>
      <c r="H64" s="154"/>
      <c r="I64" s="155"/>
      <c r="J64" s="156">
        <f>J99</f>
        <v>0</v>
      </c>
      <c r="K64" s="152"/>
      <c r="L64" s="157"/>
    </row>
    <row r="65" spans="1:31" s="10" customFormat="1" ht="19.899999999999999" customHeight="1" x14ac:dyDescent="0.2">
      <c r="B65" s="158"/>
      <c r="C65" s="97"/>
      <c r="D65" s="159" t="s">
        <v>128</v>
      </c>
      <c r="E65" s="160"/>
      <c r="F65" s="160"/>
      <c r="G65" s="160"/>
      <c r="H65" s="160"/>
      <c r="I65" s="161"/>
      <c r="J65" s="162">
        <f>J100</f>
        <v>0</v>
      </c>
      <c r="K65" s="97"/>
      <c r="L65" s="163"/>
    </row>
    <row r="66" spans="1:31" s="9" customFormat="1" ht="24.95" customHeight="1" x14ac:dyDescent="0.2">
      <c r="B66" s="151"/>
      <c r="C66" s="152"/>
      <c r="D66" s="153" t="s">
        <v>129</v>
      </c>
      <c r="E66" s="154"/>
      <c r="F66" s="154"/>
      <c r="G66" s="154"/>
      <c r="H66" s="154"/>
      <c r="I66" s="155"/>
      <c r="J66" s="156">
        <f>J153</f>
        <v>0</v>
      </c>
      <c r="K66" s="152"/>
      <c r="L66" s="157"/>
    </row>
    <row r="67" spans="1:31" s="2" customFormat="1" ht="21.75" customHeight="1" x14ac:dyDescent="0.2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 x14ac:dyDescent="0.2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 x14ac:dyDescent="0.2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 x14ac:dyDescent="0.2">
      <c r="A73" s="34"/>
      <c r="B73" s="35"/>
      <c r="C73" s="23" t="s">
        <v>130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 x14ac:dyDescent="0.2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 x14ac:dyDescent="0.2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 x14ac:dyDescent="0.2">
      <c r="A76" s="34"/>
      <c r="B76" s="35"/>
      <c r="C76" s="36"/>
      <c r="D76" s="36"/>
      <c r="E76" s="382" t="str">
        <f>E7</f>
        <v>Oprava trati v úseku Doňov - Popelín</v>
      </c>
      <c r="F76" s="383"/>
      <c r="G76" s="383"/>
      <c r="H76" s="383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 x14ac:dyDescent="0.2">
      <c r="B77" s="21"/>
      <c r="C77" s="29" t="s">
        <v>119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ht="16.5" customHeight="1" x14ac:dyDescent="0.2">
      <c r="A78" s="34"/>
      <c r="B78" s="35"/>
      <c r="C78" s="36"/>
      <c r="D78" s="36"/>
      <c r="E78" s="382" t="s">
        <v>723</v>
      </c>
      <c r="F78" s="384"/>
      <c r="G78" s="384"/>
      <c r="H78" s="384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 x14ac:dyDescent="0.2">
      <c r="A79" s="34"/>
      <c r="B79" s="35"/>
      <c r="C79" s="29" t="s">
        <v>121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 x14ac:dyDescent="0.2">
      <c r="A80" s="34"/>
      <c r="B80" s="35"/>
      <c r="C80" s="36"/>
      <c r="D80" s="36"/>
      <c r="E80" s="336" t="str">
        <f>E11</f>
        <v>SO 4.1 - Železniční svřšek</v>
      </c>
      <c r="F80" s="384"/>
      <c r="G80" s="384"/>
      <c r="H80" s="384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 x14ac:dyDescent="0.2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 x14ac:dyDescent="0.2">
      <c r="A82" s="34"/>
      <c r="B82" s="35"/>
      <c r="C82" s="29" t="s">
        <v>22</v>
      </c>
      <c r="D82" s="36"/>
      <c r="E82" s="36"/>
      <c r="F82" s="27" t="str">
        <f>F14</f>
        <v xml:space="preserve">trať 225 dle JŘ, žst. Jindřichův Hradec  </v>
      </c>
      <c r="G82" s="36"/>
      <c r="H82" s="36"/>
      <c r="I82" s="117" t="s">
        <v>24</v>
      </c>
      <c r="J82" s="59" t="str">
        <f>IF(J14="","",J14)</f>
        <v>15. 4. 2020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 x14ac:dyDescent="0.2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2" customHeight="1" x14ac:dyDescent="0.2">
      <c r="A84" s="34"/>
      <c r="B84" s="35"/>
      <c r="C84" s="29" t="s">
        <v>26</v>
      </c>
      <c r="D84" s="36"/>
      <c r="E84" s="36"/>
      <c r="F84" s="27" t="str">
        <f>E17</f>
        <v xml:space="preserve">Správa železnic, státní organizace, OŘ Plzeň </v>
      </c>
      <c r="G84" s="36"/>
      <c r="H84" s="36"/>
      <c r="I84" s="117" t="s">
        <v>34</v>
      </c>
      <c r="J84" s="32" t="str">
        <f>E23</f>
        <v xml:space="preserve"> 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2" customHeight="1" x14ac:dyDescent="0.2">
      <c r="A85" s="34"/>
      <c r="B85" s="35"/>
      <c r="C85" s="29" t="s">
        <v>32</v>
      </c>
      <c r="D85" s="36"/>
      <c r="E85" s="36"/>
      <c r="F85" s="27" t="str">
        <f>IF(E20="","",E20)</f>
        <v>Vyplň údaj</v>
      </c>
      <c r="G85" s="36"/>
      <c r="H85" s="36"/>
      <c r="I85" s="117" t="s">
        <v>38</v>
      </c>
      <c r="J85" s="32" t="str">
        <f>E26</f>
        <v>Libor Brabenec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 x14ac:dyDescent="0.2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 x14ac:dyDescent="0.2">
      <c r="A87" s="164"/>
      <c r="B87" s="165"/>
      <c r="C87" s="166" t="s">
        <v>131</v>
      </c>
      <c r="D87" s="167" t="s">
        <v>61</v>
      </c>
      <c r="E87" s="167" t="s">
        <v>57</v>
      </c>
      <c r="F87" s="167" t="s">
        <v>58</v>
      </c>
      <c r="G87" s="167" t="s">
        <v>132</v>
      </c>
      <c r="H87" s="167" t="s">
        <v>133</v>
      </c>
      <c r="I87" s="168" t="s">
        <v>134</v>
      </c>
      <c r="J87" s="167" t="s">
        <v>125</v>
      </c>
      <c r="K87" s="169" t="s">
        <v>135</v>
      </c>
      <c r="L87" s="170"/>
      <c r="M87" s="68" t="s">
        <v>35</v>
      </c>
      <c r="N87" s="69" t="s">
        <v>46</v>
      </c>
      <c r="O87" s="69" t="s">
        <v>136</v>
      </c>
      <c r="P87" s="69" t="s">
        <v>137</v>
      </c>
      <c r="Q87" s="69" t="s">
        <v>138</v>
      </c>
      <c r="R87" s="69" t="s">
        <v>139</v>
      </c>
      <c r="S87" s="69" t="s">
        <v>140</v>
      </c>
      <c r="T87" s="70" t="s">
        <v>141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9" customHeight="1" x14ac:dyDescent="0.25">
      <c r="A88" s="34"/>
      <c r="B88" s="35"/>
      <c r="C88" s="75" t="s">
        <v>142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P89+SUM(P90:P99)+P153</f>
        <v>0</v>
      </c>
      <c r="Q88" s="72"/>
      <c r="R88" s="173">
        <f>R89+SUM(R90:R99)+R153</f>
        <v>54.622160000000001</v>
      </c>
      <c r="S88" s="72"/>
      <c r="T88" s="174">
        <f>T89+SUM(T90:T99)+T153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75</v>
      </c>
      <c r="AU88" s="17" t="s">
        <v>126</v>
      </c>
      <c r="BK88" s="175">
        <f>BK89+SUM(BK90:BK99)+BK153</f>
        <v>0</v>
      </c>
    </row>
    <row r="89" spans="1:65" s="2" customFormat="1" ht="21.75" customHeight="1" x14ac:dyDescent="0.2">
      <c r="A89" s="34"/>
      <c r="B89" s="35"/>
      <c r="C89" s="176" t="s">
        <v>83</v>
      </c>
      <c r="D89" s="176" t="s">
        <v>143</v>
      </c>
      <c r="E89" s="177" t="s">
        <v>144</v>
      </c>
      <c r="F89" s="178" t="s">
        <v>145</v>
      </c>
      <c r="G89" s="179" t="s">
        <v>146</v>
      </c>
      <c r="H89" s="180">
        <v>100</v>
      </c>
      <c r="I89" s="181"/>
      <c r="J89" s="182">
        <f>ROUND(I89*H89,2)</f>
        <v>0</v>
      </c>
      <c r="K89" s="178" t="s">
        <v>147</v>
      </c>
      <c r="L89" s="183"/>
      <c r="M89" s="184" t="s">
        <v>35</v>
      </c>
      <c r="N89" s="185" t="s">
        <v>47</v>
      </c>
      <c r="O89" s="64"/>
      <c r="P89" s="186">
        <f>O89*H89</f>
        <v>0</v>
      </c>
      <c r="Q89" s="186">
        <v>1.8000000000000001E-4</v>
      </c>
      <c r="R89" s="186">
        <f>Q89*H89</f>
        <v>1.8000000000000002E-2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148</v>
      </c>
      <c r="AT89" s="188" t="s">
        <v>143</v>
      </c>
      <c r="AU89" s="188" t="s">
        <v>76</v>
      </c>
      <c r="AY89" s="17" t="s">
        <v>149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150</v>
      </c>
      <c r="BM89" s="188" t="s">
        <v>151</v>
      </c>
    </row>
    <row r="90" spans="1:65" s="12" customFormat="1" ht="11.25" x14ac:dyDescent="0.2">
      <c r="B90" s="190"/>
      <c r="C90" s="191"/>
      <c r="D90" s="192" t="s">
        <v>152</v>
      </c>
      <c r="E90" s="193" t="s">
        <v>35</v>
      </c>
      <c r="F90" s="194" t="s">
        <v>726</v>
      </c>
      <c r="G90" s="191"/>
      <c r="H90" s="195">
        <v>100</v>
      </c>
      <c r="I90" s="196"/>
      <c r="J90" s="191"/>
      <c r="K90" s="191"/>
      <c r="L90" s="197"/>
      <c r="M90" s="198"/>
      <c r="N90" s="199"/>
      <c r="O90" s="199"/>
      <c r="P90" s="199"/>
      <c r="Q90" s="199"/>
      <c r="R90" s="199"/>
      <c r="S90" s="199"/>
      <c r="T90" s="200"/>
      <c r="AT90" s="201" t="s">
        <v>152</v>
      </c>
      <c r="AU90" s="201" t="s">
        <v>76</v>
      </c>
      <c r="AV90" s="12" t="s">
        <v>85</v>
      </c>
      <c r="AW90" s="12" t="s">
        <v>37</v>
      </c>
      <c r="AX90" s="12" t="s">
        <v>83</v>
      </c>
      <c r="AY90" s="201" t="s">
        <v>149</v>
      </c>
    </row>
    <row r="91" spans="1:65" s="2" customFormat="1" ht="21.75" customHeight="1" x14ac:dyDescent="0.2">
      <c r="A91" s="34"/>
      <c r="B91" s="35"/>
      <c r="C91" s="176" t="s">
        <v>85</v>
      </c>
      <c r="D91" s="176" t="s">
        <v>143</v>
      </c>
      <c r="E91" s="177" t="s">
        <v>161</v>
      </c>
      <c r="F91" s="178" t="s">
        <v>162</v>
      </c>
      <c r="G91" s="179" t="s">
        <v>146</v>
      </c>
      <c r="H91" s="180">
        <v>200</v>
      </c>
      <c r="I91" s="181"/>
      <c r="J91" s="182">
        <f>ROUND(I91*H91,2)</f>
        <v>0</v>
      </c>
      <c r="K91" s="178" t="s">
        <v>147</v>
      </c>
      <c r="L91" s="183"/>
      <c r="M91" s="184" t="s">
        <v>35</v>
      </c>
      <c r="N91" s="185" t="s">
        <v>47</v>
      </c>
      <c r="O91" s="64"/>
      <c r="P91" s="186">
        <f>O91*H91</f>
        <v>0</v>
      </c>
      <c r="Q91" s="186">
        <v>1.23E-3</v>
      </c>
      <c r="R91" s="186">
        <f>Q91*H91</f>
        <v>0.246</v>
      </c>
      <c r="S91" s="186">
        <v>0</v>
      </c>
      <c r="T91" s="187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8" t="s">
        <v>148</v>
      </c>
      <c r="AT91" s="188" t="s">
        <v>143</v>
      </c>
      <c r="AU91" s="188" t="s">
        <v>76</v>
      </c>
      <c r="AY91" s="17" t="s">
        <v>149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7" t="s">
        <v>83</v>
      </c>
      <c r="BK91" s="189">
        <f>ROUND(I91*H91,2)</f>
        <v>0</v>
      </c>
      <c r="BL91" s="17" t="s">
        <v>150</v>
      </c>
      <c r="BM91" s="188" t="s">
        <v>163</v>
      </c>
    </row>
    <row r="92" spans="1:65" s="12" customFormat="1" ht="11.25" x14ac:dyDescent="0.2">
      <c r="B92" s="190"/>
      <c r="C92" s="191"/>
      <c r="D92" s="192" t="s">
        <v>152</v>
      </c>
      <c r="E92" s="193" t="s">
        <v>35</v>
      </c>
      <c r="F92" s="194" t="s">
        <v>666</v>
      </c>
      <c r="G92" s="191"/>
      <c r="H92" s="195">
        <v>200</v>
      </c>
      <c r="I92" s="196"/>
      <c r="J92" s="191"/>
      <c r="K92" s="191"/>
      <c r="L92" s="197"/>
      <c r="M92" s="198"/>
      <c r="N92" s="199"/>
      <c r="O92" s="199"/>
      <c r="P92" s="199"/>
      <c r="Q92" s="199"/>
      <c r="R92" s="199"/>
      <c r="S92" s="199"/>
      <c r="T92" s="200"/>
      <c r="AT92" s="201" t="s">
        <v>152</v>
      </c>
      <c r="AU92" s="201" t="s">
        <v>76</v>
      </c>
      <c r="AV92" s="12" t="s">
        <v>85</v>
      </c>
      <c r="AW92" s="12" t="s">
        <v>37</v>
      </c>
      <c r="AX92" s="12" t="s">
        <v>83</v>
      </c>
      <c r="AY92" s="201" t="s">
        <v>149</v>
      </c>
    </row>
    <row r="93" spans="1:65" s="2" customFormat="1" ht="21.75" customHeight="1" x14ac:dyDescent="0.2">
      <c r="A93" s="34"/>
      <c r="B93" s="35"/>
      <c r="C93" s="176" t="s">
        <v>160</v>
      </c>
      <c r="D93" s="176" t="s">
        <v>143</v>
      </c>
      <c r="E93" s="177" t="s">
        <v>727</v>
      </c>
      <c r="F93" s="178" t="s">
        <v>728</v>
      </c>
      <c r="G93" s="179" t="s">
        <v>146</v>
      </c>
      <c r="H93" s="180">
        <v>4</v>
      </c>
      <c r="I93" s="181"/>
      <c r="J93" s="182">
        <f>ROUND(I93*H93,2)</f>
        <v>0</v>
      </c>
      <c r="K93" s="178" t="s">
        <v>147</v>
      </c>
      <c r="L93" s="183"/>
      <c r="M93" s="184" t="s">
        <v>35</v>
      </c>
      <c r="N93" s="185" t="s">
        <v>47</v>
      </c>
      <c r="O93" s="64"/>
      <c r="P93" s="186">
        <f>O93*H93</f>
        <v>0</v>
      </c>
      <c r="Q93" s="186">
        <v>8.9539999999999995E-2</v>
      </c>
      <c r="R93" s="186">
        <f>Q93*H93</f>
        <v>0.35815999999999998</v>
      </c>
      <c r="S93" s="186">
        <v>0</v>
      </c>
      <c r="T93" s="187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8" t="s">
        <v>148</v>
      </c>
      <c r="AT93" s="188" t="s">
        <v>143</v>
      </c>
      <c r="AU93" s="188" t="s">
        <v>76</v>
      </c>
      <c r="AY93" s="17" t="s">
        <v>149</v>
      </c>
      <c r="BE93" s="189">
        <f>IF(N93="základní",J93,0)</f>
        <v>0</v>
      </c>
      <c r="BF93" s="189">
        <f>IF(N93="snížená",J93,0)</f>
        <v>0</v>
      </c>
      <c r="BG93" s="189">
        <f>IF(N93="zákl. přenesená",J93,0)</f>
        <v>0</v>
      </c>
      <c r="BH93" s="189">
        <f>IF(N93="sníž. přenesená",J93,0)</f>
        <v>0</v>
      </c>
      <c r="BI93" s="189">
        <f>IF(N93="nulová",J93,0)</f>
        <v>0</v>
      </c>
      <c r="BJ93" s="17" t="s">
        <v>83</v>
      </c>
      <c r="BK93" s="189">
        <f>ROUND(I93*H93,2)</f>
        <v>0</v>
      </c>
      <c r="BL93" s="17" t="s">
        <v>150</v>
      </c>
      <c r="BM93" s="188" t="s">
        <v>729</v>
      </c>
    </row>
    <row r="94" spans="1:65" s="2" customFormat="1" ht="19.5" x14ac:dyDescent="0.2">
      <c r="A94" s="34"/>
      <c r="B94" s="35"/>
      <c r="C94" s="36"/>
      <c r="D94" s="192" t="s">
        <v>157</v>
      </c>
      <c r="E94" s="36"/>
      <c r="F94" s="202" t="s">
        <v>730</v>
      </c>
      <c r="G94" s="36"/>
      <c r="H94" s="36"/>
      <c r="I94" s="115"/>
      <c r="J94" s="36"/>
      <c r="K94" s="36"/>
      <c r="L94" s="39"/>
      <c r="M94" s="203"/>
      <c r="N94" s="204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157</v>
      </c>
      <c r="AU94" s="17" t="s">
        <v>76</v>
      </c>
    </row>
    <row r="95" spans="1:65" s="12" customFormat="1" ht="11.25" x14ac:dyDescent="0.2">
      <c r="B95" s="190"/>
      <c r="C95" s="191"/>
      <c r="D95" s="192" t="s">
        <v>152</v>
      </c>
      <c r="E95" s="193" t="s">
        <v>35</v>
      </c>
      <c r="F95" s="194" t="s">
        <v>731</v>
      </c>
      <c r="G95" s="191"/>
      <c r="H95" s="195">
        <v>4</v>
      </c>
      <c r="I95" s="196"/>
      <c r="J95" s="191"/>
      <c r="K95" s="191"/>
      <c r="L95" s="197"/>
      <c r="M95" s="198"/>
      <c r="N95" s="199"/>
      <c r="O95" s="199"/>
      <c r="P95" s="199"/>
      <c r="Q95" s="199"/>
      <c r="R95" s="199"/>
      <c r="S95" s="199"/>
      <c r="T95" s="200"/>
      <c r="AT95" s="201" t="s">
        <v>152</v>
      </c>
      <c r="AU95" s="201" t="s">
        <v>76</v>
      </c>
      <c r="AV95" s="12" t="s">
        <v>85</v>
      </c>
      <c r="AW95" s="12" t="s">
        <v>37</v>
      </c>
      <c r="AX95" s="12" t="s">
        <v>83</v>
      </c>
      <c r="AY95" s="201" t="s">
        <v>149</v>
      </c>
    </row>
    <row r="96" spans="1:65" s="2" customFormat="1" ht="21.75" customHeight="1" x14ac:dyDescent="0.2">
      <c r="A96" s="34"/>
      <c r="B96" s="35"/>
      <c r="C96" s="176" t="s">
        <v>150</v>
      </c>
      <c r="D96" s="176" t="s">
        <v>143</v>
      </c>
      <c r="E96" s="177" t="s">
        <v>165</v>
      </c>
      <c r="F96" s="178" t="s">
        <v>166</v>
      </c>
      <c r="G96" s="179" t="s">
        <v>167</v>
      </c>
      <c r="H96" s="180">
        <v>54</v>
      </c>
      <c r="I96" s="181"/>
      <c r="J96" s="182">
        <f>ROUND(I96*H96,2)</f>
        <v>0</v>
      </c>
      <c r="K96" s="178" t="s">
        <v>147</v>
      </c>
      <c r="L96" s="183"/>
      <c r="M96" s="184" t="s">
        <v>35</v>
      </c>
      <c r="N96" s="185" t="s">
        <v>47</v>
      </c>
      <c r="O96" s="64"/>
      <c r="P96" s="186">
        <f>O96*H96</f>
        <v>0</v>
      </c>
      <c r="Q96" s="186">
        <v>1</v>
      </c>
      <c r="R96" s="186">
        <f>Q96*H96</f>
        <v>54</v>
      </c>
      <c r="S96" s="186">
        <v>0</v>
      </c>
      <c r="T96" s="187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8" t="s">
        <v>148</v>
      </c>
      <c r="AT96" s="188" t="s">
        <v>143</v>
      </c>
      <c r="AU96" s="188" t="s">
        <v>76</v>
      </c>
      <c r="AY96" s="17" t="s">
        <v>149</v>
      </c>
      <c r="BE96" s="189">
        <f>IF(N96="základní",J96,0)</f>
        <v>0</v>
      </c>
      <c r="BF96" s="189">
        <f>IF(N96="snížená",J96,0)</f>
        <v>0</v>
      </c>
      <c r="BG96" s="189">
        <f>IF(N96="zákl. přenesená",J96,0)</f>
        <v>0</v>
      </c>
      <c r="BH96" s="189">
        <f>IF(N96="sníž. přenesená",J96,0)</f>
        <v>0</v>
      </c>
      <c r="BI96" s="189">
        <f>IF(N96="nulová",J96,0)</f>
        <v>0</v>
      </c>
      <c r="BJ96" s="17" t="s">
        <v>83</v>
      </c>
      <c r="BK96" s="189">
        <f>ROUND(I96*H96,2)</f>
        <v>0</v>
      </c>
      <c r="BL96" s="17" t="s">
        <v>150</v>
      </c>
      <c r="BM96" s="188" t="s">
        <v>168</v>
      </c>
    </row>
    <row r="97" spans="1:65" s="2" customFormat="1" ht="19.5" x14ac:dyDescent="0.2">
      <c r="A97" s="34"/>
      <c r="B97" s="35"/>
      <c r="C97" s="36"/>
      <c r="D97" s="192" t="s">
        <v>157</v>
      </c>
      <c r="E97" s="36"/>
      <c r="F97" s="202" t="s">
        <v>631</v>
      </c>
      <c r="G97" s="36"/>
      <c r="H97" s="36"/>
      <c r="I97" s="115"/>
      <c r="J97" s="36"/>
      <c r="K97" s="36"/>
      <c r="L97" s="39"/>
      <c r="M97" s="203"/>
      <c r="N97" s="204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157</v>
      </c>
      <c r="AU97" s="17" t="s">
        <v>76</v>
      </c>
    </row>
    <row r="98" spans="1:65" s="12" customFormat="1" ht="11.25" x14ac:dyDescent="0.2">
      <c r="B98" s="190"/>
      <c r="C98" s="191"/>
      <c r="D98" s="192" t="s">
        <v>152</v>
      </c>
      <c r="E98" s="193" t="s">
        <v>35</v>
      </c>
      <c r="F98" s="194" t="s">
        <v>632</v>
      </c>
      <c r="G98" s="191"/>
      <c r="H98" s="195">
        <v>54</v>
      </c>
      <c r="I98" s="196"/>
      <c r="J98" s="191"/>
      <c r="K98" s="191"/>
      <c r="L98" s="197"/>
      <c r="M98" s="198"/>
      <c r="N98" s="199"/>
      <c r="O98" s="199"/>
      <c r="P98" s="199"/>
      <c r="Q98" s="199"/>
      <c r="R98" s="199"/>
      <c r="S98" s="199"/>
      <c r="T98" s="200"/>
      <c r="AT98" s="201" t="s">
        <v>152</v>
      </c>
      <c r="AU98" s="201" t="s">
        <v>76</v>
      </c>
      <c r="AV98" s="12" t="s">
        <v>85</v>
      </c>
      <c r="AW98" s="12" t="s">
        <v>37</v>
      </c>
      <c r="AX98" s="12" t="s">
        <v>83</v>
      </c>
      <c r="AY98" s="201" t="s">
        <v>149</v>
      </c>
    </row>
    <row r="99" spans="1:65" s="13" customFormat="1" ht="25.9" customHeight="1" x14ac:dyDescent="0.2">
      <c r="B99" s="205"/>
      <c r="C99" s="206"/>
      <c r="D99" s="207" t="s">
        <v>75</v>
      </c>
      <c r="E99" s="208" t="s">
        <v>195</v>
      </c>
      <c r="F99" s="208" t="s">
        <v>196</v>
      </c>
      <c r="G99" s="206"/>
      <c r="H99" s="206"/>
      <c r="I99" s="209"/>
      <c r="J99" s="210">
        <f>BK99</f>
        <v>0</v>
      </c>
      <c r="K99" s="206"/>
      <c r="L99" s="211"/>
      <c r="M99" s="212"/>
      <c r="N99" s="213"/>
      <c r="O99" s="213"/>
      <c r="P99" s="214">
        <f>P100</f>
        <v>0</v>
      </c>
      <c r="Q99" s="213"/>
      <c r="R99" s="214">
        <f>R100</f>
        <v>0</v>
      </c>
      <c r="S99" s="213"/>
      <c r="T99" s="215">
        <f>T100</f>
        <v>0</v>
      </c>
      <c r="AR99" s="216" t="s">
        <v>83</v>
      </c>
      <c r="AT99" s="217" t="s">
        <v>75</v>
      </c>
      <c r="AU99" s="217" t="s">
        <v>76</v>
      </c>
      <c r="AY99" s="216" t="s">
        <v>149</v>
      </c>
      <c r="BK99" s="218">
        <f>BK100</f>
        <v>0</v>
      </c>
    </row>
    <row r="100" spans="1:65" s="13" customFormat="1" ht="22.9" customHeight="1" x14ac:dyDescent="0.2">
      <c r="B100" s="205"/>
      <c r="C100" s="206"/>
      <c r="D100" s="207" t="s">
        <v>75</v>
      </c>
      <c r="E100" s="219" t="s">
        <v>171</v>
      </c>
      <c r="F100" s="219" t="s">
        <v>197</v>
      </c>
      <c r="G100" s="206"/>
      <c r="H100" s="206"/>
      <c r="I100" s="209"/>
      <c r="J100" s="220">
        <f>BK100</f>
        <v>0</v>
      </c>
      <c r="K100" s="206"/>
      <c r="L100" s="211"/>
      <c r="M100" s="212"/>
      <c r="N100" s="213"/>
      <c r="O100" s="213"/>
      <c r="P100" s="214">
        <f>SUM(P101:P152)</f>
        <v>0</v>
      </c>
      <c r="Q100" s="213"/>
      <c r="R100" s="214">
        <f>SUM(R101:R152)</f>
        <v>0</v>
      </c>
      <c r="S100" s="213"/>
      <c r="T100" s="215">
        <f>SUM(T101:T152)</f>
        <v>0</v>
      </c>
      <c r="AR100" s="216" t="s">
        <v>83</v>
      </c>
      <c r="AT100" s="217" t="s">
        <v>75</v>
      </c>
      <c r="AU100" s="217" t="s">
        <v>83</v>
      </c>
      <c r="AY100" s="216" t="s">
        <v>149</v>
      </c>
      <c r="BK100" s="218">
        <f>SUM(BK101:BK152)</f>
        <v>0</v>
      </c>
    </row>
    <row r="101" spans="1:65" s="2" customFormat="1" ht="55.5" customHeight="1" x14ac:dyDescent="0.2">
      <c r="A101" s="34"/>
      <c r="B101" s="35"/>
      <c r="C101" s="221" t="s">
        <v>171</v>
      </c>
      <c r="D101" s="221" t="s">
        <v>199</v>
      </c>
      <c r="E101" s="222" t="s">
        <v>200</v>
      </c>
      <c r="F101" s="223" t="s">
        <v>201</v>
      </c>
      <c r="G101" s="224" t="s">
        <v>191</v>
      </c>
      <c r="H101" s="225">
        <v>36</v>
      </c>
      <c r="I101" s="226"/>
      <c r="J101" s="227">
        <f>ROUND(I101*H101,2)</f>
        <v>0</v>
      </c>
      <c r="K101" s="223" t="s">
        <v>147</v>
      </c>
      <c r="L101" s="39"/>
      <c r="M101" s="228" t="s">
        <v>35</v>
      </c>
      <c r="N101" s="229" t="s">
        <v>47</v>
      </c>
      <c r="O101" s="64"/>
      <c r="P101" s="186">
        <f>O101*H101</f>
        <v>0</v>
      </c>
      <c r="Q101" s="186">
        <v>0</v>
      </c>
      <c r="R101" s="186">
        <f>Q101*H101</f>
        <v>0</v>
      </c>
      <c r="S101" s="186">
        <v>0</v>
      </c>
      <c r="T101" s="187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8" t="s">
        <v>150</v>
      </c>
      <c r="AT101" s="188" t="s">
        <v>199</v>
      </c>
      <c r="AU101" s="188" t="s">
        <v>85</v>
      </c>
      <c r="AY101" s="17" t="s">
        <v>149</v>
      </c>
      <c r="BE101" s="189">
        <f>IF(N101="základní",J101,0)</f>
        <v>0</v>
      </c>
      <c r="BF101" s="189">
        <f>IF(N101="snížená",J101,0)</f>
        <v>0</v>
      </c>
      <c r="BG101" s="189">
        <f>IF(N101="zákl. přenesená",J101,0)</f>
        <v>0</v>
      </c>
      <c r="BH101" s="189">
        <f>IF(N101="sníž. přenesená",J101,0)</f>
        <v>0</v>
      </c>
      <c r="BI101" s="189">
        <f>IF(N101="nulová",J101,0)</f>
        <v>0</v>
      </c>
      <c r="BJ101" s="17" t="s">
        <v>83</v>
      </c>
      <c r="BK101" s="189">
        <f>ROUND(I101*H101,2)</f>
        <v>0</v>
      </c>
      <c r="BL101" s="17" t="s">
        <v>150</v>
      </c>
      <c r="BM101" s="188" t="s">
        <v>202</v>
      </c>
    </row>
    <row r="102" spans="1:65" s="2" customFormat="1" ht="48.75" x14ac:dyDescent="0.2">
      <c r="A102" s="34"/>
      <c r="B102" s="35"/>
      <c r="C102" s="36"/>
      <c r="D102" s="192" t="s">
        <v>203</v>
      </c>
      <c r="E102" s="36"/>
      <c r="F102" s="202" t="s">
        <v>204</v>
      </c>
      <c r="G102" s="36"/>
      <c r="H102" s="36"/>
      <c r="I102" s="115"/>
      <c r="J102" s="36"/>
      <c r="K102" s="36"/>
      <c r="L102" s="39"/>
      <c r="M102" s="203"/>
      <c r="N102" s="204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203</v>
      </c>
      <c r="AU102" s="17" t="s">
        <v>85</v>
      </c>
    </row>
    <row r="103" spans="1:65" s="12" customFormat="1" ht="11.25" x14ac:dyDescent="0.2">
      <c r="B103" s="190"/>
      <c r="C103" s="191"/>
      <c r="D103" s="192" t="s">
        <v>152</v>
      </c>
      <c r="E103" s="193" t="s">
        <v>35</v>
      </c>
      <c r="F103" s="194" t="s">
        <v>638</v>
      </c>
      <c r="G103" s="191"/>
      <c r="H103" s="195">
        <v>36</v>
      </c>
      <c r="I103" s="196"/>
      <c r="J103" s="191"/>
      <c r="K103" s="191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152</v>
      </c>
      <c r="AU103" s="201" t="s">
        <v>85</v>
      </c>
      <c r="AV103" s="12" t="s">
        <v>85</v>
      </c>
      <c r="AW103" s="12" t="s">
        <v>37</v>
      </c>
      <c r="AX103" s="12" t="s">
        <v>83</v>
      </c>
      <c r="AY103" s="201" t="s">
        <v>149</v>
      </c>
    </row>
    <row r="104" spans="1:65" s="2" customFormat="1" ht="33" customHeight="1" x14ac:dyDescent="0.2">
      <c r="A104" s="34"/>
      <c r="B104" s="35"/>
      <c r="C104" s="221" t="s">
        <v>177</v>
      </c>
      <c r="D104" s="221" t="s">
        <v>199</v>
      </c>
      <c r="E104" s="222" t="s">
        <v>207</v>
      </c>
      <c r="F104" s="223" t="s">
        <v>208</v>
      </c>
      <c r="G104" s="224" t="s">
        <v>191</v>
      </c>
      <c r="H104" s="225">
        <v>36</v>
      </c>
      <c r="I104" s="226"/>
      <c r="J104" s="227">
        <f>ROUND(I104*H104,2)</f>
        <v>0</v>
      </c>
      <c r="K104" s="223" t="s">
        <v>147</v>
      </c>
      <c r="L104" s="39"/>
      <c r="M104" s="228" t="s">
        <v>35</v>
      </c>
      <c r="N104" s="229" t="s">
        <v>47</v>
      </c>
      <c r="O104" s="64"/>
      <c r="P104" s="186">
        <f>O104*H104</f>
        <v>0</v>
      </c>
      <c r="Q104" s="186">
        <v>0</v>
      </c>
      <c r="R104" s="186">
        <f>Q104*H104</f>
        <v>0</v>
      </c>
      <c r="S104" s="186">
        <v>0</v>
      </c>
      <c r="T104" s="187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8" t="s">
        <v>150</v>
      </c>
      <c r="AT104" s="188" t="s">
        <v>199</v>
      </c>
      <c r="AU104" s="188" t="s">
        <v>85</v>
      </c>
      <c r="AY104" s="17" t="s">
        <v>149</v>
      </c>
      <c r="BE104" s="189">
        <f>IF(N104="základní",J104,0)</f>
        <v>0</v>
      </c>
      <c r="BF104" s="189">
        <f>IF(N104="snížená",J104,0)</f>
        <v>0</v>
      </c>
      <c r="BG104" s="189">
        <f>IF(N104="zákl. přenesená",J104,0)</f>
        <v>0</v>
      </c>
      <c r="BH104" s="189">
        <f>IF(N104="sníž. přenesená",J104,0)</f>
        <v>0</v>
      </c>
      <c r="BI104" s="189">
        <f>IF(N104="nulová",J104,0)</f>
        <v>0</v>
      </c>
      <c r="BJ104" s="17" t="s">
        <v>83</v>
      </c>
      <c r="BK104" s="189">
        <f>ROUND(I104*H104,2)</f>
        <v>0</v>
      </c>
      <c r="BL104" s="17" t="s">
        <v>150</v>
      </c>
      <c r="BM104" s="188" t="s">
        <v>209</v>
      </c>
    </row>
    <row r="105" spans="1:65" s="2" customFormat="1" ht="39" x14ac:dyDescent="0.2">
      <c r="A105" s="34"/>
      <c r="B105" s="35"/>
      <c r="C105" s="36"/>
      <c r="D105" s="192" t="s">
        <v>203</v>
      </c>
      <c r="E105" s="36"/>
      <c r="F105" s="202" t="s">
        <v>210</v>
      </c>
      <c r="G105" s="36"/>
      <c r="H105" s="36"/>
      <c r="I105" s="115"/>
      <c r="J105" s="36"/>
      <c r="K105" s="36"/>
      <c r="L105" s="39"/>
      <c r="M105" s="203"/>
      <c r="N105" s="204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203</v>
      </c>
      <c r="AU105" s="17" t="s">
        <v>85</v>
      </c>
    </row>
    <row r="106" spans="1:65" s="12" customFormat="1" ht="11.25" x14ac:dyDescent="0.2">
      <c r="B106" s="190"/>
      <c r="C106" s="191"/>
      <c r="D106" s="192" t="s">
        <v>152</v>
      </c>
      <c r="E106" s="193" t="s">
        <v>35</v>
      </c>
      <c r="F106" s="194" t="s">
        <v>638</v>
      </c>
      <c r="G106" s="191"/>
      <c r="H106" s="195">
        <v>36</v>
      </c>
      <c r="I106" s="196"/>
      <c r="J106" s="191"/>
      <c r="K106" s="191"/>
      <c r="L106" s="197"/>
      <c r="M106" s="198"/>
      <c r="N106" s="199"/>
      <c r="O106" s="199"/>
      <c r="P106" s="199"/>
      <c r="Q106" s="199"/>
      <c r="R106" s="199"/>
      <c r="S106" s="199"/>
      <c r="T106" s="200"/>
      <c r="AT106" s="201" t="s">
        <v>152</v>
      </c>
      <c r="AU106" s="201" t="s">
        <v>85</v>
      </c>
      <c r="AV106" s="12" t="s">
        <v>85</v>
      </c>
      <c r="AW106" s="12" t="s">
        <v>37</v>
      </c>
      <c r="AX106" s="12" t="s">
        <v>83</v>
      </c>
      <c r="AY106" s="201" t="s">
        <v>149</v>
      </c>
    </row>
    <row r="107" spans="1:65" s="2" customFormat="1" ht="21.75" customHeight="1" x14ac:dyDescent="0.2">
      <c r="A107" s="34"/>
      <c r="B107" s="35"/>
      <c r="C107" s="221" t="s">
        <v>182</v>
      </c>
      <c r="D107" s="221" t="s">
        <v>199</v>
      </c>
      <c r="E107" s="222" t="s">
        <v>212</v>
      </c>
      <c r="F107" s="223" t="s">
        <v>213</v>
      </c>
      <c r="G107" s="224" t="s">
        <v>214</v>
      </c>
      <c r="H107" s="225">
        <v>0.8</v>
      </c>
      <c r="I107" s="226"/>
      <c r="J107" s="227">
        <f>ROUND(I107*H107,2)</f>
        <v>0</v>
      </c>
      <c r="K107" s="223" t="s">
        <v>147</v>
      </c>
      <c r="L107" s="39"/>
      <c r="M107" s="228" t="s">
        <v>35</v>
      </c>
      <c r="N107" s="229" t="s">
        <v>47</v>
      </c>
      <c r="O107" s="64"/>
      <c r="P107" s="186">
        <f>O107*H107</f>
        <v>0</v>
      </c>
      <c r="Q107" s="186">
        <v>0</v>
      </c>
      <c r="R107" s="186">
        <f>Q107*H107</f>
        <v>0</v>
      </c>
      <c r="S107" s="186">
        <v>0</v>
      </c>
      <c r="T107" s="187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8" t="s">
        <v>150</v>
      </c>
      <c r="AT107" s="188" t="s">
        <v>199</v>
      </c>
      <c r="AU107" s="188" t="s">
        <v>85</v>
      </c>
      <c r="AY107" s="17" t="s">
        <v>149</v>
      </c>
      <c r="BE107" s="189">
        <f>IF(N107="základní",J107,0)</f>
        <v>0</v>
      </c>
      <c r="BF107" s="189">
        <f>IF(N107="snížená",J107,0)</f>
        <v>0</v>
      </c>
      <c r="BG107" s="189">
        <f>IF(N107="zákl. přenesená",J107,0)</f>
        <v>0</v>
      </c>
      <c r="BH107" s="189">
        <f>IF(N107="sníž. přenesená",J107,0)</f>
        <v>0</v>
      </c>
      <c r="BI107" s="189">
        <f>IF(N107="nulová",J107,0)</f>
        <v>0</v>
      </c>
      <c r="BJ107" s="17" t="s">
        <v>83</v>
      </c>
      <c r="BK107" s="189">
        <f>ROUND(I107*H107,2)</f>
        <v>0</v>
      </c>
      <c r="BL107" s="17" t="s">
        <v>150</v>
      </c>
      <c r="BM107" s="188" t="s">
        <v>215</v>
      </c>
    </row>
    <row r="108" spans="1:65" s="2" customFormat="1" ht="29.25" x14ac:dyDescent="0.2">
      <c r="A108" s="34"/>
      <c r="B108" s="35"/>
      <c r="C108" s="36"/>
      <c r="D108" s="192" t="s">
        <v>203</v>
      </c>
      <c r="E108" s="36"/>
      <c r="F108" s="202" t="s">
        <v>216</v>
      </c>
      <c r="G108" s="36"/>
      <c r="H108" s="36"/>
      <c r="I108" s="115"/>
      <c r="J108" s="36"/>
      <c r="K108" s="36"/>
      <c r="L108" s="39"/>
      <c r="M108" s="203"/>
      <c r="N108" s="204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203</v>
      </c>
      <c r="AU108" s="17" t="s">
        <v>85</v>
      </c>
    </row>
    <row r="109" spans="1:65" s="12" customFormat="1" ht="11.25" x14ac:dyDescent="0.2">
      <c r="B109" s="190"/>
      <c r="C109" s="191"/>
      <c r="D109" s="192" t="s">
        <v>152</v>
      </c>
      <c r="E109" s="193" t="s">
        <v>35</v>
      </c>
      <c r="F109" s="194" t="s">
        <v>732</v>
      </c>
      <c r="G109" s="191"/>
      <c r="H109" s="195">
        <v>0.8</v>
      </c>
      <c r="I109" s="196"/>
      <c r="J109" s="191"/>
      <c r="K109" s="191"/>
      <c r="L109" s="197"/>
      <c r="M109" s="198"/>
      <c r="N109" s="199"/>
      <c r="O109" s="199"/>
      <c r="P109" s="199"/>
      <c r="Q109" s="199"/>
      <c r="R109" s="199"/>
      <c r="S109" s="199"/>
      <c r="T109" s="200"/>
      <c r="AT109" s="201" t="s">
        <v>152</v>
      </c>
      <c r="AU109" s="201" t="s">
        <v>85</v>
      </c>
      <c r="AV109" s="12" t="s">
        <v>85</v>
      </c>
      <c r="AW109" s="12" t="s">
        <v>37</v>
      </c>
      <c r="AX109" s="12" t="s">
        <v>83</v>
      </c>
      <c r="AY109" s="201" t="s">
        <v>149</v>
      </c>
    </row>
    <row r="110" spans="1:65" s="2" customFormat="1" ht="55.5" customHeight="1" x14ac:dyDescent="0.2">
      <c r="A110" s="34"/>
      <c r="B110" s="35"/>
      <c r="C110" s="221" t="s">
        <v>148</v>
      </c>
      <c r="D110" s="221" t="s">
        <v>199</v>
      </c>
      <c r="E110" s="222" t="s">
        <v>733</v>
      </c>
      <c r="F110" s="223" t="s">
        <v>734</v>
      </c>
      <c r="G110" s="224" t="s">
        <v>146</v>
      </c>
      <c r="H110" s="225">
        <v>4</v>
      </c>
      <c r="I110" s="226"/>
      <c r="J110" s="227">
        <f>ROUND(I110*H110,2)</f>
        <v>0</v>
      </c>
      <c r="K110" s="223" t="s">
        <v>147</v>
      </c>
      <c r="L110" s="39"/>
      <c r="M110" s="228" t="s">
        <v>35</v>
      </c>
      <c r="N110" s="229" t="s">
        <v>47</v>
      </c>
      <c r="O110" s="64"/>
      <c r="P110" s="186">
        <f>O110*H110</f>
        <v>0</v>
      </c>
      <c r="Q110" s="186">
        <v>0</v>
      </c>
      <c r="R110" s="186">
        <f>Q110*H110</f>
        <v>0</v>
      </c>
      <c r="S110" s="186">
        <v>0</v>
      </c>
      <c r="T110" s="187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8" t="s">
        <v>150</v>
      </c>
      <c r="AT110" s="188" t="s">
        <v>199</v>
      </c>
      <c r="AU110" s="188" t="s">
        <v>85</v>
      </c>
      <c r="AY110" s="17" t="s">
        <v>149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7" t="s">
        <v>83</v>
      </c>
      <c r="BK110" s="189">
        <f>ROUND(I110*H110,2)</f>
        <v>0</v>
      </c>
      <c r="BL110" s="17" t="s">
        <v>150</v>
      </c>
      <c r="BM110" s="188" t="s">
        <v>735</v>
      </c>
    </row>
    <row r="111" spans="1:65" s="2" customFormat="1" ht="48.75" x14ac:dyDescent="0.2">
      <c r="A111" s="34"/>
      <c r="B111" s="35"/>
      <c r="C111" s="36"/>
      <c r="D111" s="192" t="s">
        <v>203</v>
      </c>
      <c r="E111" s="36"/>
      <c r="F111" s="202" t="s">
        <v>642</v>
      </c>
      <c r="G111" s="36"/>
      <c r="H111" s="36"/>
      <c r="I111" s="115"/>
      <c r="J111" s="36"/>
      <c r="K111" s="36"/>
      <c r="L111" s="39"/>
      <c r="M111" s="203"/>
      <c r="N111" s="204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203</v>
      </c>
      <c r="AU111" s="17" t="s">
        <v>85</v>
      </c>
    </row>
    <row r="112" spans="1:65" s="12" customFormat="1" ht="11.25" x14ac:dyDescent="0.2">
      <c r="B112" s="190"/>
      <c r="C112" s="191"/>
      <c r="D112" s="192" t="s">
        <v>152</v>
      </c>
      <c r="E112" s="193" t="s">
        <v>35</v>
      </c>
      <c r="F112" s="194" t="s">
        <v>731</v>
      </c>
      <c r="G112" s="191"/>
      <c r="H112" s="195">
        <v>4</v>
      </c>
      <c r="I112" s="196"/>
      <c r="J112" s="191"/>
      <c r="K112" s="191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152</v>
      </c>
      <c r="AU112" s="201" t="s">
        <v>85</v>
      </c>
      <c r="AV112" s="12" t="s">
        <v>85</v>
      </c>
      <c r="AW112" s="12" t="s">
        <v>37</v>
      </c>
      <c r="AX112" s="12" t="s">
        <v>83</v>
      </c>
      <c r="AY112" s="201" t="s">
        <v>149</v>
      </c>
    </row>
    <row r="113" spans="1:65" s="2" customFormat="1" ht="55.5" customHeight="1" x14ac:dyDescent="0.2">
      <c r="A113" s="34"/>
      <c r="B113" s="35"/>
      <c r="C113" s="221" t="s">
        <v>198</v>
      </c>
      <c r="D113" s="221" t="s">
        <v>199</v>
      </c>
      <c r="E113" s="222" t="s">
        <v>219</v>
      </c>
      <c r="F113" s="223" t="s">
        <v>220</v>
      </c>
      <c r="G113" s="224" t="s">
        <v>146</v>
      </c>
      <c r="H113" s="225">
        <v>46</v>
      </c>
      <c r="I113" s="226"/>
      <c r="J113" s="227">
        <f>ROUND(I113*H113,2)</f>
        <v>0</v>
      </c>
      <c r="K113" s="223" t="s">
        <v>147</v>
      </c>
      <c r="L113" s="39"/>
      <c r="M113" s="228" t="s">
        <v>35</v>
      </c>
      <c r="N113" s="229" t="s">
        <v>47</v>
      </c>
      <c r="O113" s="64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8" t="s">
        <v>150</v>
      </c>
      <c r="AT113" s="188" t="s">
        <v>199</v>
      </c>
      <c r="AU113" s="188" t="s">
        <v>85</v>
      </c>
      <c r="AY113" s="17" t="s">
        <v>149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7" t="s">
        <v>83</v>
      </c>
      <c r="BK113" s="189">
        <f>ROUND(I113*H113,2)</f>
        <v>0</v>
      </c>
      <c r="BL113" s="17" t="s">
        <v>150</v>
      </c>
      <c r="BM113" s="188" t="s">
        <v>221</v>
      </c>
    </row>
    <row r="114" spans="1:65" s="2" customFormat="1" ht="48.75" x14ac:dyDescent="0.2">
      <c r="A114" s="34"/>
      <c r="B114" s="35"/>
      <c r="C114" s="36"/>
      <c r="D114" s="192" t="s">
        <v>203</v>
      </c>
      <c r="E114" s="36"/>
      <c r="F114" s="202" t="s">
        <v>222</v>
      </c>
      <c r="G114" s="36"/>
      <c r="H114" s="36"/>
      <c r="I114" s="115"/>
      <c r="J114" s="36"/>
      <c r="K114" s="36"/>
      <c r="L114" s="39"/>
      <c r="M114" s="203"/>
      <c r="N114" s="204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203</v>
      </c>
      <c r="AU114" s="17" t="s">
        <v>85</v>
      </c>
    </row>
    <row r="115" spans="1:65" s="12" customFormat="1" ht="11.25" x14ac:dyDescent="0.2">
      <c r="B115" s="190"/>
      <c r="C115" s="191"/>
      <c r="D115" s="192" t="s">
        <v>152</v>
      </c>
      <c r="E115" s="193" t="s">
        <v>35</v>
      </c>
      <c r="F115" s="194" t="s">
        <v>736</v>
      </c>
      <c r="G115" s="191"/>
      <c r="H115" s="195">
        <v>46</v>
      </c>
      <c r="I115" s="196"/>
      <c r="J115" s="191"/>
      <c r="K115" s="191"/>
      <c r="L115" s="197"/>
      <c r="M115" s="198"/>
      <c r="N115" s="199"/>
      <c r="O115" s="199"/>
      <c r="P115" s="199"/>
      <c r="Q115" s="199"/>
      <c r="R115" s="199"/>
      <c r="S115" s="199"/>
      <c r="T115" s="200"/>
      <c r="AT115" s="201" t="s">
        <v>152</v>
      </c>
      <c r="AU115" s="201" t="s">
        <v>85</v>
      </c>
      <c r="AV115" s="12" t="s">
        <v>85</v>
      </c>
      <c r="AW115" s="12" t="s">
        <v>37</v>
      </c>
      <c r="AX115" s="12" t="s">
        <v>83</v>
      </c>
      <c r="AY115" s="201" t="s">
        <v>149</v>
      </c>
    </row>
    <row r="116" spans="1:65" s="2" customFormat="1" ht="21.75" customHeight="1" x14ac:dyDescent="0.2">
      <c r="A116" s="34"/>
      <c r="B116" s="35"/>
      <c r="C116" s="221" t="s">
        <v>206</v>
      </c>
      <c r="D116" s="221" t="s">
        <v>199</v>
      </c>
      <c r="E116" s="222" t="s">
        <v>655</v>
      </c>
      <c r="F116" s="223" t="s">
        <v>656</v>
      </c>
      <c r="G116" s="224" t="s">
        <v>146</v>
      </c>
      <c r="H116" s="225">
        <v>4</v>
      </c>
      <c r="I116" s="226"/>
      <c r="J116" s="227">
        <f>ROUND(I116*H116,2)</f>
        <v>0</v>
      </c>
      <c r="K116" s="223" t="s">
        <v>147</v>
      </c>
      <c r="L116" s="39"/>
      <c r="M116" s="228" t="s">
        <v>35</v>
      </c>
      <c r="N116" s="229" t="s">
        <v>47</v>
      </c>
      <c r="O116" s="64"/>
      <c r="P116" s="186">
        <f>O116*H116</f>
        <v>0</v>
      </c>
      <c r="Q116" s="186">
        <v>0</v>
      </c>
      <c r="R116" s="186">
        <f>Q116*H116</f>
        <v>0</v>
      </c>
      <c r="S116" s="186">
        <v>0</v>
      </c>
      <c r="T116" s="187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8" t="s">
        <v>150</v>
      </c>
      <c r="AT116" s="188" t="s">
        <v>199</v>
      </c>
      <c r="AU116" s="188" t="s">
        <v>85</v>
      </c>
      <c r="AY116" s="17" t="s">
        <v>149</v>
      </c>
      <c r="BE116" s="189">
        <f>IF(N116="základní",J116,0)</f>
        <v>0</v>
      </c>
      <c r="BF116" s="189">
        <f>IF(N116="snížená",J116,0)</f>
        <v>0</v>
      </c>
      <c r="BG116" s="189">
        <f>IF(N116="zákl. přenesená",J116,0)</f>
        <v>0</v>
      </c>
      <c r="BH116" s="189">
        <f>IF(N116="sníž. přenesená",J116,0)</f>
        <v>0</v>
      </c>
      <c r="BI116" s="189">
        <f>IF(N116="nulová",J116,0)</f>
        <v>0</v>
      </c>
      <c r="BJ116" s="17" t="s">
        <v>83</v>
      </c>
      <c r="BK116" s="189">
        <f>ROUND(I116*H116,2)</f>
        <v>0</v>
      </c>
      <c r="BL116" s="17" t="s">
        <v>150</v>
      </c>
      <c r="BM116" s="188" t="s">
        <v>737</v>
      </c>
    </row>
    <row r="117" spans="1:65" s="2" customFormat="1" ht="19.5" x14ac:dyDescent="0.2">
      <c r="A117" s="34"/>
      <c r="B117" s="35"/>
      <c r="C117" s="36"/>
      <c r="D117" s="192" t="s">
        <v>203</v>
      </c>
      <c r="E117" s="36"/>
      <c r="F117" s="202" t="s">
        <v>239</v>
      </c>
      <c r="G117" s="36"/>
      <c r="H117" s="36"/>
      <c r="I117" s="115"/>
      <c r="J117" s="36"/>
      <c r="K117" s="36"/>
      <c r="L117" s="39"/>
      <c r="M117" s="203"/>
      <c r="N117" s="204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203</v>
      </c>
      <c r="AU117" s="17" t="s">
        <v>85</v>
      </c>
    </row>
    <row r="118" spans="1:65" s="12" customFormat="1" ht="11.25" x14ac:dyDescent="0.2">
      <c r="B118" s="190"/>
      <c r="C118" s="191"/>
      <c r="D118" s="192" t="s">
        <v>152</v>
      </c>
      <c r="E118" s="193" t="s">
        <v>35</v>
      </c>
      <c r="F118" s="194" t="s">
        <v>731</v>
      </c>
      <c r="G118" s="191"/>
      <c r="H118" s="195">
        <v>4</v>
      </c>
      <c r="I118" s="196"/>
      <c r="J118" s="191"/>
      <c r="K118" s="191"/>
      <c r="L118" s="197"/>
      <c r="M118" s="198"/>
      <c r="N118" s="199"/>
      <c r="O118" s="199"/>
      <c r="P118" s="199"/>
      <c r="Q118" s="199"/>
      <c r="R118" s="199"/>
      <c r="S118" s="199"/>
      <c r="T118" s="200"/>
      <c r="AT118" s="201" t="s">
        <v>152</v>
      </c>
      <c r="AU118" s="201" t="s">
        <v>85</v>
      </c>
      <c r="AV118" s="12" t="s">
        <v>85</v>
      </c>
      <c r="AW118" s="12" t="s">
        <v>37</v>
      </c>
      <c r="AX118" s="12" t="s">
        <v>83</v>
      </c>
      <c r="AY118" s="201" t="s">
        <v>149</v>
      </c>
    </row>
    <row r="119" spans="1:65" s="2" customFormat="1" ht="44.25" customHeight="1" x14ac:dyDescent="0.2">
      <c r="A119" s="34"/>
      <c r="B119" s="35"/>
      <c r="C119" s="221" t="s">
        <v>211</v>
      </c>
      <c r="D119" s="221" t="s">
        <v>199</v>
      </c>
      <c r="E119" s="222" t="s">
        <v>738</v>
      </c>
      <c r="F119" s="223" t="s">
        <v>739</v>
      </c>
      <c r="G119" s="224" t="s">
        <v>255</v>
      </c>
      <c r="H119" s="225">
        <v>7</v>
      </c>
      <c r="I119" s="226"/>
      <c r="J119" s="227">
        <f>ROUND(I119*H119,2)</f>
        <v>0</v>
      </c>
      <c r="K119" s="223" t="s">
        <v>147</v>
      </c>
      <c r="L119" s="39"/>
      <c r="M119" s="228" t="s">
        <v>35</v>
      </c>
      <c r="N119" s="229" t="s">
        <v>47</v>
      </c>
      <c r="O119" s="64"/>
      <c r="P119" s="186">
        <f>O119*H119</f>
        <v>0</v>
      </c>
      <c r="Q119" s="186">
        <v>0</v>
      </c>
      <c r="R119" s="186">
        <f>Q119*H119</f>
        <v>0</v>
      </c>
      <c r="S119" s="186">
        <v>0</v>
      </c>
      <c r="T119" s="187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88" t="s">
        <v>150</v>
      </c>
      <c r="AT119" s="188" t="s">
        <v>199</v>
      </c>
      <c r="AU119" s="188" t="s">
        <v>85</v>
      </c>
      <c r="AY119" s="17" t="s">
        <v>149</v>
      </c>
      <c r="BE119" s="189">
        <f>IF(N119="základní",J119,0)</f>
        <v>0</v>
      </c>
      <c r="BF119" s="189">
        <f>IF(N119="snížená",J119,0)</f>
        <v>0</v>
      </c>
      <c r="BG119" s="189">
        <f>IF(N119="zákl. přenesená",J119,0)</f>
        <v>0</v>
      </c>
      <c r="BH119" s="189">
        <f>IF(N119="sníž. přenesená",J119,0)</f>
        <v>0</v>
      </c>
      <c r="BI119" s="189">
        <f>IF(N119="nulová",J119,0)</f>
        <v>0</v>
      </c>
      <c r="BJ119" s="17" t="s">
        <v>83</v>
      </c>
      <c r="BK119" s="189">
        <f>ROUND(I119*H119,2)</f>
        <v>0</v>
      </c>
      <c r="BL119" s="17" t="s">
        <v>150</v>
      </c>
      <c r="BM119" s="188" t="s">
        <v>740</v>
      </c>
    </row>
    <row r="120" spans="1:65" s="2" customFormat="1" ht="39" x14ac:dyDescent="0.2">
      <c r="A120" s="34"/>
      <c r="B120" s="35"/>
      <c r="C120" s="36"/>
      <c r="D120" s="192" t="s">
        <v>203</v>
      </c>
      <c r="E120" s="36"/>
      <c r="F120" s="202" t="s">
        <v>741</v>
      </c>
      <c r="G120" s="36"/>
      <c r="H120" s="36"/>
      <c r="I120" s="115"/>
      <c r="J120" s="36"/>
      <c r="K120" s="36"/>
      <c r="L120" s="39"/>
      <c r="M120" s="203"/>
      <c r="N120" s="204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203</v>
      </c>
      <c r="AU120" s="17" t="s">
        <v>85</v>
      </c>
    </row>
    <row r="121" spans="1:65" s="12" customFormat="1" ht="11.25" x14ac:dyDescent="0.2">
      <c r="B121" s="190"/>
      <c r="C121" s="191"/>
      <c r="D121" s="192" t="s">
        <v>152</v>
      </c>
      <c r="E121" s="193" t="s">
        <v>35</v>
      </c>
      <c r="F121" s="194" t="s">
        <v>742</v>
      </c>
      <c r="G121" s="191"/>
      <c r="H121" s="195">
        <v>7</v>
      </c>
      <c r="I121" s="196"/>
      <c r="J121" s="191"/>
      <c r="K121" s="191"/>
      <c r="L121" s="197"/>
      <c r="M121" s="198"/>
      <c r="N121" s="199"/>
      <c r="O121" s="199"/>
      <c r="P121" s="199"/>
      <c r="Q121" s="199"/>
      <c r="R121" s="199"/>
      <c r="S121" s="199"/>
      <c r="T121" s="200"/>
      <c r="AT121" s="201" t="s">
        <v>152</v>
      </c>
      <c r="AU121" s="201" t="s">
        <v>85</v>
      </c>
      <c r="AV121" s="12" t="s">
        <v>85</v>
      </c>
      <c r="AW121" s="12" t="s">
        <v>37</v>
      </c>
      <c r="AX121" s="12" t="s">
        <v>83</v>
      </c>
      <c r="AY121" s="201" t="s">
        <v>149</v>
      </c>
    </row>
    <row r="122" spans="1:65" s="2" customFormat="1" ht="44.25" customHeight="1" x14ac:dyDescent="0.2">
      <c r="A122" s="34"/>
      <c r="B122" s="35"/>
      <c r="C122" s="221" t="s">
        <v>218</v>
      </c>
      <c r="D122" s="221" t="s">
        <v>199</v>
      </c>
      <c r="E122" s="222" t="s">
        <v>743</v>
      </c>
      <c r="F122" s="223" t="s">
        <v>744</v>
      </c>
      <c r="G122" s="224" t="s">
        <v>255</v>
      </c>
      <c r="H122" s="225">
        <v>66.5</v>
      </c>
      <c r="I122" s="226"/>
      <c r="J122" s="227">
        <f>ROUND(I122*H122,2)</f>
        <v>0</v>
      </c>
      <c r="K122" s="223" t="s">
        <v>147</v>
      </c>
      <c r="L122" s="39"/>
      <c r="M122" s="228" t="s">
        <v>35</v>
      </c>
      <c r="N122" s="229" t="s">
        <v>47</v>
      </c>
      <c r="O122" s="64"/>
      <c r="P122" s="186">
        <f>O122*H122</f>
        <v>0</v>
      </c>
      <c r="Q122" s="186">
        <v>0</v>
      </c>
      <c r="R122" s="186">
        <f>Q122*H122</f>
        <v>0</v>
      </c>
      <c r="S122" s="186">
        <v>0</v>
      </c>
      <c r="T122" s="187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8" t="s">
        <v>150</v>
      </c>
      <c r="AT122" s="188" t="s">
        <v>199</v>
      </c>
      <c r="AU122" s="188" t="s">
        <v>85</v>
      </c>
      <c r="AY122" s="17" t="s">
        <v>149</v>
      </c>
      <c r="BE122" s="189">
        <f>IF(N122="základní",J122,0)</f>
        <v>0</v>
      </c>
      <c r="BF122" s="189">
        <f>IF(N122="snížená",J122,0)</f>
        <v>0</v>
      </c>
      <c r="BG122" s="189">
        <f>IF(N122="zákl. přenesená",J122,0)</f>
        <v>0</v>
      </c>
      <c r="BH122" s="189">
        <f>IF(N122="sníž. přenesená",J122,0)</f>
        <v>0</v>
      </c>
      <c r="BI122" s="189">
        <f>IF(N122="nulová",J122,0)</f>
        <v>0</v>
      </c>
      <c r="BJ122" s="17" t="s">
        <v>83</v>
      </c>
      <c r="BK122" s="189">
        <f>ROUND(I122*H122,2)</f>
        <v>0</v>
      </c>
      <c r="BL122" s="17" t="s">
        <v>150</v>
      </c>
      <c r="BM122" s="188" t="s">
        <v>745</v>
      </c>
    </row>
    <row r="123" spans="1:65" s="2" customFormat="1" ht="39" x14ac:dyDescent="0.2">
      <c r="A123" s="34"/>
      <c r="B123" s="35"/>
      <c r="C123" s="36"/>
      <c r="D123" s="192" t="s">
        <v>203</v>
      </c>
      <c r="E123" s="36"/>
      <c r="F123" s="202" t="s">
        <v>651</v>
      </c>
      <c r="G123" s="36"/>
      <c r="H123" s="36"/>
      <c r="I123" s="115"/>
      <c r="J123" s="36"/>
      <c r="K123" s="36"/>
      <c r="L123" s="39"/>
      <c r="M123" s="203"/>
      <c r="N123" s="204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203</v>
      </c>
      <c r="AU123" s="17" t="s">
        <v>85</v>
      </c>
    </row>
    <row r="124" spans="1:65" s="12" customFormat="1" ht="11.25" x14ac:dyDescent="0.2">
      <c r="B124" s="190"/>
      <c r="C124" s="191"/>
      <c r="D124" s="192" t="s">
        <v>152</v>
      </c>
      <c r="E124" s="193" t="s">
        <v>35</v>
      </c>
      <c r="F124" s="194" t="s">
        <v>746</v>
      </c>
      <c r="G124" s="191"/>
      <c r="H124" s="195">
        <v>50</v>
      </c>
      <c r="I124" s="196"/>
      <c r="J124" s="191"/>
      <c r="K124" s="191"/>
      <c r="L124" s="197"/>
      <c r="M124" s="198"/>
      <c r="N124" s="199"/>
      <c r="O124" s="199"/>
      <c r="P124" s="199"/>
      <c r="Q124" s="199"/>
      <c r="R124" s="199"/>
      <c r="S124" s="199"/>
      <c r="T124" s="200"/>
      <c r="AT124" s="201" t="s">
        <v>152</v>
      </c>
      <c r="AU124" s="201" t="s">
        <v>85</v>
      </c>
      <c r="AV124" s="12" t="s">
        <v>85</v>
      </c>
      <c r="AW124" s="12" t="s">
        <v>37</v>
      </c>
      <c r="AX124" s="12" t="s">
        <v>76</v>
      </c>
      <c r="AY124" s="201" t="s">
        <v>149</v>
      </c>
    </row>
    <row r="125" spans="1:65" s="12" customFormat="1" ht="11.25" x14ac:dyDescent="0.2">
      <c r="B125" s="190"/>
      <c r="C125" s="191"/>
      <c r="D125" s="192" t="s">
        <v>152</v>
      </c>
      <c r="E125" s="193" t="s">
        <v>35</v>
      </c>
      <c r="F125" s="194" t="s">
        <v>747</v>
      </c>
      <c r="G125" s="191"/>
      <c r="H125" s="195">
        <v>16.5</v>
      </c>
      <c r="I125" s="196"/>
      <c r="J125" s="191"/>
      <c r="K125" s="191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152</v>
      </c>
      <c r="AU125" s="201" t="s">
        <v>85</v>
      </c>
      <c r="AV125" s="12" t="s">
        <v>85</v>
      </c>
      <c r="AW125" s="12" t="s">
        <v>37</v>
      </c>
      <c r="AX125" s="12" t="s">
        <v>76</v>
      </c>
      <c r="AY125" s="201" t="s">
        <v>149</v>
      </c>
    </row>
    <row r="126" spans="1:65" s="14" customFormat="1" ht="11.25" x14ac:dyDescent="0.2">
      <c r="B126" s="230"/>
      <c r="C126" s="231"/>
      <c r="D126" s="192" t="s">
        <v>152</v>
      </c>
      <c r="E126" s="232" t="s">
        <v>35</v>
      </c>
      <c r="F126" s="233" t="s">
        <v>370</v>
      </c>
      <c r="G126" s="231"/>
      <c r="H126" s="234">
        <v>66.5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152</v>
      </c>
      <c r="AU126" s="240" t="s">
        <v>85</v>
      </c>
      <c r="AV126" s="14" t="s">
        <v>150</v>
      </c>
      <c r="AW126" s="14" t="s">
        <v>37</v>
      </c>
      <c r="AX126" s="14" t="s">
        <v>83</v>
      </c>
      <c r="AY126" s="240" t="s">
        <v>149</v>
      </c>
    </row>
    <row r="127" spans="1:65" s="2" customFormat="1" ht="21.75" customHeight="1" x14ac:dyDescent="0.2">
      <c r="A127" s="34"/>
      <c r="B127" s="35"/>
      <c r="C127" s="221" t="s">
        <v>224</v>
      </c>
      <c r="D127" s="221" t="s">
        <v>199</v>
      </c>
      <c r="E127" s="222" t="s">
        <v>475</v>
      </c>
      <c r="F127" s="223" t="s">
        <v>476</v>
      </c>
      <c r="G127" s="224" t="s">
        <v>146</v>
      </c>
      <c r="H127" s="225">
        <v>4</v>
      </c>
      <c r="I127" s="226"/>
      <c r="J127" s="227">
        <f>ROUND(I127*H127,2)</f>
        <v>0</v>
      </c>
      <c r="K127" s="223" t="s">
        <v>147</v>
      </c>
      <c r="L127" s="39"/>
      <c r="M127" s="228" t="s">
        <v>35</v>
      </c>
      <c r="N127" s="229" t="s">
        <v>47</v>
      </c>
      <c r="O127" s="64"/>
      <c r="P127" s="186">
        <f>O127*H127</f>
        <v>0</v>
      </c>
      <c r="Q127" s="186">
        <v>0</v>
      </c>
      <c r="R127" s="186">
        <f>Q127*H127</f>
        <v>0</v>
      </c>
      <c r="S127" s="186">
        <v>0</v>
      </c>
      <c r="T127" s="187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8" t="s">
        <v>150</v>
      </c>
      <c r="AT127" s="188" t="s">
        <v>199</v>
      </c>
      <c r="AU127" s="188" t="s">
        <v>85</v>
      </c>
      <c r="AY127" s="17" t="s">
        <v>149</v>
      </c>
      <c r="BE127" s="189">
        <f>IF(N127="základní",J127,0)</f>
        <v>0</v>
      </c>
      <c r="BF127" s="189">
        <f>IF(N127="snížená",J127,0)</f>
        <v>0</v>
      </c>
      <c r="BG127" s="189">
        <f>IF(N127="zákl. přenesená",J127,0)</f>
        <v>0</v>
      </c>
      <c r="BH127" s="189">
        <f>IF(N127="sníž. přenesená",J127,0)</f>
        <v>0</v>
      </c>
      <c r="BI127" s="189">
        <f>IF(N127="nulová",J127,0)</f>
        <v>0</v>
      </c>
      <c r="BJ127" s="17" t="s">
        <v>83</v>
      </c>
      <c r="BK127" s="189">
        <f>ROUND(I127*H127,2)</f>
        <v>0</v>
      </c>
      <c r="BL127" s="17" t="s">
        <v>150</v>
      </c>
      <c r="BM127" s="188" t="s">
        <v>748</v>
      </c>
    </row>
    <row r="128" spans="1:65" s="2" customFormat="1" ht="19.5" x14ac:dyDescent="0.2">
      <c r="A128" s="34"/>
      <c r="B128" s="35"/>
      <c r="C128" s="36"/>
      <c r="D128" s="192" t="s">
        <v>203</v>
      </c>
      <c r="E128" s="36"/>
      <c r="F128" s="202" t="s">
        <v>478</v>
      </c>
      <c r="G128" s="36"/>
      <c r="H128" s="36"/>
      <c r="I128" s="115"/>
      <c r="J128" s="36"/>
      <c r="K128" s="36"/>
      <c r="L128" s="39"/>
      <c r="M128" s="203"/>
      <c r="N128" s="204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203</v>
      </c>
      <c r="AU128" s="17" t="s">
        <v>85</v>
      </c>
    </row>
    <row r="129" spans="1:65" s="12" customFormat="1" ht="11.25" x14ac:dyDescent="0.2">
      <c r="B129" s="190"/>
      <c r="C129" s="191"/>
      <c r="D129" s="192" t="s">
        <v>152</v>
      </c>
      <c r="E129" s="193" t="s">
        <v>35</v>
      </c>
      <c r="F129" s="194" t="s">
        <v>731</v>
      </c>
      <c r="G129" s="191"/>
      <c r="H129" s="195">
        <v>4</v>
      </c>
      <c r="I129" s="196"/>
      <c r="J129" s="191"/>
      <c r="K129" s="191"/>
      <c r="L129" s="197"/>
      <c r="M129" s="198"/>
      <c r="N129" s="199"/>
      <c r="O129" s="199"/>
      <c r="P129" s="199"/>
      <c r="Q129" s="199"/>
      <c r="R129" s="199"/>
      <c r="S129" s="199"/>
      <c r="T129" s="200"/>
      <c r="AT129" s="201" t="s">
        <v>152</v>
      </c>
      <c r="AU129" s="201" t="s">
        <v>85</v>
      </c>
      <c r="AV129" s="12" t="s">
        <v>85</v>
      </c>
      <c r="AW129" s="12" t="s">
        <v>37</v>
      </c>
      <c r="AX129" s="12" t="s">
        <v>83</v>
      </c>
      <c r="AY129" s="201" t="s">
        <v>149</v>
      </c>
    </row>
    <row r="130" spans="1:65" s="2" customFormat="1" ht="21.75" customHeight="1" x14ac:dyDescent="0.2">
      <c r="A130" s="34"/>
      <c r="B130" s="35"/>
      <c r="C130" s="221" t="s">
        <v>232</v>
      </c>
      <c r="D130" s="221" t="s">
        <v>199</v>
      </c>
      <c r="E130" s="222" t="s">
        <v>236</v>
      </c>
      <c r="F130" s="223" t="s">
        <v>237</v>
      </c>
      <c r="G130" s="224" t="s">
        <v>146</v>
      </c>
      <c r="H130" s="225">
        <v>46</v>
      </c>
      <c r="I130" s="226"/>
      <c r="J130" s="227">
        <f>ROUND(I130*H130,2)</f>
        <v>0</v>
      </c>
      <c r="K130" s="223" t="s">
        <v>147</v>
      </c>
      <c r="L130" s="39"/>
      <c r="M130" s="228" t="s">
        <v>35</v>
      </c>
      <c r="N130" s="229" t="s">
        <v>47</v>
      </c>
      <c r="O130" s="64"/>
      <c r="P130" s="186">
        <f>O130*H130</f>
        <v>0</v>
      </c>
      <c r="Q130" s="186">
        <v>0</v>
      </c>
      <c r="R130" s="186">
        <f>Q130*H130</f>
        <v>0</v>
      </c>
      <c r="S130" s="186">
        <v>0</v>
      </c>
      <c r="T130" s="187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8" t="s">
        <v>150</v>
      </c>
      <c r="AT130" s="188" t="s">
        <v>199</v>
      </c>
      <c r="AU130" s="188" t="s">
        <v>85</v>
      </c>
      <c r="AY130" s="17" t="s">
        <v>149</v>
      </c>
      <c r="BE130" s="189">
        <f>IF(N130="základní",J130,0)</f>
        <v>0</v>
      </c>
      <c r="BF130" s="189">
        <f>IF(N130="snížená",J130,0)</f>
        <v>0</v>
      </c>
      <c r="BG130" s="189">
        <f>IF(N130="zákl. přenesená",J130,0)</f>
        <v>0</v>
      </c>
      <c r="BH130" s="189">
        <f>IF(N130="sníž. přenesená",J130,0)</f>
        <v>0</v>
      </c>
      <c r="BI130" s="189">
        <f>IF(N130="nulová",J130,0)</f>
        <v>0</v>
      </c>
      <c r="BJ130" s="17" t="s">
        <v>83</v>
      </c>
      <c r="BK130" s="189">
        <f>ROUND(I130*H130,2)</f>
        <v>0</v>
      </c>
      <c r="BL130" s="17" t="s">
        <v>150</v>
      </c>
      <c r="BM130" s="188" t="s">
        <v>238</v>
      </c>
    </row>
    <row r="131" spans="1:65" s="2" customFormat="1" ht="19.5" x14ac:dyDescent="0.2">
      <c r="A131" s="34"/>
      <c r="B131" s="35"/>
      <c r="C131" s="36"/>
      <c r="D131" s="192" t="s">
        <v>203</v>
      </c>
      <c r="E131" s="36"/>
      <c r="F131" s="202" t="s">
        <v>239</v>
      </c>
      <c r="G131" s="36"/>
      <c r="H131" s="36"/>
      <c r="I131" s="115"/>
      <c r="J131" s="36"/>
      <c r="K131" s="36"/>
      <c r="L131" s="39"/>
      <c r="M131" s="203"/>
      <c r="N131" s="204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203</v>
      </c>
      <c r="AU131" s="17" t="s">
        <v>85</v>
      </c>
    </row>
    <row r="132" spans="1:65" s="12" customFormat="1" ht="11.25" x14ac:dyDescent="0.2">
      <c r="B132" s="190"/>
      <c r="C132" s="191"/>
      <c r="D132" s="192" t="s">
        <v>152</v>
      </c>
      <c r="E132" s="193" t="s">
        <v>35</v>
      </c>
      <c r="F132" s="194" t="s">
        <v>736</v>
      </c>
      <c r="G132" s="191"/>
      <c r="H132" s="195">
        <v>46</v>
      </c>
      <c r="I132" s="196"/>
      <c r="J132" s="191"/>
      <c r="K132" s="191"/>
      <c r="L132" s="197"/>
      <c r="M132" s="198"/>
      <c r="N132" s="199"/>
      <c r="O132" s="199"/>
      <c r="P132" s="199"/>
      <c r="Q132" s="199"/>
      <c r="R132" s="199"/>
      <c r="S132" s="199"/>
      <c r="T132" s="200"/>
      <c r="AT132" s="201" t="s">
        <v>152</v>
      </c>
      <c r="AU132" s="201" t="s">
        <v>85</v>
      </c>
      <c r="AV132" s="12" t="s">
        <v>85</v>
      </c>
      <c r="AW132" s="12" t="s">
        <v>37</v>
      </c>
      <c r="AX132" s="12" t="s">
        <v>83</v>
      </c>
      <c r="AY132" s="201" t="s">
        <v>149</v>
      </c>
    </row>
    <row r="133" spans="1:65" s="2" customFormat="1" ht="55.5" customHeight="1" x14ac:dyDescent="0.2">
      <c r="A133" s="34"/>
      <c r="B133" s="35"/>
      <c r="C133" s="221" t="s">
        <v>8</v>
      </c>
      <c r="D133" s="221" t="s">
        <v>199</v>
      </c>
      <c r="E133" s="222" t="s">
        <v>241</v>
      </c>
      <c r="F133" s="223" t="s">
        <v>242</v>
      </c>
      <c r="G133" s="224" t="s">
        <v>214</v>
      </c>
      <c r="H133" s="225">
        <v>0.8</v>
      </c>
      <c r="I133" s="226"/>
      <c r="J133" s="227">
        <f>ROUND(I133*H133,2)</f>
        <v>0</v>
      </c>
      <c r="K133" s="223" t="s">
        <v>147</v>
      </c>
      <c r="L133" s="39"/>
      <c r="M133" s="228" t="s">
        <v>35</v>
      </c>
      <c r="N133" s="229" t="s">
        <v>47</v>
      </c>
      <c r="O133" s="64"/>
      <c r="P133" s="186">
        <f>O133*H133</f>
        <v>0</v>
      </c>
      <c r="Q133" s="186">
        <v>0</v>
      </c>
      <c r="R133" s="186">
        <f>Q133*H133</f>
        <v>0</v>
      </c>
      <c r="S133" s="186">
        <v>0</v>
      </c>
      <c r="T133" s="187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8" t="s">
        <v>150</v>
      </c>
      <c r="AT133" s="188" t="s">
        <v>199</v>
      </c>
      <c r="AU133" s="188" t="s">
        <v>85</v>
      </c>
      <c r="AY133" s="17" t="s">
        <v>149</v>
      </c>
      <c r="BE133" s="189">
        <f>IF(N133="základní",J133,0)</f>
        <v>0</v>
      </c>
      <c r="BF133" s="189">
        <f>IF(N133="snížená",J133,0)</f>
        <v>0</v>
      </c>
      <c r="BG133" s="189">
        <f>IF(N133="zákl. přenesená",J133,0)</f>
        <v>0</v>
      </c>
      <c r="BH133" s="189">
        <f>IF(N133="sníž. přenesená",J133,0)</f>
        <v>0</v>
      </c>
      <c r="BI133" s="189">
        <f>IF(N133="nulová",J133,0)</f>
        <v>0</v>
      </c>
      <c r="BJ133" s="17" t="s">
        <v>83</v>
      </c>
      <c r="BK133" s="189">
        <f>ROUND(I133*H133,2)</f>
        <v>0</v>
      </c>
      <c r="BL133" s="17" t="s">
        <v>150</v>
      </c>
      <c r="BM133" s="188" t="s">
        <v>243</v>
      </c>
    </row>
    <row r="134" spans="1:65" s="2" customFormat="1" ht="48.75" x14ac:dyDescent="0.2">
      <c r="A134" s="34"/>
      <c r="B134" s="35"/>
      <c r="C134" s="36"/>
      <c r="D134" s="192" t="s">
        <v>203</v>
      </c>
      <c r="E134" s="36"/>
      <c r="F134" s="202" t="s">
        <v>244</v>
      </c>
      <c r="G134" s="36"/>
      <c r="H134" s="36"/>
      <c r="I134" s="115"/>
      <c r="J134" s="36"/>
      <c r="K134" s="36"/>
      <c r="L134" s="39"/>
      <c r="M134" s="203"/>
      <c r="N134" s="204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203</v>
      </c>
      <c r="AU134" s="17" t="s">
        <v>85</v>
      </c>
    </row>
    <row r="135" spans="1:65" s="12" customFormat="1" ht="11.25" x14ac:dyDescent="0.2">
      <c r="B135" s="190"/>
      <c r="C135" s="191"/>
      <c r="D135" s="192" t="s">
        <v>152</v>
      </c>
      <c r="E135" s="193" t="s">
        <v>35</v>
      </c>
      <c r="F135" s="194" t="s">
        <v>749</v>
      </c>
      <c r="G135" s="191"/>
      <c r="H135" s="195">
        <v>0.8</v>
      </c>
      <c r="I135" s="196"/>
      <c r="J135" s="191"/>
      <c r="K135" s="191"/>
      <c r="L135" s="197"/>
      <c r="M135" s="198"/>
      <c r="N135" s="199"/>
      <c r="O135" s="199"/>
      <c r="P135" s="199"/>
      <c r="Q135" s="199"/>
      <c r="R135" s="199"/>
      <c r="S135" s="199"/>
      <c r="T135" s="200"/>
      <c r="AT135" s="201" t="s">
        <v>152</v>
      </c>
      <c r="AU135" s="201" t="s">
        <v>85</v>
      </c>
      <c r="AV135" s="12" t="s">
        <v>85</v>
      </c>
      <c r="AW135" s="12" t="s">
        <v>37</v>
      </c>
      <c r="AX135" s="12" t="s">
        <v>83</v>
      </c>
      <c r="AY135" s="201" t="s">
        <v>149</v>
      </c>
    </row>
    <row r="136" spans="1:65" s="2" customFormat="1" ht="44.25" customHeight="1" x14ac:dyDescent="0.2">
      <c r="A136" s="34"/>
      <c r="B136" s="35"/>
      <c r="C136" s="221" t="s">
        <v>240</v>
      </c>
      <c r="D136" s="221" t="s">
        <v>199</v>
      </c>
      <c r="E136" s="222" t="s">
        <v>658</v>
      </c>
      <c r="F136" s="223" t="s">
        <v>659</v>
      </c>
      <c r="G136" s="224" t="s">
        <v>498</v>
      </c>
      <c r="H136" s="225">
        <v>8</v>
      </c>
      <c r="I136" s="226"/>
      <c r="J136" s="227">
        <f>ROUND(I136*H136,2)</f>
        <v>0</v>
      </c>
      <c r="K136" s="223" t="s">
        <v>147</v>
      </c>
      <c r="L136" s="39"/>
      <c r="M136" s="228" t="s">
        <v>35</v>
      </c>
      <c r="N136" s="229" t="s">
        <v>47</v>
      </c>
      <c r="O136" s="64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7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8" t="s">
        <v>150</v>
      </c>
      <c r="AT136" s="188" t="s">
        <v>199</v>
      </c>
      <c r="AU136" s="188" t="s">
        <v>85</v>
      </c>
      <c r="AY136" s="17" t="s">
        <v>149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7" t="s">
        <v>83</v>
      </c>
      <c r="BK136" s="189">
        <f>ROUND(I136*H136,2)</f>
        <v>0</v>
      </c>
      <c r="BL136" s="17" t="s">
        <v>150</v>
      </c>
      <c r="BM136" s="188" t="s">
        <v>750</v>
      </c>
    </row>
    <row r="137" spans="1:65" s="2" customFormat="1" ht="39" x14ac:dyDescent="0.2">
      <c r="A137" s="34"/>
      <c r="B137" s="35"/>
      <c r="C137" s="36"/>
      <c r="D137" s="192" t="s">
        <v>203</v>
      </c>
      <c r="E137" s="36"/>
      <c r="F137" s="202" t="s">
        <v>500</v>
      </c>
      <c r="G137" s="36"/>
      <c r="H137" s="36"/>
      <c r="I137" s="115"/>
      <c r="J137" s="36"/>
      <c r="K137" s="36"/>
      <c r="L137" s="39"/>
      <c r="M137" s="203"/>
      <c r="N137" s="204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203</v>
      </c>
      <c r="AU137" s="17" t="s">
        <v>85</v>
      </c>
    </row>
    <row r="138" spans="1:65" s="2" customFormat="1" ht="19.5" x14ac:dyDescent="0.2">
      <c r="A138" s="34"/>
      <c r="B138" s="35"/>
      <c r="C138" s="36"/>
      <c r="D138" s="192" t="s">
        <v>157</v>
      </c>
      <c r="E138" s="36"/>
      <c r="F138" s="202" t="s">
        <v>751</v>
      </c>
      <c r="G138" s="36"/>
      <c r="H138" s="36"/>
      <c r="I138" s="115"/>
      <c r="J138" s="36"/>
      <c r="K138" s="36"/>
      <c r="L138" s="39"/>
      <c r="M138" s="203"/>
      <c r="N138" s="204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157</v>
      </c>
      <c r="AU138" s="17" t="s">
        <v>85</v>
      </c>
    </row>
    <row r="139" spans="1:65" s="12" customFormat="1" ht="11.25" x14ac:dyDescent="0.2">
      <c r="B139" s="190"/>
      <c r="C139" s="191"/>
      <c r="D139" s="192" t="s">
        <v>152</v>
      </c>
      <c r="E139" s="193" t="s">
        <v>35</v>
      </c>
      <c r="F139" s="194" t="s">
        <v>752</v>
      </c>
      <c r="G139" s="191"/>
      <c r="H139" s="195">
        <v>8</v>
      </c>
      <c r="I139" s="196"/>
      <c r="J139" s="191"/>
      <c r="K139" s="191"/>
      <c r="L139" s="197"/>
      <c r="M139" s="198"/>
      <c r="N139" s="199"/>
      <c r="O139" s="199"/>
      <c r="P139" s="199"/>
      <c r="Q139" s="199"/>
      <c r="R139" s="199"/>
      <c r="S139" s="199"/>
      <c r="T139" s="200"/>
      <c r="AT139" s="201" t="s">
        <v>152</v>
      </c>
      <c r="AU139" s="201" t="s">
        <v>85</v>
      </c>
      <c r="AV139" s="12" t="s">
        <v>85</v>
      </c>
      <c r="AW139" s="12" t="s">
        <v>37</v>
      </c>
      <c r="AX139" s="12" t="s">
        <v>83</v>
      </c>
      <c r="AY139" s="201" t="s">
        <v>149</v>
      </c>
    </row>
    <row r="140" spans="1:65" s="2" customFormat="1" ht="44.25" customHeight="1" x14ac:dyDescent="0.2">
      <c r="A140" s="34"/>
      <c r="B140" s="35"/>
      <c r="C140" s="221" t="s">
        <v>245</v>
      </c>
      <c r="D140" s="221" t="s">
        <v>199</v>
      </c>
      <c r="E140" s="222" t="s">
        <v>503</v>
      </c>
      <c r="F140" s="223" t="s">
        <v>504</v>
      </c>
      <c r="G140" s="224" t="s">
        <v>498</v>
      </c>
      <c r="H140" s="225">
        <v>2</v>
      </c>
      <c r="I140" s="226"/>
      <c r="J140" s="227">
        <f>ROUND(I140*H140,2)</f>
        <v>0</v>
      </c>
      <c r="K140" s="223" t="s">
        <v>147</v>
      </c>
      <c r="L140" s="39"/>
      <c r="M140" s="228" t="s">
        <v>35</v>
      </c>
      <c r="N140" s="229" t="s">
        <v>47</v>
      </c>
      <c r="O140" s="64"/>
      <c r="P140" s="186">
        <f>O140*H140</f>
        <v>0</v>
      </c>
      <c r="Q140" s="186">
        <v>0</v>
      </c>
      <c r="R140" s="186">
        <f>Q140*H140</f>
        <v>0</v>
      </c>
      <c r="S140" s="186">
        <v>0</v>
      </c>
      <c r="T140" s="187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8" t="s">
        <v>150</v>
      </c>
      <c r="AT140" s="188" t="s">
        <v>199</v>
      </c>
      <c r="AU140" s="188" t="s">
        <v>85</v>
      </c>
      <c r="AY140" s="17" t="s">
        <v>149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7" t="s">
        <v>83</v>
      </c>
      <c r="BK140" s="189">
        <f>ROUND(I140*H140,2)</f>
        <v>0</v>
      </c>
      <c r="BL140" s="17" t="s">
        <v>150</v>
      </c>
      <c r="BM140" s="188" t="s">
        <v>753</v>
      </c>
    </row>
    <row r="141" spans="1:65" s="2" customFormat="1" ht="39" x14ac:dyDescent="0.2">
      <c r="A141" s="34"/>
      <c r="B141" s="35"/>
      <c r="C141" s="36"/>
      <c r="D141" s="192" t="s">
        <v>203</v>
      </c>
      <c r="E141" s="36"/>
      <c r="F141" s="202" t="s">
        <v>662</v>
      </c>
      <c r="G141" s="36"/>
      <c r="H141" s="36"/>
      <c r="I141" s="115"/>
      <c r="J141" s="36"/>
      <c r="K141" s="36"/>
      <c r="L141" s="39"/>
      <c r="M141" s="203"/>
      <c r="N141" s="204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203</v>
      </c>
      <c r="AU141" s="17" t="s">
        <v>85</v>
      </c>
    </row>
    <row r="142" spans="1:65" s="12" customFormat="1" ht="11.25" x14ac:dyDescent="0.2">
      <c r="B142" s="190"/>
      <c r="C142" s="191"/>
      <c r="D142" s="192" t="s">
        <v>152</v>
      </c>
      <c r="E142" s="193" t="s">
        <v>35</v>
      </c>
      <c r="F142" s="194" t="s">
        <v>194</v>
      </c>
      <c r="G142" s="191"/>
      <c r="H142" s="195">
        <v>2</v>
      </c>
      <c r="I142" s="196"/>
      <c r="J142" s="191"/>
      <c r="K142" s="191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152</v>
      </c>
      <c r="AU142" s="201" t="s">
        <v>85</v>
      </c>
      <c r="AV142" s="12" t="s">
        <v>85</v>
      </c>
      <c r="AW142" s="12" t="s">
        <v>37</v>
      </c>
      <c r="AX142" s="12" t="s">
        <v>83</v>
      </c>
      <c r="AY142" s="201" t="s">
        <v>149</v>
      </c>
    </row>
    <row r="143" spans="1:65" s="2" customFormat="1" ht="44.25" customHeight="1" x14ac:dyDescent="0.2">
      <c r="A143" s="34"/>
      <c r="B143" s="35"/>
      <c r="C143" s="221" t="s">
        <v>252</v>
      </c>
      <c r="D143" s="221" t="s">
        <v>199</v>
      </c>
      <c r="E143" s="222" t="s">
        <v>754</v>
      </c>
      <c r="F143" s="223" t="s">
        <v>755</v>
      </c>
      <c r="G143" s="224" t="s">
        <v>255</v>
      </c>
      <c r="H143" s="225">
        <v>57</v>
      </c>
      <c r="I143" s="226"/>
      <c r="J143" s="227">
        <f>ROUND(I143*H143,2)</f>
        <v>0</v>
      </c>
      <c r="K143" s="223" t="s">
        <v>147</v>
      </c>
      <c r="L143" s="39"/>
      <c r="M143" s="228" t="s">
        <v>35</v>
      </c>
      <c r="N143" s="229" t="s">
        <v>47</v>
      </c>
      <c r="O143" s="64"/>
      <c r="P143" s="186">
        <f>O143*H143</f>
        <v>0</v>
      </c>
      <c r="Q143" s="186">
        <v>0</v>
      </c>
      <c r="R143" s="186">
        <f>Q143*H143</f>
        <v>0</v>
      </c>
      <c r="S143" s="186">
        <v>0</v>
      </c>
      <c r="T143" s="187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8" t="s">
        <v>150</v>
      </c>
      <c r="AT143" s="188" t="s">
        <v>199</v>
      </c>
      <c r="AU143" s="188" t="s">
        <v>85</v>
      </c>
      <c r="AY143" s="17" t="s">
        <v>149</v>
      </c>
      <c r="BE143" s="189">
        <f>IF(N143="základní",J143,0)</f>
        <v>0</v>
      </c>
      <c r="BF143" s="189">
        <f>IF(N143="snížená",J143,0)</f>
        <v>0</v>
      </c>
      <c r="BG143" s="189">
        <f>IF(N143="zákl. přenesená",J143,0)</f>
        <v>0</v>
      </c>
      <c r="BH143" s="189">
        <f>IF(N143="sníž. přenesená",J143,0)</f>
        <v>0</v>
      </c>
      <c r="BI143" s="189">
        <f>IF(N143="nulová",J143,0)</f>
        <v>0</v>
      </c>
      <c r="BJ143" s="17" t="s">
        <v>83</v>
      </c>
      <c r="BK143" s="189">
        <f>ROUND(I143*H143,2)</f>
        <v>0</v>
      </c>
      <c r="BL143" s="17" t="s">
        <v>150</v>
      </c>
      <c r="BM143" s="188" t="s">
        <v>756</v>
      </c>
    </row>
    <row r="144" spans="1:65" s="2" customFormat="1" ht="39" x14ac:dyDescent="0.2">
      <c r="A144" s="34"/>
      <c r="B144" s="35"/>
      <c r="C144" s="36"/>
      <c r="D144" s="192" t="s">
        <v>203</v>
      </c>
      <c r="E144" s="36"/>
      <c r="F144" s="202" t="s">
        <v>510</v>
      </c>
      <c r="G144" s="36"/>
      <c r="H144" s="36"/>
      <c r="I144" s="115"/>
      <c r="J144" s="36"/>
      <c r="K144" s="36"/>
      <c r="L144" s="39"/>
      <c r="M144" s="203"/>
      <c r="N144" s="204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203</v>
      </c>
      <c r="AU144" s="17" t="s">
        <v>85</v>
      </c>
    </row>
    <row r="145" spans="1:65" s="12" customFormat="1" ht="11.25" x14ac:dyDescent="0.2">
      <c r="B145" s="190"/>
      <c r="C145" s="191"/>
      <c r="D145" s="192" t="s">
        <v>152</v>
      </c>
      <c r="E145" s="193" t="s">
        <v>35</v>
      </c>
      <c r="F145" s="194" t="s">
        <v>757</v>
      </c>
      <c r="G145" s="191"/>
      <c r="H145" s="195">
        <v>57</v>
      </c>
      <c r="I145" s="196"/>
      <c r="J145" s="191"/>
      <c r="K145" s="191"/>
      <c r="L145" s="197"/>
      <c r="M145" s="198"/>
      <c r="N145" s="199"/>
      <c r="O145" s="199"/>
      <c r="P145" s="199"/>
      <c r="Q145" s="199"/>
      <c r="R145" s="199"/>
      <c r="S145" s="199"/>
      <c r="T145" s="200"/>
      <c r="AT145" s="201" t="s">
        <v>152</v>
      </c>
      <c r="AU145" s="201" t="s">
        <v>85</v>
      </c>
      <c r="AV145" s="12" t="s">
        <v>85</v>
      </c>
      <c r="AW145" s="12" t="s">
        <v>37</v>
      </c>
      <c r="AX145" s="12" t="s">
        <v>83</v>
      </c>
      <c r="AY145" s="201" t="s">
        <v>149</v>
      </c>
    </row>
    <row r="146" spans="1:65" s="2" customFormat="1" ht="44.25" customHeight="1" x14ac:dyDescent="0.2">
      <c r="A146" s="34"/>
      <c r="B146" s="35"/>
      <c r="C146" s="221" t="s">
        <v>260</v>
      </c>
      <c r="D146" s="221" t="s">
        <v>199</v>
      </c>
      <c r="E146" s="222" t="s">
        <v>758</v>
      </c>
      <c r="F146" s="223" t="s">
        <v>759</v>
      </c>
      <c r="G146" s="224" t="s">
        <v>255</v>
      </c>
      <c r="H146" s="225">
        <v>57</v>
      </c>
      <c r="I146" s="226"/>
      <c r="J146" s="227">
        <f>ROUND(I146*H146,2)</f>
        <v>0</v>
      </c>
      <c r="K146" s="223" t="s">
        <v>147</v>
      </c>
      <c r="L146" s="39"/>
      <c r="M146" s="228" t="s">
        <v>35</v>
      </c>
      <c r="N146" s="229" t="s">
        <v>47</v>
      </c>
      <c r="O146" s="64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7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8" t="s">
        <v>150</v>
      </c>
      <c r="AT146" s="188" t="s">
        <v>199</v>
      </c>
      <c r="AU146" s="188" t="s">
        <v>85</v>
      </c>
      <c r="AY146" s="17" t="s">
        <v>149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7" t="s">
        <v>83</v>
      </c>
      <c r="BK146" s="189">
        <f>ROUND(I146*H146,2)</f>
        <v>0</v>
      </c>
      <c r="BL146" s="17" t="s">
        <v>150</v>
      </c>
      <c r="BM146" s="188" t="s">
        <v>760</v>
      </c>
    </row>
    <row r="147" spans="1:65" s="2" customFormat="1" ht="39" x14ac:dyDescent="0.2">
      <c r="A147" s="34"/>
      <c r="B147" s="35"/>
      <c r="C147" s="36"/>
      <c r="D147" s="192" t="s">
        <v>203</v>
      </c>
      <c r="E147" s="36"/>
      <c r="F147" s="202" t="s">
        <v>510</v>
      </c>
      <c r="G147" s="36"/>
      <c r="H147" s="36"/>
      <c r="I147" s="115"/>
      <c r="J147" s="36"/>
      <c r="K147" s="36"/>
      <c r="L147" s="39"/>
      <c r="M147" s="203"/>
      <c r="N147" s="204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203</v>
      </c>
      <c r="AU147" s="17" t="s">
        <v>85</v>
      </c>
    </row>
    <row r="148" spans="1:65" s="12" customFormat="1" ht="11.25" x14ac:dyDescent="0.2">
      <c r="B148" s="190"/>
      <c r="C148" s="191"/>
      <c r="D148" s="192" t="s">
        <v>152</v>
      </c>
      <c r="E148" s="193" t="s">
        <v>35</v>
      </c>
      <c r="F148" s="194" t="s">
        <v>757</v>
      </c>
      <c r="G148" s="191"/>
      <c r="H148" s="195">
        <v>57</v>
      </c>
      <c r="I148" s="196"/>
      <c r="J148" s="191"/>
      <c r="K148" s="191"/>
      <c r="L148" s="197"/>
      <c r="M148" s="198"/>
      <c r="N148" s="199"/>
      <c r="O148" s="199"/>
      <c r="P148" s="199"/>
      <c r="Q148" s="199"/>
      <c r="R148" s="199"/>
      <c r="S148" s="199"/>
      <c r="T148" s="200"/>
      <c r="AT148" s="201" t="s">
        <v>152</v>
      </c>
      <c r="AU148" s="201" t="s">
        <v>85</v>
      </c>
      <c r="AV148" s="12" t="s">
        <v>85</v>
      </c>
      <c r="AW148" s="12" t="s">
        <v>37</v>
      </c>
      <c r="AX148" s="12" t="s">
        <v>83</v>
      </c>
      <c r="AY148" s="201" t="s">
        <v>149</v>
      </c>
    </row>
    <row r="149" spans="1:65" s="2" customFormat="1" ht="33" customHeight="1" x14ac:dyDescent="0.2">
      <c r="A149" s="34"/>
      <c r="B149" s="35"/>
      <c r="C149" s="221" t="s">
        <v>266</v>
      </c>
      <c r="D149" s="221" t="s">
        <v>199</v>
      </c>
      <c r="E149" s="222" t="s">
        <v>761</v>
      </c>
      <c r="F149" s="223" t="s">
        <v>762</v>
      </c>
      <c r="G149" s="224" t="s">
        <v>255</v>
      </c>
      <c r="H149" s="225">
        <v>4.5</v>
      </c>
      <c r="I149" s="226"/>
      <c r="J149" s="227">
        <f>ROUND(I149*H149,2)</f>
        <v>0</v>
      </c>
      <c r="K149" s="223" t="s">
        <v>147</v>
      </c>
      <c r="L149" s="39"/>
      <c r="M149" s="228" t="s">
        <v>35</v>
      </c>
      <c r="N149" s="229" t="s">
        <v>47</v>
      </c>
      <c r="O149" s="64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8" t="s">
        <v>150</v>
      </c>
      <c r="AT149" s="188" t="s">
        <v>199</v>
      </c>
      <c r="AU149" s="188" t="s">
        <v>85</v>
      </c>
      <c r="AY149" s="17" t="s">
        <v>149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7" t="s">
        <v>83</v>
      </c>
      <c r="BK149" s="189">
        <f>ROUND(I149*H149,2)</f>
        <v>0</v>
      </c>
      <c r="BL149" s="17" t="s">
        <v>150</v>
      </c>
      <c r="BM149" s="188" t="s">
        <v>763</v>
      </c>
    </row>
    <row r="150" spans="1:65" s="2" customFormat="1" ht="29.25" x14ac:dyDescent="0.2">
      <c r="A150" s="34"/>
      <c r="B150" s="35"/>
      <c r="C150" s="36"/>
      <c r="D150" s="192" t="s">
        <v>203</v>
      </c>
      <c r="E150" s="36"/>
      <c r="F150" s="202" t="s">
        <v>764</v>
      </c>
      <c r="G150" s="36"/>
      <c r="H150" s="36"/>
      <c r="I150" s="115"/>
      <c r="J150" s="36"/>
      <c r="K150" s="36"/>
      <c r="L150" s="39"/>
      <c r="M150" s="203"/>
      <c r="N150" s="204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203</v>
      </c>
      <c r="AU150" s="17" t="s">
        <v>85</v>
      </c>
    </row>
    <row r="151" spans="1:65" s="2" customFormat="1" ht="19.5" x14ac:dyDescent="0.2">
      <c r="A151" s="34"/>
      <c r="B151" s="35"/>
      <c r="C151" s="36"/>
      <c r="D151" s="192" t="s">
        <v>157</v>
      </c>
      <c r="E151" s="36"/>
      <c r="F151" s="202" t="s">
        <v>765</v>
      </c>
      <c r="G151" s="36"/>
      <c r="H151" s="36"/>
      <c r="I151" s="115"/>
      <c r="J151" s="36"/>
      <c r="K151" s="36"/>
      <c r="L151" s="39"/>
      <c r="M151" s="203"/>
      <c r="N151" s="204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157</v>
      </c>
      <c r="AU151" s="17" t="s">
        <v>85</v>
      </c>
    </row>
    <row r="152" spans="1:65" s="12" customFormat="1" ht="11.25" x14ac:dyDescent="0.2">
      <c r="B152" s="190"/>
      <c r="C152" s="191"/>
      <c r="D152" s="192" t="s">
        <v>152</v>
      </c>
      <c r="E152" s="193" t="s">
        <v>35</v>
      </c>
      <c r="F152" s="194" t="s">
        <v>766</v>
      </c>
      <c r="G152" s="191"/>
      <c r="H152" s="195">
        <v>4.5</v>
      </c>
      <c r="I152" s="196"/>
      <c r="J152" s="191"/>
      <c r="K152" s="191"/>
      <c r="L152" s="197"/>
      <c r="M152" s="198"/>
      <c r="N152" s="199"/>
      <c r="O152" s="199"/>
      <c r="P152" s="199"/>
      <c r="Q152" s="199"/>
      <c r="R152" s="199"/>
      <c r="S152" s="199"/>
      <c r="T152" s="200"/>
      <c r="AT152" s="201" t="s">
        <v>152</v>
      </c>
      <c r="AU152" s="201" t="s">
        <v>85</v>
      </c>
      <c r="AV152" s="12" t="s">
        <v>85</v>
      </c>
      <c r="AW152" s="12" t="s">
        <v>37</v>
      </c>
      <c r="AX152" s="12" t="s">
        <v>83</v>
      </c>
      <c r="AY152" s="201" t="s">
        <v>149</v>
      </c>
    </row>
    <row r="153" spans="1:65" s="13" customFormat="1" ht="25.9" customHeight="1" x14ac:dyDescent="0.2">
      <c r="B153" s="205"/>
      <c r="C153" s="206"/>
      <c r="D153" s="207" t="s">
        <v>75</v>
      </c>
      <c r="E153" s="208" t="s">
        <v>303</v>
      </c>
      <c r="F153" s="208" t="s">
        <v>304</v>
      </c>
      <c r="G153" s="206"/>
      <c r="H153" s="206"/>
      <c r="I153" s="209"/>
      <c r="J153" s="210">
        <f>BK153</f>
        <v>0</v>
      </c>
      <c r="K153" s="206"/>
      <c r="L153" s="211"/>
      <c r="M153" s="212"/>
      <c r="N153" s="213"/>
      <c r="O153" s="213"/>
      <c r="P153" s="214">
        <f>SUM(P154:P190)</f>
        <v>0</v>
      </c>
      <c r="Q153" s="213"/>
      <c r="R153" s="214">
        <f>SUM(R154:R190)</f>
        <v>0</v>
      </c>
      <c r="S153" s="213"/>
      <c r="T153" s="215">
        <f>SUM(T154:T190)</f>
        <v>0</v>
      </c>
      <c r="AR153" s="216" t="s">
        <v>150</v>
      </c>
      <c r="AT153" s="217" t="s">
        <v>75</v>
      </c>
      <c r="AU153" s="217" t="s">
        <v>76</v>
      </c>
      <c r="AY153" s="216" t="s">
        <v>149</v>
      </c>
      <c r="BK153" s="218">
        <f>SUM(BK154:BK190)</f>
        <v>0</v>
      </c>
    </row>
    <row r="154" spans="1:65" s="2" customFormat="1" ht="21.75" customHeight="1" x14ac:dyDescent="0.2">
      <c r="A154" s="34"/>
      <c r="B154" s="35"/>
      <c r="C154" s="221" t="s">
        <v>7</v>
      </c>
      <c r="D154" s="221" t="s">
        <v>199</v>
      </c>
      <c r="E154" s="222" t="s">
        <v>566</v>
      </c>
      <c r="F154" s="223" t="s">
        <v>567</v>
      </c>
      <c r="G154" s="224" t="s">
        <v>146</v>
      </c>
      <c r="H154" s="225">
        <v>1</v>
      </c>
      <c r="I154" s="226"/>
      <c r="J154" s="227">
        <f>ROUND(I154*H154,2)</f>
        <v>0</v>
      </c>
      <c r="K154" s="223" t="s">
        <v>147</v>
      </c>
      <c r="L154" s="39"/>
      <c r="M154" s="228" t="s">
        <v>35</v>
      </c>
      <c r="N154" s="229" t="s">
        <v>47</v>
      </c>
      <c r="O154" s="64"/>
      <c r="P154" s="186">
        <f>O154*H154</f>
        <v>0</v>
      </c>
      <c r="Q154" s="186">
        <v>0</v>
      </c>
      <c r="R154" s="186">
        <f>Q154*H154</f>
        <v>0</v>
      </c>
      <c r="S154" s="186">
        <v>0</v>
      </c>
      <c r="T154" s="187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8" t="s">
        <v>308</v>
      </c>
      <c r="AT154" s="188" t="s">
        <v>199</v>
      </c>
      <c r="AU154" s="188" t="s">
        <v>83</v>
      </c>
      <c r="AY154" s="17" t="s">
        <v>149</v>
      </c>
      <c r="BE154" s="189">
        <f>IF(N154="základní",J154,0)</f>
        <v>0</v>
      </c>
      <c r="BF154" s="189">
        <f>IF(N154="snížená",J154,0)</f>
        <v>0</v>
      </c>
      <c r="BG154" s="189">
        <f>IF(N154="zákl. přenesená",J154,0)</f>
        <v>0</v>
      </c>
      <c r="BH154" s="189">
        <f>IF(N154="sníž. přenesená",J154,0)</f>
        <v>0</v>
      </c>
      <c r="BI154" s="189">
        <f>IF(N154="nulová",J154,0)</f>
        <v>0</v>
      </c>
      <c r="BJ154" s="17" t="s">
        <v>83</v>
      </c>
      <c r="BK154" s="189">
        <f>ROUND(I154*H154,2)</f>
        <v>0</v>
      </c>
      <c r="BL154" s="17" t="s">
        <v>308</v>
      </c>
      <c r="BM154" s="188" t="s">
        <v>767</v>
      </c>
    </row>
    <row r="155" spans="1:65" s="12" customFormat="1" ht="11.25" x14ac:dyDescent="0.2">
      <c r="B155" s="190"/>
      <c r="C155" s="191"/>
      <c r="D155" s="192" t="s">
        <v>152</v>
      </c>
      <c r="E155" s="193" t="s">
        <v>35</v>
      </c>
      <c r="F155" s="194" t="s">
        <v>217</v>
      </c>
      <c r="G155" s="191"/>
      <c r="H155" s="195">
        <v>1</v>
      </c>
      <c r="I155" s="196"/>
      <c r="J155" s="191"/>
      <c r="K155" s="191"/>
      <c r="L155" s="197"/>
      <c r="M155" s="198"/>
      <c r="N155" s="199"/>
      <c r="O155" s="199"/>
      <c r="P155" s="199"/>
      <c r="Q155" s="199"/>
      <c r="R155" s="199"/>
      <c r="S155" s="199"/>
      <c r="T155" s="200"/>
      <c r="AT155" s="201" t="s">
        <v>152</v>
      </c>
      <c r="AU155" s="201" t="s">
        <v>83</v>
      </c>
      <c r="AV155" s="12" t="s">
        <v>85</v>
      </c>
      <c r="AW155" s="12" t="s">
        <v>37</v>
      </c>
      <c r="AX155" s="12" t="s">
        <v>83</v>
      </c>
      <c r="AY155" s="201" t="s">
        <v>149</v>
      </c>
    </row>
    <row r="156" spans="1:65" s="2" customFormat="1" ht="21.75" customHeight="1" x14ac:dyDescent="0.2">
      <c r="A156" s="34"/>
      <c r="B156" s="35"/>
      <c r="C156" s="221" t="s">
        <v>275</v>
      </c>
      <c r="D156" s="221" t="s">
        <v>199</v>
      </c>
      <c r="E156" s="222" t="s">
        <v>570</v>
      </c>
      <c r="F156" s="223" t="s">
        <v>571</v>
      </c>
      <c r="G156" s="224" t="s">
        <v>146</v>
      </c>
      <c r="H156" s="225">
        <v>1</v>
      </c>
      <c r="I156" s="226"/>
      <c r="J156" s="227">
        <f>ROUND(I156*H156,2)</f>
        <v>0</v>
      </c>
      <c r="K156" s="223" t="s">
        <v>147</v>
      </c>
      <c r="L156" s="39"/>
      <c r="M156" s="228" t="s">
        <v>35</v>
      </c>
      <c r="N156" s="229" t="s">
        <v>47</v>
      </c>
      <c r="O156" s="64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7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8" t="s">
        <v>308</v>
      </c>
      <c r="AT156" s="188" t="s">
        <v>199</v>
      </c>
      <c r="AU156" s="188" t="s">
        <v>83</v>
      </c>
      <c r="AY156" s="17" t="s">
        <v>149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7" t="s">
        <v>83</v>
      </c>
      <c r="BK156" s="189">
        <f>ROUND(I156*H156,2)</f>
        <v>0</v>
      </c>
      <c r="BL156" s="17" t="s">
        <v>308</v>
      </c>
      <c r="BM156" s="188" t="s">
        <v>768</v>
      </c>
    </row>
    <row r="157" spans="1:65" s="12" customFormat="1" ht="11.25" x14ac:dyDescent="0.2">
      <c r="B157" s="190"/>
      <c r="C157" s="191"/>
      <c r="D157" s="192" t="s">
        <v>152</v>
      </c>
      <c r="E157" s="193" t="s">
        <v>35</v>
      </c>
      <c r="F157" s="194" t="s">
        <v>217</v>
      </c>
      <c r="G157" s="191"/>
      <c r="H157" s="195">
        <v>1</v>
      </c>
      <c r="I157" s="196"/>
      <c r="J157" s="191"/>
      <c r="K157" s="191"/>
      <c r="L157" s="197"/>
      <c r="M157" s="198"/>
      <c r="N157" s="199"/>
      <c r="O157" s="199"/>
      <c r="P157" s="199"/>
      <c r="Q157" s="199"/>
      <c r="R157" s="199"/>
      <c r="S157" s="199"/>
      <c r="T157" s="200"/>
      <c r="AT157" s="201" t="s">
        <v>152</v>
      </c>
      <c r="AU157" s="201" t="s">
        <v>83</v>
      </c>
      <c r="AV157" s="12" t="s">
        <v>85</v>
      </c>
      <c r="AW157" s="12" t="s">
        <v>37</v>
      </c>
      <c r="AX157" s="12" t="s">
        <v>83</v>
      </c>
      <c r="AY157" s="201" t="s">
        <v>149</v>
      </c>
    </row>
    <row r="158" spans="1:65" s="2" customFormat="1" ht="100.5" customHeight="1" x14ac:dyDescent="0.2">
      <c r="A158" s="34"/>
      <c r="B158" s="35"/>
      <c r="C158" s="221" t="s">
        <v>283</v>
      </c>
      <c r="D158" s="221" t="s">
        <v>199</v>
      </c>
      <c r="E158" s="222" t="s">
        <v>354</v>
      </c>
      <c r="F158" s="223" t="s">
        <v>355</v>
      </c>
      <c r="G158" s="224" t="s">
        <v>167</v>
      </c>
      <c r="H158" s="225">
        <v>54</v>
      </c>
      <c r="I158" s="226"/>
      <c r="J158" s="227">
        <f>ROUND(I158*H158,2)</f>
        <v>0</v>
      </c>
      <c r="K158" s="223" t="s">
        <v>147</v>
      </c>
      <c r="L158" s="39"/>
      <c r="M158" s="228" t="s">
        <v>35</v>
      </c>
      <c r="N158" s="229" t="s">
        <v>47</v>
      </c>
      <c r="O158" s="64"/>
      <c r="P158" s="186">
        <f>O158*H158</f>
        <v>0</v>
      </c>
      <c r="Q158" s="186">
        <v>0</v>
      </c>
      <c r="R158" s="186">
        <f>Q158*H158</f>
        <v>0</v>
      </c>
      <c r="S158" s="186">
        <v>0</v>
      </c>
      <c r="T158" s="187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8" t="s">
        <v>308</v>
      </c>
      <c r="AT158" s="188" t="s">
        <v>199</v>
      </c>
      <c r="AU158" s="188" t="s">
        <v>83</v>
      </c>
      <c r="AY158" s="17" t="s">
        <v>149</v>
      </c>
      <c r="BE158" s="189">
        <f>IF(N158="základní",J158,0)</f>
        <v>0</v>
      </c>
      <c r="BF158" s="189">
        <f>IF(N158="snížená",J158,0)</f>
        <v>0</v>
      </c>
      <c r="BG158" s="189">
        <f>IF(N158="zákl. přenesená",J158,0)</f>
        <v>0</v>
      </c>
      <c r="BH158" s="189">
        <f>IF(N158="sníž. přenesená",J158,0)</f>
        <v>0</v>
      </c>
      <c r="BI158" s="189">
        <f>IF(N158="nulová",J158,0)</f>
        <v>0</v>
      </c>
      <c r="BJ158" s="17" t="s">
        <v>83</v>
      </c>
      <c r="BK158" s="189">
        <f>ROUND(I158*H158,2)</f>
        <v>0</v>
      </c>
      <c r="BL158" s="17" t="s">
        <v>308</v>
      </c>
      <c r="BM158" s="188" t="s">
        <v>769</v>
      </c>
    </row>
    <row r="159" spans="1:65" s="2" customFormat="1" ht="68.25" x14ac:dyDescent="0.2">
      <c r="A159" s="34"/>
      <c r="B159" s="35"/>
      <c r="C159" s="36"/>
      <c r="D159" s="192" t="s">
        <v>203</v>
      </c>
      <c r="E159" s="36"/>
      <c r="F159" s="202" t="s">
        <v>351</v>
      </c>
      <c r="G159" s="36"/>
      <c r="H159" s="36"/>
      <c r="I159" s="115"/>
      <c r="J159" s="36"/>
      <c r="K159" s="36"/>
      <c r="L159" s="39"/>
      <c r="M159" s="203"/>
      <c r="N159" s="204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203</v>
      </c>
      <c r="AU159" s="17" t="s">
        <v>83</v>
      </c>
    </row>
    <row r="160" spans="1:65" s="2" customFormat="1" ht="19.5" x14ac:dyDescent="0.2">
      <c r="A160" s="34"/>
      <c r="B160" s="35"/>
      <c r="C160" s="36"/>
      <c r="D160" s="192" t="s">
        <v>157</v>
      </c>
      <c r="E160" s="36"/>
      <c r="F160" s="202" t="s">
        <v>357</v>
      </c>
      <c r="G160" s="36"/>
      <c r="H160" s="36"/>
      <c r="I160" s="115"/>
      <c r="J160" s="36"/>
      <c r="K160" s="36"/>
      <c r="L160" s="39"/>
      <c r="M160" s="203"/>
      <c r="N160" s="204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157</v>
      </c>
      <c r="AU160" s="17" t="s">
        <v>83</v>
      </c>
    </row>
    <row r="161" spans="1:65" s="12" customFormat="1" ht="11.25" x14ac:dyDescent="0.2">
      <c r="B161" s="190"/>
      <c r="C161" s="191"/>
      <c r="D161" s="192" t="s">
        <v>152</v>
      </c>
      <c r="E161" s="193" t="s">
        <v>35</v>
      </c>
      <c r="F161" s="194" t="s">
        <v>695</v>
      </c>
      <c r="G161" s="191"/>
      <c r="H161" s="195">
        <v>54</v>
      </c>
      <c r="I161" s="196"/>
      <c r="J161" s="191"/>
      <c r="K161" s="191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152</v>
      </c>
      <c r="AU161" s="201" t="s">
        <v>83</v>
      </c>
      <c r="AV161" s="12" t="s">
        <v>85</v>
      </c>
      <c r="AW161" s="12" t="s">
        <v>37</v>
      </c>
      <c r="AX161" s="12" t="s">
        <v>83</v>
      </c>
      <c r="AY161" s="201" t="s">
        <v>149</v>
      </c>
    </row>
    <row r="162" spans="1:65" s="2" customFormat="1" ht="100.5" customHeight="1" x14ac:dyDescent="0.2">
      <c r="A162" s="34"/>
      <c r="B162" s="35"/>
      <c r="C162" s="221" t="s">
        <v>290</v>
      </c>
      <c r="D162" s="221" t="s">
        <v>199</v>
      </c>
      <c r="E162" s="222" t="s">
        <v>377</v>
      </c>
      <c r="F162" s="223" t="s">
        <v>378</v>
      </c>
      <c r="G162" s="224" t="s">
        <v>167</v>
      </c>
      <c r="H162" s="225">
        <v>0.622</v>
      </c>
      <c r="I162" s="226"/>
      <c r="J162" s="227">
        <f>ROUND(I162*H162,2)</f>
        <v>0</v>
      </c>
      <c r="K162" s="223" t="s">
        <v>147</v>
      </c>
      <c r="L162" s="39"/>
      <c r="M162" s="228" t="s">
        <v>35</v>
      </c>
      <c r="N162" s="229" t="s">
        <v>47</v>
      </c>
      <c r="O162" s="64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7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8" t="s">
        <v>308</v>
      </c>
      <c r="AT162" s="188" t="s">
        <v>199</v>
      </c>
      <c r="AU162" s="188" t="s">
        <v>83</v>
      </c>
      <c r="AY162" s="17" t="s">
        <v>149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7" t="s">
        <v>83</v>
      </c>
      <c r="BK162" s="189">
        <f>ROUND(I162*H162,2)</f>
        <v>0</v>
      </c>
      <c r="BL162" s="17" t="s">
        <v>308</v>
      </c>
      <c r="BM162" s="188" t="s">
        <v>770</v>
      </c>
    </row>
    <row r="163" spans="1:65" s="2" customFormat="1" ht="68.25" x14ac:dyDescent="0.2">
      <c r="A163" s="34"/>
      <c r="B163" s="35"/>
      <c r="C163" s="36"/>
      <c r="D163" s="192" t="s">
        <v>203</v>
      </c>
      <c r="E163" s="36"/>
      <c r="F163" s="202" t="s">
        <v>351</v>
      </c>
      <c r="G163" s="36"/>
      <c r="H163" s="36"/>
      <c r="I163" s="115"/>
      <c r="J163" s="36"/>
      <c r="K163" s="36"/>
      <c r="L163" s="39"/>
      <c r="M163" s="203"/>
      <c r="N163" s="204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203</v>
      </c>
      <c r="AU163" s="17" t="s">
        <v>83</v>
      </c>
    </row>
    <row r="164" spans="1:65" s="2" customFormat="1" ht="19.5" x14ac:dyDescent="0.2">
      <c r="A164" s="34"/>
      <c r="B164" s="35"/>
      <c r="C164" s="36"/>
      <c r="D164" s="192" t="s">
        <v>157</v>
      </c>
      <c r="E164" s="36"/>
      <c r="F164" s="202" t="s">
        <v>380</v>
      </c>
      <c r="G164" s="36"/>
      <c r="H164" s="36"/>
      <c r="I164" s="115"/>
      <c r="J164" s="36"/>
      <c r="K164" s="36"/>
      <c r="L164" s="39"/>
      <c r="M164" s="203"/>
      <c r="N164" s="204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157</v>
      </c>
      <c r="AU164" s="17" t="s">
        <v>83</v>
      </c>
    </row>
    <row r="165" spans="1:65" s="12" customFormat="1" ht="11.25" x14ac:dyDescent="0.2">
      <c r="B165" s="190"/>
      <c r="C165" s="191"/>
      <c r="D165" s="192" t="s">
        <v>152</v>
      </c>
      <c r="E165" s="193" t="s">
        <v>35</v>
      </c>
      <c r="F165" s="194" t="s">
        <v>771</v>
      </c>
      <c r="G165" s="191"/>
      <c r="H165" s="195">
        <v>0.622</v>
      </c>
      <c r="I165" s="196"/>
      <c r="J165" s="191"/>
      <c r="K165" s="191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152</v>
      </c>
      <c r="AU165" s="201" t="s">
        <v>83</v>
      </c>
      <c r="AV165" s="12" t="s">
        <v>85</v>
      </c>
      <c r="AW165" s="12" t="s">
        <v>37</v>
      </c>
      <c r="AX165" s="12" t="s">
        <v>83</v>
      </c>
      <c r="AY165" s="201" t="s">
        <v>149</v>
      </c>
    </row>
    <row r="166" spans="1:65" s="2" customFormat="1" ht="33" customHeight="1" x14ac:dyDescent="0.2">
      <c r="A166" s="34"/>
      <c r="B166" s="35"/>
      <c r="C166" s="221" t="s">
        <v>297</v>
      </c>
      <c r="D166" s="221" t="s">
        <v>199</v>
      </c>
      <c r="E166" s="222" t="s">
        <v>341</v>
      </c>
      <c r="F166" s="223" t="s">
        <v>342</v>
      </c>
      <c r="G166" s="224" t="s">
        <v>167</v>
      </c>
      <c r="H166" s="225">
        <v>16.620999999999999</v>
      </c>
      <c r="I166" s="226"/>
      <c r="J166" s="227">
        <f>ROUND(I166*H166,2)</f>
        <v>0</v>
      </c>
      <c r="K166" s="223" t="s">
        <v>147</v>
      </c>
      <c r="L166" s="39"/>
      <c r="M166" s="228" t="s">
        <v>35</v>
      </c>
      <c r="N166" s="229" t="s">
        <v>47</v>
      </c>
      <c r="O166" s="64"/>
      <c r="P166" s="186">
        <f>O166*H166</f>
        <v>0</v>
      </c>
      <c r="Q166" s="186">
        <v>0</v>
      </c>
      <c r="R166" s="186">
        <f>Q166*H166</f>
        <v>0</v>
      </c>
      <c r="S166" s="186">
        <v>0</v>
      </c>
      <c r="T166" s="187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8" t="s">
        <v>308</v>
      </c>
      <c r="AT166" s="188" t="s">
        <v>199</v>
      </c>
      <c r="AU166" s="188" t="s">
        <v>83</v>
      </c>
      <c r="AY166" s="17" t="s">
        <v>149</v>
      </c>
      <c r="BE166" s="189">
        <f>IF(N166="základní",J166,0)</f>
        <v>0</v>
      </c>
      <c r="BF166" s="189">
        <f>IF(N166="snížená",J166,0)</f>
        <v>0</v>
      </c>
      <c r="BG166" s="189">
        <f>IF(N166="zákl. přenesená",J166,0)</f>
        <v>0</v>
      </c>
      <c r="BH166" s="189">
        <f>IF(N166="sníž. přenesená",J166,0)</f>
        <v>0</v>
      </c>
      <c r="BI166" s="189">
        <f>IF(N166="nulová",J166,0)</f>
        <v>0</v>
      </c>
      <c r="BJ166" s="17" t="s">
        <v>83</v>
      </c>
      <c r="BK166" s="189">
        <f>ROUND(I166*H166,2)</f>
        <v>0</v>
      </c>
      <c r="BL166" s="17" t="s">
        <v>308</v>
      </c>
      <c r="BM166" s="188" t="s">
        <v>772</v>
      </c>
    </row>
    <row r="167" spans="1:65" s="2" customFormat="1" ht="29.25" x14ac:dyDescent="0.2">
      <c r="A167" s="34"/>
      <c r="B167" s="35"/>
      <c r="C167" s="36"/>
      <c r="D167" s="192" t="s">
        <v>203</v>
      </c>
      <c r="E167" s="36"/>
      <c r="F167" s="202" t="s">
        <v>344</v>
      </c>
      <c r="G167" s="36"/>
      <c r="H167" s="36"/>
      <c r="I167" s="115"/>
      <c r="J167" s="36"/>
      <c r="K167" s="36"/>
      <c r="L167" s="39"/>
      <c r="M167" s="203"/>
      <c r="N167" s="204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203</v>
      </c>
      <c r="AU167" s="17" t="s">
        <v>83</v>
      </c>
    </row>
    <row r="168" spans="1:65" s="2" customFormat="1" ht="58.5" x14ac:dyDescent="0.2">
      <c r="A168" s="34"/>
      <c r="B168" s="35"/>
      <c r="C168" s="36"/>
      <c r="D168" s="192" t="s">
        <v>157</v>
      </c>
      <c r="E168" s="36"/>
      <c r="F168" s="202" t="s">
        <v>588</v>
      </c>
      <c r="G168" s="36"/>
      <c r="H168" s="36"/>
      <c r="I168" s="115"/>
      <c r="J168" s="36"/>
      <c r="K168" s="36"/>
      <c r="L168" s="39"/>
      <c r="M168" s="203"/>
      <c r="N168" s="204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157</v>
      </c>
      <c r="AU168" s="17" t="s">
        <v>83</v>
      </c>
    </row>
    <row r="169" spans="1:65" s="12" customFormat="1" ht="11.25" x14ac:dyDescent="0.2">
      <c r="B169" s="190"/>
      <c r="C169" s="191"/>
      <c r="D169" s="192" t="s">
        <v>152</v>
      </c>
      <c r="E169" s="193" t="s">
        <v>35</v>
      </c>
      <c r="F169" s="194" t="s">
        <v>773</v>
      </c>
      <c r="G169" s="191"/>
      <c r="H169" s="195">
        <v>0.42799999999999999</v>
      </c>
      <c r="I169" s="196"/>
      <c r="J169" s="191"/>
      <c r="K169" s="191"/>
      <c r="L169" s="197"/>
      <c r="M169" s="198"/>
      <c r="N169" s="199"/>
      <c r="O169" s="199"/>
      <c r="P169" s="199"/>
      <c r="Q169" s="199"/>
      <c r="R169" s="199"/>
      <c r="S169" s="199"/>
      <c r="T169" s="200"/>
      <c r="AT169" s="201" t="s">
        <v>152</v>
      </c>
      <c r="AU169" s="201" t="s">
        <v>83</v>
      </c>
      <c r="AV169" s="12" t="s">
        <v>85</v>
      </c>
      <c r="AW169" s="12" t="s">
        <v>37</v>
      </c>
      <c r="AX169" s="12" t="s">
        <v>76</v>
      </c>
      <c r="AY169" s="201" t="s">
        <v>149</v>
      </c>
    </row>
    <row r="170" spans="1:65" s="12" customFormat="1" ht="11.25" x14ac:dyDescent="0.2">
      <c r="B170" s="190"/>
      <c r="C170" s="191"/>
      <c r="D170" s="192" t="s">
        <v>152</v>
      </c>
      <c r="E170" s="193" t="s">
        <v>35</v>
      </c>
      <c r="F170" s="194" t="s">
        <v>774</v>
      </c>
      <c r="G170" s="191"/>
      <c r="H170" s="195">
        <v>12.742000000000001</v>
      </c>
      <c r="I170" s="196"/>
      <c r="J170" s="191"/>
      <c r="K170" s="191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152</v>
      </c>
      <c r="AU170" s="201" t="s">
        <v>83</v>
      </c>
      <c r="AV170" s="12" t="s">
        <v>85</v>
      </c>
      <c r="AW170" s="12" t="s">
        <v>37</v>
      </c>
      <c r="AX170" s="12" t="s">
        <v>76</v>
      </c>
      <c r="AY170" s="201" t="s">
        <v>149</v>
      </c>
    </row>
    <row r="171" spans="1:65" s="12" customFormat="1" ht="11.25" x14ac:dyDescent="0.2">
      <c r="B171" s="190"/>
      <c r="C171" s="191"/>
      <c r="D171" s="192" t="s">
        <v>152</v>
      </c>
      <c r="E171" s="193" t="s">
        <v>35</v>
      </c>
      <c r="F171" s="194" t="s">
        <v>775</v>
      </c>
      <c r="G171" s="191"/>
      <c r="H171" s="195">
        <v>3.4510000000000001</v>
      </c>
      <c r="I171" s="196"/>
      <c r="J171" s="191"/>
      <c r="K171" s="191"/>
      <c r="L171" s="197"/>
      <c r="M171" s="198"/>
      <c r="N171" s="199"/>
      <c r="O171" s="199"/>
      <c r="P171" s="199"/>
      <c r="Q171" s="199"/>
      <c r="R171" s="199"/>
      <c r="S171" s="199"/>
      <c r="T171" s="200"/>
      <c r="AT171" s="201" t="s">
        <v>152</v>
      </c>
      <c r="AU171" s="201" t="s">
        <v>83</v>
      </c>
      <c r="AV171" s="12" t="s">
        <v>85</v>
      </c>
      <c r="AW171" s="12" t="s">
        <v>37</v>
      </c>
      <c r="AX171" s="12" t="s">
        <v>76</v>
      </c>
      <c r="AY171" s="201" t="s">
        <v>149</v>
      </c>
    </row>
    <row r="172" spans="1:65" s="14" customFormat="1" ht="11.25" x14ac:dyDescent="0.2">
      <c r="B172" s="230"/>
      <c r="C172" s="231"/>
      <c r="D172" s="192" t="s">
        <v>152</v>
      </c>
      <c r="E172" s="232" t="s">
        <v>35</v>
      </c>
      <c r="F172" s="233" t="s">
        <v>370</v>
      </c>
      <c r="G172" s="231"/>
      <c r="H172" s="234">
        <v>16.620999999999999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152</v>
      </c>
      <c r="AU172" s="240" t="s">
        <v>83</v>
      </c>
      <c r="AV172" s="14" t="s">
        <v>150</v>
      </c>
      <c r="AW172" s="14" t="s">
        <v>37</v>
      </c>
      <c r="AX172" s="14" t="s">
        <v>83</v>
      </c>
      <c r="AY172" s="240" t="s">
        <v>149</v>
      </c>
    </row>
    <row r="173" spans="1:65" s="2" customFormat="1" ht="100.5" customHeight="1" x14ac:dyDescent="0.2">
      <c r="A173" s="34"/>
      <c r="B173" s="35"/>
      <c r="C173" s="221" t="s">
        <v>305</v>
      </c>
      <c r="D173" s="221" t="s">
        <v>199</v>
      </c>
      <c r="E173" s="222" t="s">
        <v>580</v>
      </c>
      <c r="F173" s="223" t="s">
        <v>581</v>
      </c>
      <c r="G173" s="224" t="s">
        <v>167</v>
      </c>
      <c r="H173" s="225">
        <v>68.754999999999995</v>
      </c>
      <c r="I173" s="226"/>
      <c r="J173" s="227">
        <f>ROUND(I173*H173,2)</f>
        <v>0</v>
      </c>
      <c r="K173" s="223" t="s">
        <v>147</v>
      </c>
      <c r="L173" s="39"/>
      <c r="M173" s="228" t="s">
        <v>35</v>
      </c>
      <c r="N173" s="229" t="s">
        <v>47</v>
      </c>
      <c r="O173" s="64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8" t="s">
        <v>308</v>
      </c>
      <c r="AT173" s="188" t="s">
        <v>199</v>
      </c>
      <c r="AU173" s="188" t="s">
        <v>83</v>
      </c>
      <c r="AY173" s="17" t="s">
        <v>149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7" t="s">
        <v>83</v>
      </c>
      <c r="BK173" s="189">
        <f>ROUND(I173*H173,2)</f>
        <v>0</v>
      </c>
      <c r="BL173" s="17" t="s">
        <v>308</v>
      </c>
      <c r="BM173" s="188" t="s">
        <v>776</v>
      </c>
    </row>
    <row r="174" spans="1:65" s="2" customFormat="1" ht="68.25" x14ac:dyDescent="0.2">
      <c r="A174" s="34"/>
      <c r="B174" s="35"/>
      <c r="C174" s="36"/>
      <c r="D174" s="192" t="s">
        <v>203</v>
      </c>
      <c r="E174" s="36"/>
      <c r="F174" s="202" t="s">
        <v>351</v>
      </c>
      <c r="G174" s="36"/>
      <c r="H174" s="36"/>
      <c r="I174" s="115"/>
      <c r="J174" s="36"/>
      <c r="K174" s="36"/>
      <c r="L174" s="39"/>
      <c r="M174" s="203"/>
      <c r="N174" s="204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203</v>
      </c>
      <c r="AU174" s="17" t="s">
        <v>83</v>
      </c>
    </row>
    <row r="175" spans="1:65" s="2" customFormat="1" ht="19.5" x14ac:dyDescent="0.2">
      <c r="A175" s="34"/>
      <c r="B175" s="35"/>
      <c r="C175" s="36"/>
      <c r="D175" s="192" t="s">
        <v>157</v>
      </c>
      <c r="E175" s="36"/>
      <c r="F175" s="202" t="s">
        <v>777</v>
      </c>
      <c r="G175" s="36"/>
      <c r="H175" s="36"/>
      <c r="I175" s="115"/>
      <c r="J175" s="36"/>
      <c r="K175" s="36"/>
      <c r="L175" s="39"/>
      <c r="M175" s="203"/>
      <c r="N175" s="204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157</v>
      </c>
      <c r="AU175" s="17" t="s">
        <v>83</v>
      </c>
    </row>
    <row r="176" spans="1:65" s="12" customFormat="1" ht="11.25" x14ac:dyDescent="0.2">
      <c r="B176" s="190"/>
      <c r="C176" s="191"/>
      <c r="D176" s="192" t="s">
        <v>152</v>
      </c>
      <c r="E176" s="193" t="s">
        <v>35</v>
      </c>
      <c r="F176" s="194" t="s">
        <v>778</v>
      </c>
      <c r="G176" s="191"/>
      <c r="H176" s="195">
        <v>68.754999999999995</v>
      </c>
      <c r="I176" s="196"/>
      <c r="J176" s="191"/>
      <c r="K176" s="191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152</v>
      </c>
      <c r="AU176" s="201" t="s">
        <v>83</v>
      </c>
      <c r="AV176" s="12" t="s">
        <v>85</v>
      </c>
      <c r="AW176" s="12" t="s">
        <v>37</v>
      </c>
      <c r="AX176" s="12" t="s">
        <v>83</v>
      </c>
      <c r="AY176" s="201" t="s">
        <v>149</v>
      </c>
    </row>
    <row r="177" spans="1:65" s="2" customFormat="1" ht="33" customHeight="1" x14ac:dyDescent="0.2">
      <c r="A177" s="34"/>
      <c r="B177" s="35"/>
      <c r="C177" s="221" t="s">
        <v>312</v>
      </c>
      <c r="D177" s="221" t="s">
        <v>199</v>
      </c>
      <c r="E177" s="222" t="s">
        <v>341</v>
      </c>
      <c r="F177" s="223" t="s">
        <v>342</v>
      </c>
      <c r="G177" s="224" t="s">
        <v>167</v>
      </c>
      <c r="H177" s="225">
        <v>0.35499999999999998</v>
      </c>
      <c r="I177" s="226"/>
      <c r="J177" s="227">
        <f>ROUND(I177*H177,2)</f>
        <v>0</v>
      </c>
      <c r="K177" s="223" t="s">
        <v>147</v>
      </c>
      <c r="L177" s="39"/>
      <c r="M177" s="228" t="s">
        <v>35</v>
      </c>
      <c r="N177" s="229" t="s">
        <v>47</v>
      </c>
      <c r="O177" s="64"/>
      <c r="P177" s="186">
        <f>O177*H177</f>
        <v>0</v>
      </c>
      <c r="Q177" s="186">
        <v>0</v>
      </c>
      <c r="R177" s="186">
        <f>Q177*H177</f>
        <v>0</v>
      </c>
      <c r="S177" s="186">
        <v>0</v>
      </c>
      <c r="T177" s="187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8" t="s">
        <v>308</v>
      </c>
      <c r="AT177" s="188" t="s">
        <v>199</v>
      </c>
      <c r="AU177" s="188" t="s">
        <v>83</v>
      </c>
      <c r="AY177" s="17" t="s">
        <v>149</v>
      </c>
      <c r="BE177" s="189">
        <f>IF(N177="základní",J177,0)</f>
        <v>0</v>
      </c>
      <c r="BF177" s="189">
        <f>IF(N177="snížená",J177,0)</f>
        <v>0</v>
      </c>
      <c r="BG177" s="189">
        <f>IF(N177="zákl. přenesená",J177,0)</f>
        <v>0</v>
      </c>
      <c r="BH177" s="189">
        <f>IF(N177="sníž. přenesená",J177,0)</f>
        <v>0</v>
      </c>
      <c r="BI177" s="189">
        <f>IF(N177="nulová",J177,0)</f>
        <v>0</v>
      </c>
      <c r="BJ177" s="17" t="s">
        <v>83</v>
      </c>
      <c r="BK177" s="189">
        <f>ROUND(I177*H177,2)</f>
        <v>0</v>
      </c>
      <c r="BL177" s="17" t="s">
        <v>308</v>
      </c>
      <c r="BM177" s="188" t="s">
        <v>779</v>
      </c>
    </row>
    <row r="178" spans="1:65" s="2" customFormat="1" ht="29.25" x14ac:dyDescent="0.2">
      <c r="A178" s="34"/>
      <c r="B178" s="35"/>
      <c r="C178" s="36"/>
      <c r="D178" s="192" t="s">
        <v>203</v>
      </c>
      <c r="E178" s="36"/>
      <c r="F178" s="202" t="s">
        <v>344</v>
      </c>
      <c r="G178" s="36"/>
      <c r="H178" s="36"/>
      <c r="I178" s="115"/>
      <c r="J178" s="36"/>
      <c r="K178" s="36"/>
      <c r="L178" s="39"/>
      <c r="M178" s="203"/>
      <c r="N178" s="204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203</v>
      </c>
      <c r="AU178" s="17" t="s">
        <v>83</v>
      </c>
    </row>
    <row r="179" spans="1:65" s="2" customFormat="1" ht="48.75" x14ac:dyDescent="0.2">
      <c r="A179" s="34"/>
      <c r="B179" s="35"/>
      <c r="C179" s="36"/>
      <c r="D179" s="192" t="s">
        <v>157</v>
      </c>
      <c r="E179" s="36"/>
      <c r="F179" s="202" t="s">
        <v>703</v>
      </c>
      <c r="G179" s="36"/>
      <c r="H179" s="36"/>
      <c r="I179" s="115"/>
      <c r="J179" s="36"/>
      <c r="K179" s="36"/>
      <c r="L179" s="39"/>
      <c r="M179" s="203"/>
      <c r="N179" s="204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157</v>
      </c>
      <c r="AU179" s="17" t="s">
        <v>83</v>
      </c>
    </row>
    <row r="180" spans="1:65" s="12" customFormat="1" ht="11.25" x14ac:dyDescent="0.2">
      <c r="B180" s="190"/>
      <c r="C180" s="191"/>
      <c r="D180" s="192" t="s">
        <v>152</v>
      </c>
      <c r="E180" s="193" t="s">
        <v>35</v>
      </c>
      <c r="F180" s="194" t="s">
        <v>780</v>
      </c>
      <c r="G180" s="191"/>
      <c r="H180" s="195">
        <v>0.35499999999999998</v>
      </c>
      <c r="I180" s="196"/>
      <c r="J180" s="191"/>
      <c r="K180" s="191"/>
      <c r="L180" s="197"/>
      <c r="M180" s="198"/>
      <c r="N180" s="199"/>
      <c r="O180" s="199"/>
      <c r="P180" s="199"/>
      <c r="Q180" s="199"/>
      <c r="R180" s="199"/>
      <c r="S180" s="199"/>
      <c r="T180" s="200"/>
      <c r="AT180" s="201" t="s">
        <v>152</v>
      </c>
      <c r="AU180" s="201" t="s">
        <v>83</v>
      </c>
      <c r="AV180" s="12" t="s">
        <v>85</v>
      </c>
      <c r="AW180" s="12" t="s">
        <v>37</v>
      </c>
      <c r="AX180" s="12" t="s">
        <v>83</v>
      </c>
      <c r="AY180" s="201" t="s">
        <v>149</v>
      </c>
    </row>
    <row r="181" spans="1:65" s="2" customFormat="1" ht="44.25" customHeight="1" x14ac:dyDescent="0.2">
      <c r="A181" s="34"/>
      <c r="B181" s="35"/>
      <c r="C181" s="221" t="s">
        <v>317</v>
      </c>
      <c r="D181" s="221" t="s">
        <v>199</v>
      </c>
      <c r="E181" s="222" t="s">
        <v>387</v>
      </c>
      <c r="F181" s="223" t="s">
        <v>388</v>
      </c>
      <c r="G181" s="224" t="s">
        <v>167</v>
      </c>
      <c r="H181" s="225">
        <v>68.400000000000006</v>
      </c>
      <c r="I181" s="226"/>
      <c r="J181" s="227">
        <f>ROUND(I181*H181,2)</f>
        <v>0</v>
      </c>
      <c r="K181" s="223" t="s">
        <v>147</v>
      </c>
      <c r="L181" s="39"/>
      <c r="M181" s="228" t="s">
        <v>35</v>
      </c>
      <c r="N181" s="229" t="s">
        <v>47</v>
      </c>
      <c r="O181" s="64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7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8" t="s">
        <v>308</v>
      </c>
      <c r="AT181" s="188" t="s">
        <v>199</v>
      </c>
      <c r="AU181" s="188" t="s">
        <v>83</v>
      </c>
      <c r="AY181" s="17" t="s">
        <v>149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7" t="s">
        <v>83</v>
      </c>
      <c r="BK181" s="189">
        <f>ROUND(I181*H181,2)</f>
        <v>0</v>
      </c>
      <c r="BL181" s="17" t="s">
        <v>308</v>
      </c>
      <c r="BM181" s="188" t="s">
        <v>389</v>
      </c>
    </row>
    <row r="182" spans="1:65" s="2" customFormat="1" ht="39" x14ac:dyDescent="0.2">
      <c r="A182" s="34"/>
      <c r="B182" s="35"/>
      <c r="C182" s="36"/>
      <c r="D182" s="192" t="s">
        <v>203</v>
      </c>
      <c r="E182" s="36"/>
      <c r="F182" s="202" t="s">
        <v>390</v>
      </c>
      <c r="G182" s="36"/>
      <c r="H182" s="36"/>
      <c r="I182" s="115"/>
      <c r="J182" s="36"/>
      <c r="K182" s="36"/>
      <c r="L182" s="39"/>
      <c r="M182" s="203"/>
      <c r="N182" s="204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203</v>
      </c>
      <c r="AU182" s="17" t="s">
        <v>83</v>
      </c>
    </row>
    <row r="183" spans="1:65" s="2" customFormat="1" ht="19.5" x14ac:dyDescent="0.2">
      <c r="A183" s="34"/>
      <c r="B183" s="35"/>
      <c r="C183" s="36"/>
      <c r="D183" s="192" t="s">
        <v>157</v>
      </c>
      <c r="E183" s="36"/>
      <c r="F183" s="202" t="s">
        <v>391</v>
      </c>
      <c r="G183" s="36"/>
      <c r="H183" s="36"/>
      <c r="I183" s="115"/>
      <c r="J183" s="36"/>
      <c r="K183" s="36"/>
      <c r="L183" s="39"/>
      <c r="M183" s="203"/>
      <c r="N183" s="204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157</v>
      </c>
      <c r="AU183" s="17" t="s">
        <v>83</v>
      </c>
    </row>
    <row r="184" spans="1:65" s="12" customFormat="1" ht="11.25" x14ac:dyDescent="0.2">
      <c r="B184" s="190"/>
      <c r="C184" s="191"/>
      <c r="D184" s="192" t="s">
        <v>152</v>
      </c>
      <c r="E184" s="193" t="s">
        <v>35</v>
      </c>
      <c r="F184" s="194" t="s">
        <v>781</v>
      </c>
      <c r="G184" s="191"/>
      <c r="H184" s="195">
        <v>68.400000000000006</v>
      </c>
      <c r="I184" s="196"/>
      <c r="J184" s="191"/>
      <c r="K184" s="191"/>
      <c r="L184" s="197"/>
      <c r="M184" s="198"/>
      <c r="N184" s="199"/>
      <c r="O184" s="199"/>
      <c r="P184" s="199"/>
      <c r="Q184" s="199"/>
      <c r="R184" s="199"/>
      <c r="S184" s="199"/>
      <c r="T184" s="200"/>
      <c r="AT184" s="201" t="s">
        <v>152</v>
      </c>
      <c r="AU184" s="201" t="s">
        <v>83</v>
      </c>
      <c r="AV184" s="12" t="s">
        <v>85</v>
      </c>
      <c r="AW184" s="12" t="s">
        <v>37</v>
      </c>
      <c r="AX184" s="12" t="s">
        <v>83</v>
      </c>
      <c r="AY184" s="201" t="s">
        <v>149</v>
      </c>
    </row>
    <row r="185" spans="1:65" s="2" customFormat="1" ht="44.25" customHeight="1" x14ac:dyDescent="0.2">
      <c r="A185" s="34"/>
      <c r="B185" s="35"/>
      <c r="C185" s="221" t="s">
        <v>322</v>
      </c>
      <c r="D185" s="221" t="s">
        <v>199</v>
      </c>
      <c r="E185" s="222" t="s">
        <v>605</v>
      </c>
      <c r="F185" s="223" t="s">
        <v>606</v>
      </c>
      <c r="G185" s="224" t="s">
        <v>167</v>
      </c>
      <c r="H185" s="225">
        <v>0.32</v>
      </c>
      <c r="I185" s="226"/>
      <c r="J185" s="227">
        <f>ROUND(I185*H185,2)</f>
        <v>0</v>
      </c>
      <c r="K185" s="223" t="s">
        <v>147</v>
      </c>
      <c r="L185" s="39"/>
      <c r="M185" s="228" t="s">
        <v>35</v>
      </c>
      <c r="N185" s="229" t="s">
        <v>47</v>
      </c>
      <c r="O185" s="64"/>
      <c r="P185" s="186">
        <f>O185*H185</f>
        <v>0</v>
      </c>
      <c r="Q185" s="186">
        <v>0</v>
      </c>
      <c r="R185" s="186">
        <f>Q185*H185</f>
        <v>0</v>
      </c>
      <c r="S185" s="186">
        <v>0</v>
      </c>
      <c r="T185" s="187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8" t="s">
        <v>308</v>
      </c>
      <c r="AT185" s="188" t="s">
        <v>199</v>
      </c>
      <c r="AU185" s="188" t="s">
        <v>83</v>
      </c>
      <c r="AY185" s="17" t="s">
        <v>149</v>
      </c>
      <c r="BE185" s="189">
        <f>IF(N185="základní",J185,0)</f>
        <v>0</v>
      </c>
      <c r="BF185" s="189">
        <f>IF(N185="snížená",J185,0)</f>
        <v>0</v>
      </c>
      <c r="BG185" s="189">
        <f>IF(N185="zákl. přenesená",J185,0)</f>
        <v>0</v>
      </c>
      <c r="BH185" s="189">
        <f>IF(N185="sníž. přenesená",J185,0)</f>
        <v>0</v>
      </c>
      <c r="BI185" s="189">
        <f>IF(N185="nulová",J185,0)</f>
        <v>0</v>
      </c>
      <c r="BJ185" s="17" t="s">
        <v>83</v>
      </c>
      <c r="BK185" s="189">
        <f>ROUND(I185*H185,2)</f>
        <v>0</v>
      </c>
      <c r="BL185" s="17" t="s">
        <v>308</v>
      </c>
      <c r="BM185" s="188" t="s">
        <v>782</v>
      </c>
    </row>
    <row r="186" spans="1:65" s="2" customFormat="1" ht="39" x14ac:dyDescent="0.2">
      <c r="A186" s="34"/>
      <c r="B186" s="35"/>
      <c r="C186" s="36"/>
      <c r="D186" s="192" t="s">
        <v>203</v>
      </c>
      <c r="E186" s="36"/>
      <c r="F186" s="202" t="s">
        <v>390</v>
      </c>
      <c r="G186" s="36"/>
      <c r="H186" s="36"/>
      <c r="I186" s="115"/>
      <c r="J186" s="36"/>
      <c r="K186" s="36"/>
      <c r="L186" s="39"/>
      <c r="M186" s="203"/>
      <c r="N186" s="204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203</v>
      </c>
      <c r="AU186" s="17" t="s">
        <v>83</v>
      </c>
    </row>
    <row r="187" spans="1:65" s="12" customFormat="1" ht="11.25" x14ac:dyDescent="0.2">
      <c r="B187" s="190"/>
      <c r="C187" s="191"/>
      <c r="D187" s="192" t="s">
        <v>152</v>
      </c>
      <c r="E187" s="193" t="s">
        <v>35</v>
      </c>
      <c r="F187" s="194" t="s">
        <v>783</v>
      </c>
      <c r="G187" s="191"/>
      <c r="H187" s="195">
        <v>0.32</v>
      </c>
      <c r="I187" s="196"/>
      <c r="J187" s="191"/>
      <c r="K187" s="191"/>
      <c r="L187" s="197"/>
      <c r="M187" s="198"/>
      <c r="N187" s="199"/>
      <c r="O187" s="199"/>
      <c r="P187" s="199"/>
      <c r="Q187" s="199"/>
      <c r="R187" s="199"/>
      <c r="S187" s="199"/>
      <c r="T187" s="200"/>
      <c r="AT187" s="201" t="s">
        <v>152</v>
      </c>
      <c r="AU187" s="201" t="s">
        <v>83</v>
      </c>
      <c r="AV187" s="12" t="s">
        <v>85</v>
      </c>
      <c r="AW187" s="12" t="s">
        <v>37</v>
      </c>
      <c r="AX187" s="12" t="s">
        <v>83</v>
      </c>
      <c r="AY187" s="201" t="s">
        <v>149</v>
      </c>
    </row>
    <row r="188" spans="1:65" s="2" customFormat="1" ht="44.25" customHeight="1" x14ac:dyDescent="0.2">
      <c r="A188" s="34"/>
      <c r="B188" s="35"/>
      <c r="C188" s="221" t="s">
        <v>327</v>
      </c>
      <c r="D188" s="221" t="s">
        <v>199</v>
      </c>
      <c r="E188" s="222" t="s">
        <v>401</v>
      </c>
      <c r="F188" s="223" t="s">
        <v>402</v>
      </c>
      <c r="G188" s="224" t="s">
        <v>167</v>
      </c>
      <c r="H188" s="225">
        <v>3.5000000000000003E-2</v>
      </c>
      <c r="I188" s="226"/>
      <c r="J188" s="227">
        <f>ROUND(I188*H188,2)</f>
        <v>0</v>
      </c>
      <c r="K188" s="223" t="s">
        <v>147</v>
      </c>
      <c r="L188" s="39"/>
      <c r="M188" s="228" t="s">
        <v>35</v>
      </c>
      <c r="N188" s="229" t="s">
        <v>47</v>
      </c>
      <c r="O188" s="64"/>
      <c r="P188" s="186">
        <f>O188*H188</f>
        <v>0</v>
      </c>
      <c r="Q188" s="186">
        <v>0</v>
      </c>
      <c r="R188" s="186">
        <f>Q188*H188</f>
        <v>0</v>
      </c>
      <c r="S188" s="186">
        <v>0</v>
      </c>
      <c r="T188" s="187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8" t="s">
        <v>308</v>
      </c>
      <c r="AT188" s="188" t="s">
        <v>199</v>
      </c>
      <c r="AU188" s="188" t="s">
        <v>83</v>
      </c>
      <c r="AY188" s="17" t="s">
        <v>149</v>
      </c>
      <c r="BE188" s="189">
        <f>IF(N188="základní",J188,0)</f>
        <v>0</v>
      </c>
      <c r="BF188" s="189">
        <f>IF(N188="snížená",J188,0)</f>
        <v>0</v>
      </c>
      <c r="BG188" s="189">
        <f>IF(N188="zákl. přenesená",J188,0)</f>
        <v>0</v>
      </c>
      <c r="BH188" s="189">
        <f>IF(N188="sníž. přenesená",J188,0)</f>
        <v>0</v>
      </c>
      <c r="BI188" s="189">
        <f>IF(N188="nulová",J188,0)</f>
        <v>0</v>
      </c>
      <c r="BJ188" s="17" t="s">
        <v>83</v>
      </c>
      <c r="BK188" s="189">
        <f>ROUND(I188*H188,2)</f>
        <v>0</v>
      </c>
      <c r="BL188" s="17" t="s">
        <v>308</v>
      </c>
      <c r="BM188" s="188" t="s">
        <v>403</v>
      </c>
    </row>
    <row r="189" spans="1:65" s="2" customFormat="1" ht="29.25" x14ac:dyDescent="0.2">
      <c r="A189" s="34"/>
      <c r="B189" s="35"/>
      <c r="C189" s="36"/>
      <c r="D189" s="192" t="s">
        <v>203</v>
      </c>
      <c r="E189" s="36"/>
      <c r="F189" s="202" t="s">
        <v>397</v>
      </c>
      <c r="G189" s="36"/>
      <c r="H189" s="36"/>
      <c r="I189" s="115"/>
      <c r="J189" s="36"/>
      <c r="K189" s="36"/>
      <c r="L189" s="39"/>
      <c r="M189" s="203"/>
      <c r="N189" s="204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203</v>
      </c>
      <c r="AU189" s="17" t="s">
        <v>83</v>
      </c>
    </row>
    <row r="190" spans="1:65" s="12" customFormat="1" ht="11.25" x14ac:dyDescent="0.2">
      <c r="B190" s="190"/>
      <c r="C190" s="191"/>
      <c r="D190" s="192" t="s">
        <v>152</v>
      </c>
      <c r="E190" s="193" t="s">
        <v>35</v>
      </c>
      <c r="F190" s="194" t="s">
        <v>784</v>
      </c>
      <c r="G190" s="191"/>
      <c r="H190" s="195">
        <v>3.5000000000000003E-2</v>
      </c>
      <c r="I190" s="196"/>
      <c r="J190" s="191"/>
      <c r="K190" s="191"/>
      <c r="L190" s="197"/>
      <c r="M190" s="241"/>
      <c r="N190" s="242"/>
      <c r="O190" s="242"/>
      <c r="P190" s="242"/>
      <c r="Q190" s="242"/>
      <c r="R190" s="242"/>
      <c r="S190" s="242"/>
      <c r="T190" s="243"/>
      <c r="AT190" s="201" t="s">
        <v>152</v>
      </c>
      <c r="AU190" s="201" t="s">
        <v>83</v>
      </c>
      <c r="AV190" s="12" t="s">
        <v>85</v>
      </c>
      <c r="AW190" s="12" t="s">
        <v>37</v>
      </c>
      <c r="AX190" s="12" t="s">
        <v>83</v>
      </c>
      <c r="AY190" s="201" t="s">
        <v>149</v>
      </c>
    </row>
    <row r="191" spans="1:65" s="2" customFormat="1" ht="6.95" customHeight="1" x14ac:dyDescent="0.2">
      <c r="A191" s="34"/>
      <c r="B191" s="47"/>
      <c r="C191" s="48"/>
      <c r="D191" s="48"/>
      <c r="E191" s="48"/>
      <c r="F191" s="48"/>
      <c r="G191" s="48"/>
      <c r="H191" s="48"/>
      <c r="I191" s="142"/>
      <c r="J191" s="48"/>
      <c r="K191" s="48"/>
      <c r="L191" s="39"/>
      <c r="M191" s="34"/>
      <c r="O191" s="34"/>
      <c r="P191" s="34"/>
      <c r="Q191" s="34"/>
      <c r="R191" s="34"/>
      <c r="S191" s="34"/>
      <c r="T191" s="34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</row>
  </sheetData>
  <sheetProtection algorithmName="SHA-512" hashValue="xOt/+zKy1Iunw1fI2RvPf420rZ0288y8Ch2yEja3oGvpk8HC4ruqfQtaToNxNJKkLgXeeamdLqmWs37JYSxQbQ==" saltValue="OYOkLB94kiv3tPQHfPtP0b0t8zhrKtmfzdY28M5aaHfpgxT93sMuwHqxPiL7U3Vm2SOmk2gWlHsstx098lP91w==" spinCount="100000" sheet="1" objects="1" scenarios="1" formatColumns="0" formatRows="0" autoFilter="0"/>
  <autoFilter ref="C87:K190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topLeftCell="A76" workbookViewId="0">
      <selection activeCell="F101" sqref="F101"/>
    </sheetView>
  </sheetViews>
  <sheetFormatPr defaultRowHeight="1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10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7" t="s">
        <v>114</v>
      </c>
    </row>
    <row r="3" spans="1:46" s="1" customFormat="1" ht="6.95" customHeight="1" x14ac:dyDescent="0.2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85</v>
      </c>
    </row>
    <row r="4" spans="1:46" s="1" customFormat="1" ht="24.95" customHeight="1" x14ac:dyDescent="0.2">
      <c r="B4" s="20"/>
      <c r="D4" s="112" t="s">
        <v>118</v>
      </c>
      <c r="I4" s="108"/>
      <c r="L4" s="20"/>
      <c r="M4" s="113" t="s">
        <v>10</v>
      </c>
      <c r="AT4" s="17" t="s">
        <v>4</v>
      </c>
    </row>
    <row r="5" spans="1:46" s="1" customFormat="1" ht="6.95" customHeight="1" x14ac:dyDescent="0.2">
      <c r="B5" s="20"/>
      <c r="I5" s="108"/>
      <c r="L5" s="20"/>
    </row>
    <row r="6" spans="1:46" s="1" customFormat="1" ht="12" customHeight="1" x14ac:dyDescent="0.2">
      <c r="B6" s="20"/>
      <c r="D6" s="114" t="s">
        <v>16</v>
      </c>
      <c r="I6" s="108"/>
      <c r="L6" s="20"/>
    </row>
    <row r="7" spans="1:46" s="1" customFormat="1" ht="16.5" customHeight="1" x14ac:dyDescent="0.2">
      <c r="B7" s="20"/>
      <c r="E7" s="375" t="str">
        <f>'Rekapitulace stavby'!K6</f>
        <v>Oprava trati v úseku Doňov - Popelín</v>
      </c>
      <c r="F7" s="376"/>
      <c r="G7" s="376"/>
      <c r="H7" s="376"/>
      <c r="I7" s="108"/>
      <c r="L7" s="20"/>
    </row>
    <row r="8" spans="1:46" s="1" customFormat="1" ht="12" customHeight="1" x14ac:dyDescent="0.2">
      <c r="B8" s="20"/>
      <c r="D8" s="114" t="s">
        <v>119</v>
      </c>
      <c r="I8" s="108"/>
      <c r="L8" s="20"/>
    </row>
    <row r="9" spans="1:46" s="2" customFormat="1" ht="16.5" customHeight="1" x14ac:dyDescent="0.2">
      <c r="A9" s="34"/>
      <c r="B9" s="39"/>
      <c r="C9" s="34"/>
      <c r="D9" s="34"/>
      <c r="E9" s="375" t="s">
        <v>723</v>
      </c>
      <c r="F9" s="377"/>
      <c r="G9" s="377"/>
      <c r="H9" s="377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 x14ac:dyDescent="0.2">
      <c r="A10" s="34"/>
      <c r="B10" s="39"/>
      <c r="C10" s="34"/>
      <c r="D10" s="114" t="s">
        <v>121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 x14ac:dyDescent="0.2">
      <c r="A11" s="34"/>
      <c r="B11" s="39"/>
      <c r="C11" s="34"/>
      <c r="D11" s="34"/>
      <c r="E11" s="378" t="s">
        <v>785</v>
      </c>
      <c r="F11" s="377"/>
      <c r="G11" s="377"/>
      <c r="H11" s="377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 x14ac:dyDescent="0.2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 x14ac:dyDescent="0.2">
      <c r="A13" s="34"/>
      <c r="B13" s="39"/>
      <c r="C13" s="34"/>
      <c r="D13" s="114" t="s">
        <v>18</v>
      </c>
      <c r="E13" s="34"/>
      <c r="F13" s="103" t="s">
        <v>19</v>
      </c>
      <c r="G13" s="34"/>
      <c r="H13" s="34"/>
      <c r="I13" s="117" t="s">
        <v>20</v>
      </c>
      <c r="J13" s="103" t="s">
        <v>21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 x14ac:dyDescent="0.2">
      <c r="A14" s="34"/>
      <c r="B14" s="39"/>
      <c r="C14" s="34"/>
      <c r="D14" s="114" t="s">
        <v>22</v>
      </c>
      <c r="E14" s="34"/>
      <c r="F14" s="103" t="s">
        <v>612</v>
      </c>
      <c r="G14" s="34"/>
      <c r="H14" s="34"/>
      <c r="I14" s="117" t="s">
        <v>24</v>
      </c>
      <c r="J14" s="118" t="str">
        <f>'Rekapitulace stavby'!AN8</f>
        <v>15. 4. 2020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 x14ac:dyDescent="0.2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 x14ac:dyDescent="0.2">
      <c r="A16" s="34"/>
      <c r="B16" s="39"/>
      <c r="C16" s="34"/>
      <c r="D16" s="114" t="s">
        <v>26</v>
      </c>
      <c r="E16" s="34"/>
      <c r="F16" s="34"/>
      <c r="G16" s="34"/>
      <c r="H16" s="34"/>
      <c r="I16" s="117" t="s">
        <v>27</v>
      </c>
      <c r="J16" s="103" t="s">
        <v>28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 x14ac:dyDescent="0.2">
      <c r="A17" s="34"/>
      <c r="B17" s="39"/>
      <c r="C17" s="34"/>
      <c r="D17" s="34"/>
      <c r="E17" s="103" t="s">
        <v>29</v>
      </c>
      <c r="F17" s="34"/>
      <c r="G17" s="34"/>
      <c r="H17" s="34"/>
      <c r="I17" s="117" t="s">
        <v>30</v>
      </c>
      <c r="J17" s="103" t="s">
        <v>31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 x14ac:dyDescent="0.2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 x14ac:dyDescent="0.2">
      <c r="A19" s="34"/>
      <c r="B19" s="39"/>
      <c r="C19" s="34"/>
      <c r="D19" s="114" t="s">
        <v>32</v>
      </c>
      <c r="E19" s="34"/>
      <c r="F19" s="34"/>
      <c r="G19" s="34"/>
      <c r="H19" s="34"/>
      <c r="I19" s="117" t="s">
        <v>27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 x14ac:dyDescent="0.2">
      <c r="A20" s="34"/>
      <c r="B20" s="39"/>
      <c r="C20" s="34"/>
      <c r="D20" s="34"/>
      <c r="E20" s="379" t="str">
        <f>'Rekapitulace stavby'!E14</f>
        <v>Vyplň údaj</v>
      </c>
      <c r="F20" s="380"/>
      <c r="G20" s="380"/>
      <c r="H20" s="380"/>
      <c r="I20" s="117" t="s">
        <v>30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 x14ac:dyDescent="0.2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 x14ac:dyDescent="0.2">
      <c r="A22" s="34"/>
      <c r="B22" s="39"/>
      <c r="C22" s="34"/>
      <c r="D22" s="114" t="s">
        <v>34</v>
      </c>
      <c r="E22" s="34"/>
      <c r="F22" s="34"/>
      <c r="G22" s="34"/>
      <c r="H22" s="34"/>
      <c r="I22" s="117" t="s">
        <v>27</v>
      </c>
      <c r="J22" s="103" t="str">
        <f>IF('Rekapitulace stavby'!AN16="","",'Rekapitulace stavby'!AN16)</f>
        <v/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 x14ac:dyDescent="0.2">
      <c r="A23" s="34"/>
      <c r="B23" s="39"/>
      <c r="C23" s="34"/>
      <c r="D23" s="34"/>
      <c r="E23" s="103" t="str">
        <f>IF('Rekapitulace stavby'!E17="","",'Rekapitulace stavby'!E17)</f>
        <v xml:space="preserve"> </v>
      </c>
      <c r="F23" s="34"/>
      <c r="G23" s="34"/>
      <c r="H23" s="34"/>
      <c r="I23" s="117" t="s">
        <v>30</v>
      </c>
      <c r="J23" s="103" t="str">
        <f>IF('Rekapitulace stavby'!AN17="","",'Rekapitulace stavby'!AN17)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 x14ac:dyDescent="0.2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 x14ac:dyDescent="0.2">
      <c r="A25" s="34"/>
      <c r="B25" s="39"/>
      <c r="C25" s="34"/>
      <c r="D25" s="114" t="s">
        <v>38</v>
      </c>
      <c r="E25" s="34"/>
      <c r="F25" s="34"/>
      <c r="G25" s="34"/>
      <c r="H25" s="34"/>
      <c r="I25" s="117" t="s">
        <v>27</v>
      </c>
      <c r="J25" s="103" t="s">
        <v>35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 x14ac:dyDescent="0.2">
      <c r="A26" s="34"/>
      <c r="B26" s="39"/>
      <c r="C26" s="34"/>
      <c r="D26" s="34"/>
      <c r="E26" s="103" t="s">
        <v>39</v>
      </c>
      <c r="F26" s="34"/>
      <c r="G26" s="34"/>
      <c r="H26" s="34"/>
      <c r="I26" s="117" t="s">
        <v>30</v>
      </c>
      <c r="J26" s="103" t="s">
        <v>35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 x14ac:dyDescent="0.2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 x14ac:dyDescent="0.2">
      <c r="A28" s="34"/>
      <c r="B28" s="39"/>
      <c r="C28" s="34"/>
      <c r="D28" s="114" t="s">
        <v>40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 x14ac:dyDescent="0.2">
      <c r="A29" s="119"/>
      <c r="B29" s="120"/>
      <c r="C29" s="119"/>
      <c r="D29" s="119"/>
      <c r="E29" s="381" t="s">
        <v>35</v>
      </c>
      <c r="F29" s="381"/>
      <c r="G29" s="381"/>
      <c r="H29" s="381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5" customHeight="1" x14ac:dyDescent="0.2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 x14ac:dyDescent="0.2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 x14ac:dyDescent="0.2">
      <c r="A32" s="34"/>
      <c r="B32" s="39"/>
      <c r="C32" s="34"/>
      <c r="D32" s="125" t="s">
        <v>42</v>
      </c>
      <c r="E32" s="34"/>
      <c r="F32" s="34"/>
      <c r="G32" s="34"/>
      <c r="H32" s="34"/>
      <c r="I32" s="115"/>
      <c r="J32" s="126">
        <f>ROUND(J85,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 x14ac:dyDescent="0.2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 x14ac:dyDescent="0.2">
      <c r="A34" s="34"/>
      <c r="B34" s="39"/>
      <c r="C34" s="34"/>
      <c r="D34" s="34"/>
      <c r="E34" s="34"/>
      <c r="F34" s="127" t="s">
        <v>44</v>
      </c>
      <c r="G34" s="34"/>
      <c r="H34" s="34"/>
      <c r="I34" s="128" t="s">
        <v>43</v>
      </c>
      <c r="J34" s="127" t="s">
        <v>45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 x14ac:dyDescent="0.2">
      <c r="A35" s="34"/>
      <c r="B35" s="39"/>
      <c r="C35" s="34"/>
      <c r="D35" s="129" t="s">
        <v>46</v>
      </c>
      <c r="E35" s="114" t="s">
        <v>47</v>
      </c>
      <c r="F35" s="130">
        <f>ROUND((SUM(BE85:BE97)),  2)</f>
        <v>0</v>
      </c>
      <c r="G35" s="34"/>
      <c r="H35" s="34"/>
      <c r="I35" s="131">
        <v>0.21</v>
      </c>
      <c r="J35" s="130">
        <f>ROUND(((SUM(BE85:BE97))*I35),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 x14ac:dyDescent="0.2">
      <c r="A36" s="34"/>
      <c r="B36" s="39"/>
      <c r="C36" s="34"/>
      <c r="D36" s="34"/>
      <c r="E36" s="114" t="s">
        <v>48</v>
      </c>
      <c r="F36" s="130">
        <f>ROUND((SUM(BF85:BF97)),  2)</f>
        <v>0</v>
      </c>
      <c r="G36" s="34"/>
      <c r="H36" s="34"/>
      <c r="I36" s="131">
        <v>0.15</v>
      </c>
      <c r="J36" s="130">
        <f>ROUND(((SUM(BF85:BF97))*I36),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 x14ac:dyDescent="0.2">
      <c r="A37" s="34"/>
      <c r="B37" s="39"/>
      <c r="C37" s="34"/>
      <c r="D37" s="34"/>
      <c r="E37" s="114" t="s">
        <v>49</v>
      </c>
      <c r="F37" s="130">
        <f>ROUND((SUM(BG85:BG97)),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 x14ac:dyDescent="0.2">
      <c r="A38" s="34"/>
      <c r="B38" s="39"/>
      <c r="C38" s="34"/>
      <c r="D38" s="34"/>
      <c r="E38" s="114" t="s">
        <v>50</v>
      </c>
      <c r="F38" s="130">
        <f>ROUND((SUM(BH85:BH97)),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 x14ac:dyDescent="0.2">
      <c r="A39" s="34"/>
      <c r="B39" s="39"/>
      <c r="C39" s="34"/>
      <c r="D39" s="34"/>
      <c r="E39" s="114" t="s">
        <v>51</v>
      </c>
      <c r="F39" s="130">
        <f>ROUND((SUM(BI85:BI97)),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 x14ac:dyDescent="0.2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 x14ac:dyDescent="0.2">
      <c r="A41" s="34"/>
      <c r="B41" s="39"/>
      <c r="C41" s="132"/>
      <c r="D41" s="133" t="s">
        <v>52</v>
      </c>
      <c r="E41" s="134"/>
      <c r="F41" s="134"/>
      <c r="G41" s="135" t="s">
        <v>53</v>
      </c>
      <c r="H41" s="136" t="s">
        <v>54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 x14ac:dyDescent="0.2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 x14ac:dyDescent="0.2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 x14ac:dyDescent="0.2">
      <c r="A47" s="34"/>
      <c r="B47" s="35"/>
      <c r="C47" s="23" t="s">
        <v>123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 x14ac:dyDescent="0.2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 x14ac:dyDescent="0.2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 x14ac:dyDescent="0.2">
      <c r="A50" s="34"/>
      <c r="B50" s="35"/>
      <c r="C50" s="36"/>
      <c r="D50" s="36"/>
      <c r="E50" s="382" t="str">
        <f>E7</f>
        <v>Oprava trati v úseku Doňov - Popelín</v>
      </c>
      <c r="F50" s="383"/>
      <c r="G50" s="383"/>
      <c r="H50" s="383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 x14ac:dyDescent="0.2">
      <c r="B51" s="21"/>
      <c r="C51" s="29" t="s">
        <v>119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6.5" customHeight="1" x14ac:dyDescent="0.2">
      <c r="A52" s="34"/>
      <c r="B52" s="35"/>
      <c r="C52" s="36"/>
      <c r="D52" s="36"/>
      <c r="E52" s="382" t="s">
        <v>723</v>
      </c>
      <c r="F52" s="384"/>
      <c r="G52" s="384"/>
      <c r="H52" s="384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 x14ac:dyDescent="0.2">
      <c r="A53" s="34"/>
      <c r="B53" s="35"/>
      <c r="C53" s="29" t="s">
        <v>121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 x14ac:dyDescent="0.2">
      <c r="A54" s="34"/>
      <c r="B54" s="35"/>
      <c r="C54" s="36"/>
      <c r="D54" s="36"/>
      <c r="E54" s="336" t="str">
        <f>E11</f>
        <v>SO 4.2 - Materiál a práce dodávané zadavatelem -  NEOCEŇOVAT!</v>
      </c>
      <c r="F54" s="384"/>
      <c r="G54" s="384"/>
      <c r="H54" s="384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 x14ac:dyDescent="0.2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 x14ac:dyDescent="0.2">
      <c r="A56" s="34"/>
      <c r="B56" s="35"/>
      <c r="C56" s="29" t="s">
        <v>22</v>
      </c>
      <c r="D56" s="36"/>
      <c r="E56" s="36"/>
      <c r="F56" s="27" t="str">
        <f>F14</f>
        <v>trať 225 dle JŘ, žst. Jindřichův Hradec</v>
      </c>
      <c r="G56" s="36"/>
      <c r="H56" s="36"/>
      <c r="I56" s="117" t="s">
        <v>24</v>
      </c>
      <c r="J56" s="59" t="str">
        <f>IF(J14="","",J14)</f>
        <v>15. 4. 2020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 x14ac:dyDescent="0.2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5.2" customHeight="1" x14ac:dyDescent="0.2">
      <c r="A58" s="34"/>
      <c r="B58" s="35"/>
      <c r="C58" s="29" t="s">
        <v>26</v>
      </c>
      <c r="D58" s="36"/>
      <c r="E58" s="36"/>
      <c r="F58" s="27" t="str">
        <f>E17</f>
        <v xml:space="preserve">Správa železnic, státní organizace, OŘ Plzeň </v>
      </c>
      <c r="G58" s="36"/>
      <c r="H58" s="36"/>
      <c r="I58" s="117" t="s">
        <v>34</v>
      </c>
      <c r="J58" s="32" t="str">
        <f>E23</f>
        <v xml:space="preserve"> 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2" customHeight="1" x14ac:dyDescent="0.2">
      <c r="A59" s="34"/>
      <c r="B59" s="35"/>
      <c r="C59" s="29" t="s">
        <v>32</v>
      </c>
      <c r="D59" s="36"/>
      <c r="E59" s="36"/>
      <c r="F59" s="27" t="str">
        <f>IF(E20="","",E20)</f>
        <v>Vyplň údaj</v>
      </c>
      <c r="G59" s="36"/>
      <c r="H59" s="36"/>
      <c r="I59" s="117" t="s">
        <v>38</v>
      </c>
      <c r="J59" s="32" t="str">
        <f>E26</f>
        <v>Libor Brabenec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 x14ac:dyDescent="0.2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 x14ac:dyDescent="0.2">
      <c r="A61" s="34"/>
      <c r="B61" s="35"/>
      <c r="C61" s="146" t="s">
        <v>124</v>
      </c>
      <c r="D61" s="147"/>
      <c r="E61" s="147"/>
      <c r="F61" s="147"/>
      <c r="G61" s="147"/>
      <c r="H61" s="147"/>
      <c r="I61" s="148"/>
      <c r="J61" s="149" t="s">
        <v>125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 x14ac:dyDescent="0.2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 x14ac:dyDescent="0.2">
      <c r="A63" s="34"/>
      <c r="B63" s="35"/>
      <c r="C63" s="150" t="s">
        <v>74</v>
      </c>
      <c r="D63" s="36"/>
      <c r="E63" s="36"/>
      <c r="F63" s="36"/>
      <c r="G63" s="36"/>
      <c r="H63" s="36"/>
      <c r="I63" s="115"/>
      <c r="J63" s="77">
        <f>J85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126</v>
      </c>
    </row>
    <row r="64" spans="1:47" s="2" customFormat="1" ht="21.75" customHeight="1" x14ac:dyDescent="0.2">
      <c r="A64" s="34"/>
      <c r="B64" s="35"/>
      <c r="C64" s="36"/>
      <c r="D64" s="36"/>
      <c r="E64" s="36"/>
      <c r="F64" s="36"/>
      <c r="G64" s="36"/>
      <c r="H64" s="36"/>
      <c r="I64" s="115"/>
      <c r="J64" s="36"/>
      <c r="K64" s="36"/>
      <c r="L64" s="11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5" customHeight="1" x14ac:dyDescent="0.2">
      <c r="A65" s="34"/>
      <c r="B65" s="47"/>
      <c r="C65" s="48"/>
      <c r="D65" s="48"/>
      <c r="E65" s="48"/>
      <c r="F65" s="48"/>
      <c r="G65" s="48"/>
      <c r="H65" s="48"/>
      <c r="I65" s="142"/>
      <c r="J65" s="48"/>
      <c r="K65" s="48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5" customHeight="1" x14ac:dyDescent="0.2">
      <c r="A69" s="34"/>
      <c r="B69" s="49"/>
      <c r="C69" s="50"/>
      <c r="D69" s="50"/>
      <c r="E69" s="50"/>
      <c r="F69" s="50"/>
      <c r="G69" s="50"/>
      <c r="H69" s="50"/>
      <c r="I69" s="145"/>
      <c r="J69" s="50"/>
      <c r="K69" s="50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5" customHeight="1" x14ac:dyDescent="0.2">
      <c r="A70" s="34"/>
      <c r="B70" s="35"/>
      <c r="C70" s="23" t="s">
        <v>130</v>
      </c>
      <c r="D70" s="36"/>
      <c r="E70" s="36"/>
      <c r="F70" s="36"/>
      <c r="G70" s="36"/>
      <c r="H70" s="36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5" customHeight="1" x14ac:dyDescent="0.2">
      <c r="A71" s="34"/>
      <c r="B71" s="35"/>
      <c r="C71" s="36"/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 x14ac:dyDescent="0.2">
      <c r="A72" s="34"/>
      <c r="B72" s="35"/>
      <c r="C72" s="29" t="s">
        <v>16</v>
      </c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 x14ac:dyDescent="0.2">
      <c r="A73" s="34"/>
      <c r="B73" s="35"/>
      <c r="C73" s="36"/>
      <c r="D73" s="36"/>
      <c r="E73" s="382" t="str">
        <f>E7</f>
        <v>Oprava trati v úseku Doňov - Popelín</v>
      </c>
      <c r="F73" s="383"/>
      <c r="G73" s="383"/>
      <c r="H73" s="383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1" customFormat="1" ht="12" customHeight="1" x14ac:dyDescent="0.2">
      <c r="B74" s="21"/>
      <c r="C74" s="29" t="s">
        <v>119</v>
      </c>
      <c r="D74" s="22"/>
      <c r="E74" s="22"/>
      <c r="F74" s="22"/>
      <c r="G74" s="22"/>
      <c r="H74" s="22"/>
      <c r="I74" s="108"/>
      <c r="J74" s="22"/>
      <c r="K74" s="22"/>
      <c r="L74" s="20"/>
    </row>
    <row r="75" spans="1:31" s="2" customFormat="1" ht="16.5" customHeight="1" x14ac:dyDescent="0.2">
      <c r="A75" s="34"/>
      <c r="B75" s="35"/>
      <c r="C75" s="36"/>
      <c r="D75" s="36"/>
      <c r="E75" s="382" t="s">
        <v>723</v>
      </c>
      <c r="F75" s="384"/>
      <c r="G75" s="384"/>
      <c r="H75" s="384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 x14ac:dyDescent="0.2">
      <c r="A76" s="34"/>
      <c r="B76" s="35"/>
      <c r="C76" s="29" t="s">
        <v>121</v>
      </c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 x14ac:dyDescent="0.2">
      <c r="A77" s="34"/>
      <c r="B77" s="35"/>
      <c r="C77" s="36"/>
      <c r="D77" s="36"/>
      <c r="E77" s="336" t="str">
        <f>E11</f>
        <v>SO 4.2 - Materiál a práce dodávané zadavatelem -  NEOCEŇOVAT!</v>
      </c>
      <c r="F77" s="384"/>
      <c r="G77" s="384"/>
      <c r="H77" s="384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5" customHeight="1" x14ac:dyDescent="0.2">
      <c r="A78" s="34"/>
      <c r="B78" s="35"/>
      <c r="C78" s="36"/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 x14ac:dyDescent="0.2">
      <c r="A79" s="34"/>
      <c r="B79" s="35"/>
      <c r="C79" s="29" t="s">
        <v>22</v>
      </c>
      <c r="D79" s="36"/>
      <c r="E79" s="36"/>
      <c r="F79" s="27" t="str">
        <f>F14</f>
        <v>trať 225 dle JŘ, žst. Jindřichův Hradec</v>
      </c>
      <c r="G79" s="36"/>
      <c r="H79" s="36"/>
      <c r="I79" s="117" t="s">
        <v>24</v>
      </c>
      <c r="J79" s="59" t="str">
        <f>IF(J14="","",J14)</f>
        <v>15. 4. 2020</v>
      </c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5" customHeight="1" x14ac:dyDescent="0.2">
      <c r="A80" s="34"/>
      <c r="B80" s="35"/>
      <c r="C80" s="36"/>
      <c r="D80" s="36"/>
      <c r="E80" s="36"/>
      <c r="F80" s="36"/>
      <c r="G80" s="36"/>
      <c r="H80" s="36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2" customHeight="1" x14ac:dyDescent="0.2">
      <c r="A81" s="34"/>
      <c r="B81" s="35"/>
      <c r="C81" s="29" t="s">
        <v>26</v>
      </c>
      <c r="D81" s="36"/>
      <c r="E81" s="36"/>
      <c r="F81" s="27" t="str">
        <f>E17</f>
        <v xml:space="preserve">Správa železnic, státní organizace, OŘ Plzeň </v>
      </c>
      <c r="G81" s="36"/>
      <c r="H81" s="36"/>
      <c r="I81" s="117" t="s">
        <v>34</v>
      </c>
      <c r="J81" s="32" t="str">
        <f>E23</f>
        <v xml:space="preserve"> </v>
      </c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2" customHeight="1" x14ac:dyDescent="0.2">
      <c r="A82" s="34"/>
      <c r="B82" s="35"/>
      <c r="C82" s="29" t="s">
        <v>32</v>
      </c>
      <c r="D82" s="36"/>
      <c r="E82" s="36"/>
      <c r="F82" s="27" t="str">
        <f>IF(E20="","",E20)</f>
        <v>Vyplň údaj</v>
      </c>
      <c r="G82" s="36"/>
      <c r="H82" s="36"/>
      <c r="I82" s="117" t="s">
        <v>38</v>
      </c>
      <c r="J82" s="32" t="str">
        <f>E26</f>
        <v>Libor Brabenec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 x14ac:dyDescent="0.2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 x14ac:dyDescent="0.2">
      <c r="A84" s="164"/>
      <c r="B84" s="165"/>
      <c r="C84" s="166" t="s">
        <v>131</v>
      </c>
      <c r="D84" s="167" t="s">
        <v>61</v>
      </c>
      <c r="E84" s="167" t="s">
        <v>57</v>
      </c>
      <c r="F84" s="167" t="s">
        <v>58</v>
      </c>
      <c r="G84" s="167" t="s">
        <v>132</v>
      </c>
      <c r="H84" s="167" t="s">
        <v>133</v>
      </c>
      <c r="I84" s="168" t="s">
        <v>134</v>
      </c>
      <c r="J84" s="167" t="s">
        <v>125</v>
      </c>
      <c r="K84" s="169" t="s">
        <v>135</v>
      </c>
      <c r="L84" s="170"/>
      <c r="M84" s="68" t="s">
        <v>35</v>
      </c>
      <c r="N84" s="69" t="s">
        <v>46</v>
      </c>
      <c r="O84" s="69" t="s">
        <v>136</v>
      </c>
      <c r="P84" s="69" t="s">
        <v>137</v>
      </c>
      <c r="Q84" s="69" t="s">
        <v>138</v>
      </c>
      <c r="R84" s="69" t="s">
        <v>139</v>
      </c>
      <c r="S84" s="69" t="s">
        <v>140</v>
      </c>
      <c r="T84" s="70" t="s">
        <v>141</v>
      </c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/>
    </row>
    <row r="85" spans="1:65" s="2" customFormat="1" ht="22.9" customHeight="1" x14ac:dyDescent="0.25">
      <c r="A85" s="34"/>
      <c r="B85" s="35"/>
      <c r="C85" s="75" t="s">
        <v>142</v>
      </c>
      <c r="D85" s="36"/>
      <c r="E85" s="36"/>
      <c r="F85" s="36"/>
      <c r="G85" s="36"/>
      <c r="H85" s="36"/>
      <c r="I85" s="115"/>
      <c r="J85" s="171">
        <f>BK85</f>
        <v>0</v>
      </c>
      <c r="K85" s="36"/>
      <c r="L85" s="39"/>
      <c r="M85" s="71"/>
      <c r="N85" s="172"/>
      <c r="O85" s="72"/>
      <c r="P85" s="173">
        <f>SUM(P86:P97)</f>
        <v>0</v>
      </c>
      <c r="Q85" s="72"/>
      <c r="R85" s="173">
        <f>SUM(R86:R97)</f>
        <v>3.0566599999999999</v>
      </c>
      <c r="S85" s="72"/>
      <c r="T85" s="174">
        <f>SUM(T86:T97)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75</v>
      </c>
      <c r="AU85" s="17" t="s">
        <v>126</v>
      </c>
      <c r="BK85" s="175">
        <f>SUM(BK86:BK97)</f>
        <v>0</v>
      </c>
    </row>
    <row r="86" spans="1:65" s="2" customFormat="1" ht="21.75" customHeight="1" x14ac:dyDescent="0.2">
      <c r="A86" s="34"/>
      <c r="B86" s="35"/>
      <c r="C86" s="176" t="s">
        <v>83</v>
      </c>
      <c r="D86" s="176" t="s">
        <v>143</v>
      </c>
      <c r="E86" s="177" t="s">
        <v>621</v>
      </c>
      <c r="F86" s="178" t="s">
        <v>622</v>
      </c>
      <c r="G86" s="179" t="s">
        <v>146</v>
      </c>
      <c r="H86" s="180">
        <v>2</v>
      </c>
      <c r="I86" s="393">
        <v>0</v>
      </c>
      <c r="J86" s="182">
        <f>ROUND(I86*H86,2)</f>
        <v>0</v>
      </c>
      <c r="K86" s="178" t="s">
        <v>147</v>
      </c>
      <c r="L86" s="183"/>
      <c r="M86" s="184" t="s">
        <v>35</v>
      </c>
      <c r="N86" s="185" t="s">
        <v>47</v>
      </c>
      <c r="O86" s="64"/>
      <c r="P86" s="186">
        <f>O86*H86</f>
        <v>0</v>
      </c>
      <c r="Q86" s="186">
        <v>1.23475</v>
      </c>
      <c r="R86" s="186">
        <f>Q86*H86</f>
        <v>2.4695</v>
      </c>
      <c r="S86" s="186">
        <v>0</v>
      </c>
      <c r="T86" s="187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8" t="s">
        <v>148</v>
      </c>
      <c r="AT86" s="188" t="s">
        <v>143</v>
      </c>
      <c r="AU86" s="188" t="s">
        <v>76</v>
      </c>
      <c r="AY86" s="17" t="s">
        <v>149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7" t="s">
        <v>83</v>
      </c>
      <c r="BK86" s="189">
        <f>ROUND(I86*H86,2)</f>
        <v>0</v>
      </c>
      <c r="BL86" s="17" t="s">
        <v>150</v>
      </c>
      <c r="BM86" s="188" t="s">
        <v>786</v>
      </c>
    </row>
    <row r="87" spans="1:65" s="2" customFormat="1" ht="19.5" x14ac:dyDescent="0.2">
      <c r="A87" s="34"/>
      <c r="B87" s="35"/>
      <c r="C87" s="36"/>
      <c r="D87" s="192" t="s">
        <v>157</v>
      </c>
      <c r="E87" s="36"/>
      <c r="F87" s="202" t="s">
        <v>616</v>
      </c>
      <c r="G87" s="36"/>
      <c r="H87" s="36"/>
      <c r="I87" s="115"/>
      <c r="J87" s="36"/>
      <c r="K87" s="36"/>
      <c r="L87" s="39"/>
      <c r="M87" s="203"/>
      <c r="N87" s="204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157</v>
      </c>
      <c r="AU87" s="17" t="s">
        <v>76</v>
      </c>
    </row>
    <row r="88" spans="1:65" s="12" customFormat="1" ht="11.25" x14ac:dyDescent="0.2">
      <c r="B88" s="190"/>
      <c r="C88" s="191"/>
      <c r="D88" s="192" t="s">
        <v>152</v>
      </c>
      <c r="E88" s="193" t="s">
        <v>35</v>
      </c>
      <c r="F88" s="194" t="s">
        <v>194</v>
      </c>
      <c r="G88" s="191"/>
      <c r="H88" s="195">
        <v>2</v>
      </c>
      <c r="I88" s="196"/>
      <c r="J88" s="191"/>
      <c r="K88" s="191"/>
      <c r="L88" s="197"/>
      <c r="M88" s="198"/>
      <c r="N88" s="199"/>
      <c r="O88" s="199"/>
      <c r="P88" s="199"/>
      <c r="Q88" s="199"/>
      <c r="R88" s="199"/>
      <c r="S88" s="199"/>
      <c r="T88" s="200"/>
      <c r="AT88" s="201" t="s">
        <v>152</v>
      </c>
      <c r="AU88" s="201" t="s">
        <v>76</v>
      </c>
      <c r="AV88" s="12" t="s">
        <v>85</v>
      </c>
      <c r="AW88" s="12" t="s">
        <v>37</v>
      </c>
      <c r="AX88" s="12" t="s">
        <v>83</v>
      </c>
      <c r="AY88" s="201" t="s">
        <v>149</v>
      </c>
    </row>
    <row r="89" spans="1:65" s="2" customFormat="1" ht="21.75" customHeight="1" x14ac:dyDescent="0.2">
      <c r="A89" s="34"/>
      <c r="B89" s="35"/>
      <c r="C89" s="176" t="s">
        <v>85</v>
      </c>
      <c r="D89" s="176" t="s">
        <v>143</v>
      </c>
      <c r="E89" s="177" t="s">
        <v>716</v>
      </c>
      <c r="F89" s="178" t="s">
        <v>717</v>
      </c>
      <c r="G89" s="179" t="s">
        <v>255</v>
      </c>
      <c r="H89" s="180">
        <v>16.5</v>
      </c>
      <c r="I89" s="393">
        <v>0</v>
      </c>
      <c r="J89" s="182">
        <f>ROUND(I89*H89,2)</f>
        <v>0</v>
      </c>
      <c r="K89" s="178" t="s">
        <v>147</v>
      </c>
      <c r="L89" s="183"/>
      <c r="M89" s="184" t="s">
        <v>35</v>
      </c>
      <c r="N89" s="185" t="s">
        <v>47</v>
      </c>
      <c r="O89" s="64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8" t="s">
        <v>148</v>
      </c>
      <c r="AT89" s="188" t="s">
        <v>143</v>
      </c>
      <c r="AU89" s="188" t="s">
        <v>76</v>
      </c>
      <c r="AY89" s="17" t="s">
        <v>149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7" t="s">
        <v>83</v>
      </c>
      <c r="BK89" s="189">
        <f>ROUND(I89*H89,2)</f>
        <v>0</v>
      </c>
      <c r="BL89" s="17" t="s">
        <v>150</v>
      </c>
      <c r="BM89" s="188" t="s">
        <v>787</v>
      </c>
    </row>
    <row r="90" spans="1:65" s="2" customFormat="1" ht="19.5" x14ac:dyDescent="0.2">
      <c r="A90" s="34"/>
      <c r="B90" s="35"/>
      <c r="C90" s="36"/>
      <c r="D90" s="192" t="s">
        <v>157</v>
      </c>
      <c r="E90" s="36"/>
      <c r="F90" s="202" t="s">
        <v>616</v>
      </c>
      <c r="G90" s="36"/>
      <c r="H90" s="36"/>
      <c r="I90" s="115"/>
      <c r="J90" s="36"/>
      <c r="K90" s="36"/>
      <c r="L90" s="39"/>
      <c r="M90" s="203"/>
      <c r="N90" s="204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157</v>
      </c>
      <c r="AU90" s="17" t="s">
        <v>76</v>
      </c>
    </row>
    <row r="91" spans="1:65" s="12" customFormat="1" ht="11.25" x14ac:dyDescent="0.2">
      <c r="B91" s="190"/>
      <c r="C91" s="191"/>
      <c r="D91" s="192" t="s">
        <v>152</v>
      </c>
      <c r="E91" s="193" t="s">
        <v>35</v>
      </c>
      <c r="F91" s="194" t="s">
        <v>747</v>
      </c>
      <c r="G91" s="191"/>
      <c r="H91" s="195">
        <v>16.5</v>
      </c>
      <c r="I91" s="196"/>
      <c r="J91" s="191"/>
      <c r="K91" s="191"/>
      <c r="L91" s="197"/>
      <c r="M91" s="198"/>
      <c r="N91" s="199"/>
      <c r="O91" s="199"/>
      <c r="P91" s="199"/>
      <c r="Q91" s="199"/>
      <c r="R91" s="199"/>
      <c r="S91" s="199"/>
      <c r="T91" s="200"/>
      <c r="AT91" s="201" t="s">
        <v>152</v>
      </c>
      <c r="AU91" s="201" t="s">
        <v>76</v>
      </c>
      <c r="AV91" s="12" t="s">
        <v>85</v>
      </c>
      <c r="AW91" s="12" t="s">
        <v>37</v>
      </c>
      <c r="AX91" s="12" t="s">
        <v>83</v>
      </c>
      <c r="AY91" s="201" t="s">
        <v>149</v>
      </c>
    </row>
    <row r="92" spans="1:65" s="2" customFormat="1" ht="21.75" customHeight="1" x14ac:dyDescent="0.2">
      <c r="A92" s="34"/>
      <c r="B92" s="35"/>
      <c r="C92" s="176" t="s">
        <v>160</v>
      </c>
      <c r="D92" s="176" t="s">
        <v>143</v>
      </c>
      <c r="E92" s="177" t="s">
        <v>788</v>
      </c>
      <c r="F92" s="178" t="s">
        <v>789</v>
      </c>
      <c r="G92" s="179" t="s">
        <v>146</v>
      </c>
      <c r="H92" s="180">
        <v>2</v>
      </c>
      <c r="I92" s="393">
        <v>0</v>
      </c>
      <c r="J92" s="182">
        <f>ROUND(I92*H92,2)</f>
        <v>0</v>
      </c>
      <c r="K92" s="178" t="s">
        <v>147</v>
      </c>
      <c r="L92" s="183"/>
      <c r="M92" s="184" t="s">
        <v>35</v>
      </c>
      <c r="N92" s="185" t="s">
        <v>47</v>
      </c>
      <c r="O92" s="64"/>
      <c r="P92" s="186">
        <f>O92*H92</f>
        <v>0</v>
      </c>
      <c r="Q92" s="186">
        <v>0.29358000000000001</v>
      </c>
      <c r="R92" s="186">
        <f>Q92*H92</f>
        <v>0.58716000000000002</v>
      </c>
      <c r="S92" s="186">
        <v>0</v>
      </c>
      <c r="T92" s="187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8" t="s">
        <v>148</v>
      </c>
      <c r="AT92" s="188" t="s">
        <v>143</v>
      </c>
      <c r="AU92" s="188" t="s">
        <v>76</v>
      </c>
      <c r="AY92" s="17" t="s">
        <v>149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7" t="s">
        <v>83</v>
      </c>
      <c r="BK92" s="189">
        <f>ROUND(I92*H92,2)</f>
        <v>0</v>
      </c>
      <c r="BL92" s="17" t="s">
        <v>150</v>
      </c>
      <c r="BM92" s="188" t="s">
        <v>790</v>
      </c>
    </row>
    <row r="93" spans="1:65" s="2" customFormat="1" ht="39" x14ac:dyDescent="0.2">
      <c r="A93" s="34"/>
      <c r="B93" s="35"/>
      <c r="C93" s="36"/>
      <c r="D93" s="192" t="s">
        <v>157</v>
      </c>
      <c r="E93" s="36"/>
      <c r="F93" s="202" t="s">
        <v>791</v>
      </c>
      <c r="G93" s="36"/>
      <c r="H93" s="36"/>
      <c r="I93" s="115"/>
      <c r="J93" s="36"/>
      <c r="K93" s="36"/>
      <c r="L93" s="39"/>
      <c r="M93" s="203"/>
      <c r="N93" s="204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157</v>
      </c>
      <c r="AU93" s="17" t="s">
        <v>76</v>
      </c>
    </row>
    <row r="94" spans="1:65" s="12" customFormat="1" ht="11.25" x14ac:dyDescent="0.2">
      <c r="B94" s="190"/>
      <c r="C94" s="191"/>
      <c r="D94" s="192" t="s">
        <v>152</v>
      </c>
      <c r="E94" s="193" t="s">
        <v>35</v>
      </c>
      <c r="F94" s="194" t="s">
        <v>194</v>
      </c>
      <c r="G94" s="191"/>
      <c r="H94" s="195">
        <v>2</v>
      </c>
      <c r="I94" s="196"/>
      <c r="J94" s="191"/>
      <c r="K94" s="191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152</v>
      </c>
      <c r="AU94" s="201" t="s">
        <v>76</v>
      </c>
      <c r="AV94" s="12" t="s">
        <v>85</v>
      </c>
      <c r="AW94" s="12" t="s">
        <v>37</v>
      </c>
      <c r="AX94" s="12" t="s">
        <v>83</v>
      </c>
      <c r="AY94" s="201" t="s">
        <v>149</v>
      </c>
    </row>
    <row r="95" spans="1:65" s="2" customFormat="1" ht="21.75" customHeight="1" x14ac:dyDescent="0.2">
      <c r="A95" s="34"/>
      <c r="B95" s="35"/>
      <c r="C95" s="176" t="s">
        <v>150</v>
      </c>
      <c r="D95" s="176" t="s">
        <v>143</v>
      </c>
      <c r="E95" s="177" t="s">
        <v>407</v>
      </c>
      <c r="F95" s="178" t="s">
        <v>408</v>
      </c>
      <c r="G95" s="179" t="s">
        <v>146</v>
      </c>
      <c r="H95" s="180">
        <v>46</v>
      </c>
      <c r="I95" s="393">
        <v>0</v>
      </c>
      <c r="J95" s="182">
        <f>ROUND(I95*H95,2)</f>
        <v>0</v>
      </c>
      <c r="K95" s="178" t="s">
        <v>147</v>
      </c>
      <c r="L95" s="183"/>
      <c r="M95" s="184" t="s">
        <v>35</v>
      </c>
      <c r="N95" s="185" t="s">
        <v>47</v>
      </c>
      <c r="O95" s="64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8" t="s">
        <v>148</v>
      </c>
      <c r="AT95" s="188" t="s">
        <v>143</v>
      </c>
      <c r="AU95" s="188" t="s">
        <v>76</v>
      </c>
      <c r="AY95" s="17" t="s">
        <v>149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7" t="s">
        <v>83</v>
      </c>
      <c r="BK95" s="189">
        <f>ROUND(I95*H95,2)</f>
        <v>0</v>
      </c>
      <c r="BL95" s="17" t="s">
        <v>150</v>
      </c>
      <c r="BM95" s="188" t="s">
        <v>409</v>
      </c>
    </row>
    <row r="96" spans="1:65" s="2" customFormat="1" ht="19.5" x14ac:dyDescent="0.2">
      <c r="A96" s="34"/>
      <c r="B96" s="35"/>
      <c r="C96" s="36"/>
      <c r="D96" s="192" t="s">
        <v>157</v>
      </c>
      <c r="E96" s="36"/>
      <c r="F96" s="202" t="s">
        <v>616</v>
      </c>
      <c r="G96" s="36"/>
      <c r="H96" s="36"/>
      <c r="I96" s="115"/>
      <c r="J96" s="36"/>
      <c r="K96" s="36"/>
      <c r="L96" s="39"/>
      <c r="M96" s="203"/>
      <c r="N96" s="204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157</v>
      </c>
      <c r="AU96" s="17" t="s">
        <v>76</v>
      </c>
    </row>
    <row r="97" spans="1:51" s="12" customFormat="1" ht="11.25" x14ac:dyDescent="0.2">
      <c r="B97" s="190"/>
      <c r="C97" s="191"/>
      <c r="D97" s="192" t="s">
        <v>152</v>
      </c>
      <c r="E97" s="193" t="s">
        <v>35</v>
      </c>
      <c r="F97" s="194" t="s">
        <v>736</v>
      </c>
      <c r="G97" s="191"/>
      <c r="H97" s="195">
        <v>46</v>
      </c>
      <c r="I97" s="196"/>
      <c r="J97" s="191"/>
      <c r="K97" s="191"/>
      <c r="L97" s="197"/>
      <c r="M97" s="241"/>
      <c r="N97" s="242"/>
      <c r="O97" s="242"/>
      <c r="P97" s="242"/>
      <c r="Q97" s="242"/>
      <c r="R97" s="242"/>
      <c r="S97" s="242"/>
      <c r="T97" s="243"/>
      <c r="AT97" s="201" t="s">
        <v>152</v>
      </c>
      <c r="AU97" s="201" t="s">
        <v>76</v>
      </c>
      <c r="AV97" s="12" t="s">
        <v>85</v>
      </c>
      <c r="AW97" s="12" t="s">
        <v>37</v>
      </c>
      <c r="AX97" s="12" t="s">
        <v>83</v>
      </c>
      <c r="AY97" s="201" t="s">
        <v>149</v>
      </c>
    </row>
    <row r="98" spans="1:51" s="2" customFormat="1" ht="6.95" customHeight="1" x14ac:dyDescent="0.2">
      <c r="A98" s="34"/>
      <c r="B98" s="47"/>
      <c r="C98" s="48"/>
      <c r="D98" s="48"/>
      <c r="E98" s="48"/>
      <c r="F98" s="48"/>
      <c r="G98" s="48"/>
      <c r="H98" s="48"/>
      <c r="I98" s="142"/>
      <c r="J98" s="48"/>
      <c r="K98" s="48"/>
      <c r="L98" s="39"/>
      <c r="M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</sheetData>
  <sheetProtection algorithmName="SHA-512" hashValue="pbFNHakNMund95ye6d9M74ItMWILn4969NtDGx60Be1/M1yCWxWWr0t3nmZ2WptpUHxCi7DFvXVUlLPQTr1SMw==" saltValue="T5Tbz3+ZBn4dIiChdloF1DwsNXqtTiWzaGzViSaYSloDsu4axzZptusof/SsZ8FIqWy6Q+ilizMVCWmnfdcLKw==" spinCount="100000" sheet="1" objects="1" scenarios="1" formatColumns="0" formatRows="0" autoFilter="0"/>
  <autoFilter ref="C84:K9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SO 1.1 - Železniční svřšek</vt:lpstr>
      <vt:lpstr>SO 1.2 - Materiál a práce...</vt:lpstr>
      <vt:lpstr>SO 2.1 - Železniční svřšek</vt:lpstr>
      <vt:lpstr>SO 2.2 - Materiál a práce...</vt:lpstr>
      <vt:lpstr>SO 3.1 - Železniční svřšek</vt:lpstr>
      <vt:lpstr>SO 3.2 - Materiál a práce...</vt:lpstr>
      <vt:lpstr>SO 4.1 - Železniční svřšek</vt:lpstr>
      <vt:lpstr>SO 4.2 - Materiál a práce...</vt:lpstr>
      <vt:lpstr>VON - Vedlejší a ostatní ...</vt:lpstr>
      <vt:lpstr>Pokyny pro vyplnění</vt:lpstr>
      <vt:lpstr>'Rekapitulace stavby'!Názvy_tisku</vt:lpstr>
      <vt:lpstr>'SO 1.1 - Železniční svřšek'!Názvy_tisku</vt:lpstr>
      <vt:lpstr>'SO 1.2 - Materiál a práce...'!Názvy_tisku</vt:lpstr>
      <vt:lpstr>'SO 2.1 - Železniční svřšek'!Názvy_tisku</vt:lpstr>
      <vt:lpstr>'SO 2.2 - Materiál a práce...'!Názvy_tisku</vt:lpstr>
      <vt:lpstr>'SO 3.1 - Železniční svřšek'!Názvy_tisku</vt:lpstr>
      <vt:lpstr>'SO 3.2 - Materiál a práce...'!Názvy_tisku</vt:lpstr>
      <vt:lpstr>'SO 4.1 - Železniční svřšek'!Názvy_tisku</vt:lpstr>
      <vt:lpstr>'SO 4.2 - Materiál a práce...'!Názvy_tisku</vt:lpstr>
      <vt:lpstr>'VON - Vedlejší a ostatní ...'!Názvy_tisku</vt:lpstr>
      <vt:lpstr>'Pokyny pro vyplnění'!Oblast_tisku</vt:lpstr>
      <vt:lpstr>'Rekapitulace stavby'!Oblast_tisku</vt:lpstr>
      <vt:lpstr>'SO 1.1 - Železniční svřšek'!Oblast_tisku</vt:lpstr>
      <vt:lpstr>'SO 1.2 - Materiál a práce...'!Oblast_tisku</vt:lpstr>
      <vt:lpstr>'SO 2.1 - Železniční svřšek'!Oblast_tisku</vt:lpstr>
      <vt:lpstr>'SO 2.2 - Materiál a práce...'!Oblast_tisku</vt:lpstr>
      <vt:lpstr>'SO 3.1 - Železniční svřšek'!Oblast_tisku</vt:lpstr>
      <vt:lpstr>'SO 3.2 - Materiál a práce...'!Oblast_tisku</vt:lpstr>
      <vt:lpstr>'SO 4.1 - Železniční svřšek'!Oblast_tisku</vt:lpstr>
      <vt:lpstr>'SO 4.2 - Materiál a práce...'!Oblast_tisku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2020-04-22T12:52:23Z</dcterms:created>
  <dcterms:modified xsi:type="dcterms:W3CDTF">2020-04-22T12:57:55Z</dcterms:modified>
</cp:coreProperties>
</file>