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zakázky" sheetId="1" r:id="rId1"/>
    <sheet name="SO 2002-10-02 - Most v km..." sheetId="2" r:id="rId2"/>
    <sheet name="VON - Vedlejší a ostatní ..." sheetId="3" r:id="rId3"/>
    <sheet name="SO_ 2002-20-02 - Oprava m..." sheetId="4" r:id="rId4"/>
    <sheet name="VRN - Vedlejší rozpočtové..." sheetId="5" r:id="rId5"/>
    <sheet name="Pokyny pro vyplnění" sheetId="6" r:id="rId6"/>
  </sheets>
  <definedNames>
    <definedName name="_xlnm.Print_Area" localSheetId="0">'Rekapitulace zakázky'!$D$4:$AO$36,'Rekapitulace zakázky'!$C$42:$AQ$63</definedName>
    <definedName name="_xlnm.Print_Titles" localSheetId="0">'Rekapitulace zakázky'!$52:$52</definedName>
    <definedName name="_xlnm._FilterDatabase" localSheetId="1" hidden="1">'SO 2002-10-02 - Most v km...'!$C$86:$K$150</definedName>
    <definedName name="_xlnm.Print_Area" localSheetId="1">'SO 2002-10-02 - Most v km...'!$C$4:$J$41,'SO 2002-10-02 - Most v km...'!$C$47:$J$66,'SO 2002-10-02 - Most v km...'!$C$72:$K$150</definedName>
    <definedName name="_xlnm.Print_Titles" localSheetId="1">'SO 2002-10-02 - Most v km...'!$86:$86</definedName>
    <definedName name="_xlnm._FilterDatabase" localSheetId="2" hidden="1">'VON - Vedlejší a ostatní ...'!$C$85:$K$91</definedName>
    <definedName name="_xlnm.Print_Area" localSheetId="2">'VON - Vedlejší a ostatní ...'!$C$4:$J$41,'VON - Vedlejší a ostatní ...'!$C$47:$J$65,'VON - Vedlejší a ostatní ...'!$C$71:$K$91</definedName>
    <definedName name="_xlnm.Print_Titles" localSheetId="2">'VON - Vedlejší a ostatní ...'!$85:$85</definedName>
    <definedName name="_xlnm._FilterDatabase" localSheetId="3" hidden="1">'SO_ 2002-20-02 - Oprava m...'!$C$96:$K$304</definedName>
    <definedName name="_xlnm.Print_Area" localSheetId="3">'SO_ 2002-20-02 - Oprava m...'!$C$4:$J$41,'SO_ 2002-20-02 - Oprava m...'!$C$47:$J$76,'SO_ 2002-20-02 - Oprava m...'!$C$82:$K$304</definedName>
    <definedName name="_xlnm.Print_Titles" localSheetId="3">'SO_ 2002-20-02 - Oprava m...'!$96:$96</definedName>
    <definedName name="_xlnm._FilterDatabase" localSheetId="4" hidden="1">'VRN - Vedlejší rozpočtové...'!$C$87:$K$97</definedName>
    <definedName name="_xlnm.Print_Area" localSheetId="4">'VRN - Vedlejší rozpočtové...'!$C$4:$J$41,'VRN - Vedlejší rozpočtové...'!$C$47:$J$67,'VRN - Vedlejší rozpočtové...'!$C$73:$K$97</definedName>
    <definedName name="_xlnm.Print_Titles" localSheetId="4">'VRN - Vedlejší rozpočtové...'!$87:$87</definedName>
  </definedNames>
  <calcPr/>
</workbook>
</file>

<file path=xl/calcChain.xml><?xml version="1.0" encoding="utf-8"?>
<calcChain xmlns="http://schemas.openxmlformats.org/spreadsheetml/2006/main">
  <c i="5" l="1" r="J39"/>
  <c r="J38"/>
  <c i="1" r="AY62"/>
  <c i="5" r="J37"/>
  <c i="1" r="AX62"/>
  <c i="5"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BI92"/>
  <c r="BH92"/>
  <c r="BG92"/>
  <c r="BF92"/>
  <c r="T92"/>
  <c r="R92"/>
  <c r="P92"/>
  <c r="BI91"/>
  <c r="BH91"/>
  <c r="BG91"/>
  <c r="BF91"/>
  <c r="T91"/>
  <c r="R91"/>
  <c r="P91"/>
  <c r="J85"/>
  <c r="J84"/>
  <c r="F84"/>
  <c r="F82"/>
  <c r="E80"/>
  <c r="J59"/>
  <c r="J58"/>
  <c r="F58"/>
  <c r="F56"/>
  <c r="E54"/>
  <c r="J20"/>
  <c r="E20"/>
  <c r="F85"/>
  <c r="J19"/>
  <c r="J14"/>
  <c r="J56"/>
  <c r="E7"/>
  <c r="E76"/>
  <c i="4" r="J39"/>
  <c r="J38"/>
  <c i="1" r="AY60"/>
  <c i="4" r="J37"/>
  <c i="1" r="AX60"/>
  <c i="4" r="BI304"/>
  <c r="BH304"/>
  <c r="BG304"/>
  <c r="BF304"/>
  <c r="T304"/>
  <c r="R304"/>
  <c r="P304"/>
  <c r="BI302"/>
  <c r="BH302"/>
  <c r="BG302"/>
  <c r="BF302"/>
  <c r="T302"/>
  <c r="R302"/>
  <c r="P302"/>
  <c r="BI296"/>
  <c r="BH296"/>
  <c r="BG296"/>
  <c r="BF296"/>
  <c r="T296"/>
  <c r="T295"/>
  <c r="T294"/>
  <c r="R296"/>
  <c r="R295"/>
  <c r="R294"/>
  <c r="P296"/>
  <c r="P295"/>
  <c r="P294"/>
  <c r="BI291"/>
  <c r="BH291"/>
  <c r="BG291"/>
  <c r="BF291"/>
  <c r="T291"/>
  <c r="R291"/>
  <c r="P291"/>
  <c r="BI289"/>
  <c r="BH289"/>
  <c r="BG289"/>
  <c r="BF289"/>
  <c r="T289"/>
  <c r="R289"/>
  <c r="P289"/>
  <c r="BI287"/>
  <c r="BH287"/>
  <c r="BG287"/>
  <c r="BF287"/>
  <c r="T287"/>
  <c r="R287"/>
  <c r="P287"/>
  <c r="BI283"/>
  <c r="BH283"/>
  <c r="BG283"/>
  <c r="BF283"/>
  <c r="T283"/>
  <c r="R283"/>
  <c r="P283"/>
  <c r="BI281"/>
  <c r="BH281"/>
  <c r="BG281"/>
  <c r="BF281"/>
  <c r="T281"/>
  <c r="R281"/>
  <c r="P281"/>
  <c r="BI278"/>
  <c r="BH278"/>
  <c r="BG278"/>
  <c r="BF278"/>
  <c r="T278"/>
  <c r="R278"/>
  <c r="P278"/>
  <c r="BI275"/>
  <c r="BH275"/>
  <c r="BG275"/>
  <c r="BF275"/>
  <c r="T275"/>
  <c r="R275"/>
  <c r="P275"/>
  <c r="BI272"/>
  <c r="BH272"/>
  <c r="BG272"/>
  <c r="BF272"/>
  <c r="T272"/>
  <c r="R272"/>
  <c r="P272"/>
  <c r="BI269"/>
  <c r="BH269"/>
  <c r="BG269"/>
  <c r="BF269"/>
  <c r="T269"/>
  <c r="R269"/>
  <c r="P269"/>
  <c r="BI266"/>
  <c r="BH266"/>
  <c r="BG266"/>
  <c r="BF266"/>
  <c r="T266"/>
  <c r="R266"/>
  <c r="P266"/>
  <c r="BI263"/>
  <c r="BH263"/>
  <c r="BG263"/>
  <c r="BF263"/>
  <c r="T263"/>
  <c r="R263"/>
  <c r="P263"/>
  <c r="BI261"/>
  <c r="BH261"/>
  <c r="BG261"/>
  <c r="BF261"/>
  <c r="T261"/>
  <c r="R261"/>
  <c r="P261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0"/>
  <c r="BH240"/>
  <c r="BG240"/>
  <c r="BF240"/>
  <c r="T240"/>
  <c r="R240"/>
  <c r="P240"/>
  <c r="BI238"/>
  <c r="BH238"/>
  <c r="BG238"/>
  <c r="BF238"/>
  <c r="T238"/>
  <c r="R238"/>
  <c r="P238"/>
  <c r="BI235"/>
  <c r="BH235"/>
  <c r="BG235"/>
  <c r="BF235"/>
  <c r="T235"/>
  <c r="R235"/>
  <c r="P235"/>
  <c r="BI232"/>
  <c r="BH232"/>
  <c r="BG232"/>
  <c r="BF232"/>
  <c r="T232"/>
  <c r="R232"/>
  <c r="P232"/>
  <c r="BI230"/>
  <c r="BH230"/>
  <c r="BG230"/>
  <c r="BF230"/>
  <c r="T230"/>
  <c r="R230"/>
  <c r="P230"/>
  <c r="BI227"/>
  <c r="BH227"/>
  <c r="BG227"/>
  <c r="BF227"/>
  <c r="T227"/>
  <c r="R227"/>
  <c r="P227"/>
  <c r="BI224"/>
  <c r="BH224"/>
  <c r="BG224"/>
  <c r="BF224"/>
  <c r="T224"/>
  <c r="R224"/>
  <c r="P224"/>
  <c r="BI221"/>
  <c r="BH221"/>
  <c r="BG221"/>
  <c r="BF221"/>
  <c r="T221"/>
  <c r="R221"/>
  <c r="P221"/>
  <c r="BI218"/>
  <c r="BH218"/>
  <c r="BG218"/>
  <c r="BF218"/>
  <c r="T218"/>
  <c r="R218"/>
  <c r="P218"/>
  <c r="BI215"/>
  <c r="BH215"/>
  <c r="BG215"/>
  <c r="BF215"/>
  <c r="T215"/>
  <c r="R215"/>
  <c r="P215"/>
  <c r="BI212"/>
  <c r="BH212"/>
  <c r="BG212"/>
  <c r="BF212"/>
  <c r="T212"/>
  <c r="R212"/>
  <c r="P212"/>
  <c r="BI207"/>
  <c r="BH207"/>
  <c r="BG207"/>
  <c r="BF207"/>
  <c r="T207"/>
  <c r="R207"/>
  <c r="P207"/>
  <c r="BI206"/>
  <c r="BH206"/>
  <c r="BG206"/>
  <c r="BF206"/>
  <c r="T206"/>
  <c r="R206"/>
  <c r="P206"/>
  <c r="BI204"/>
  <c r="BH204"/>
  <c r="BG204"/>
  <c r="BF204"/>
  <c r="T204"/>
  <c r="R204"/>
  <c r="P204"/>
  <c r="BI201"/>
  <c r="BH201"/>
  <c r="BG201"/>
  <c r="BF201"/>
  <c r="T201"/>
  <c r="R201"/>
  <c r="P201"/>
  <c r="BI200"/>
  <c r="BH200"/>
  <c r="BG200"/>
  <c r="BF200"/>
  <c r="T200"/>
  <c r="R200"/>
  <c r="P200"/>
  <c r="BI194"/>
  <c r="BH194"/>
  <c r="BG194"/>
  <c r="BF194"/>
  <c r="T194"/>
  <c r="R194"/>
  <c r="P194"/>
  <c r="BI190"/>
  <c r="BH190"/>
  <c r="BG190"/>
  <c r="BF190"/>
  <c r="T190"/>
  <c r="R190"/>
  <c r="P190"/>
  <c r="BI187"/>
  <c r="BH187"/>
  <c r="BG187"/>
  <c r="BF187"/>
  <c r="T187"/>
  <c r="R187"/>
  <c r="P187"/>
  <c r="BI185"/>
  <c r="BH185"/>
  <c r="BG185"/>
  <c r="BF185"/>
  <c r="T185"/>
  <c r="R185"/>
  <c r="P185"/>
  <c r="BI183"/>
  <c r="BH183"/>
  <c r="BG183"/>
  <c r="BF183"/>
  <c r="T183"/>
  <c r="R183"/>
  <c r="P183"/>
  <c r="BI180"/>
  <c r="BH180"/>
  <c r="BG180"/>
  <c r="BF180"/>
  <c r="T180"/>
  <c r="R180"/>
  <c r="P180"/>
  <c r="BI177"/>
  <c r="BH177"/>
  <c r="BG177"/>
  <c r="BF177"/>
  <c r="T177"/>
  <c r="R177"/>
  <c r="P177"/>
  <c r="BI175"/>
  <c r="BH175"/>
  <c r="BG175"/>
  <c r="BF175"/>
  <c r="T175"/>
  <c r="R175"/>
  <c r="P175"/>
  <c r="BI173"/>
  <c r="BH173"/>
  <c r="BG173"/>
  <c r="BF173"/>
  <c r="T173"/>
  <c r="R173"/>
  <c r="P173"/>
  <c r="BI171"/>
  <c r="BH171"/>
  <c r="BG171"/>
  <c r="BF171"/>
  <c r="T171"/>
  <c r="R171"/>
  <c r="P171"/>
  <c r="BI167"/>
  <c r="BH167"/>
  <c r="BG167"/>
  <c r="BF167"/>
  <c r="T167"/>
  <c r="R167"/>
  <c r="P167"/>
  <c r="BI161"/>
  <c r="BH161"/>
  <c r="BG161"/>
  <c r="BF161"/>
  <c r="T161"/>
  <c r="R161"/>
  <c r="P161"/>
  <c r="BI156"/>
  <c r="BH156"/>
  <c r="BG156"/>
  <c r="BF156"/>
  <c r="T156"/>
  <c r="R156"/>
  <c r="P156"/>
  <c r="BI154"/>
  <c r="BH154"/>
  <c r="BG154"/>
  <c r="BF154"/>
  <c r="T154"/>
  <c r="R154"/>
  <c r="P154"/>
  <c r="BI151"/>
  <c r="BH151"/>
  <c r="BG151"/>
  <c r="BF151"/>
  <c r="T151"/>
  <c r="R151"/>
  <c r="P151"/>
  <c r="BI148"/>
  <c r="BH148"/>
  <c r="BG148"/>
  <c r="BF148"/>
  <c r="T148"/>
  <c r="R148"/>
  <c r="P148"/>
  <c r="BI145"/>
  <c r="BH145"/>
  <c r="BG145"/>
  <c r="BF145"/>
  <c r="T145"/>
  <c r="R145"/>
  <c r="P145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0"/>
  <c r="BH130"/>
  <c r="BG130"/>
  <c r="BF130"/>
  <c r="T130"/>
  <c r="R130"/>
  <c r="P130"/>
  <c r="BI127"/>
  <c r="BH127"/>
  <c r="BG127"/>
  <c r="BF127"/>
  <c r="T127"/>
  <c r="R127"/>
  <c r="P127"/>
  <c r="BI125"/>
  <c r="BH125"/>
  <c r="BG125"/>
  <c r="BF125"/>
  <c r="T125"/>
  <c r="R125"/>
  <c r="P125"/>
  <c r="BI120"/>
  <c r="BH120"/>
  <c r="BG120"/>
  <c r="BF120"/>
  <c r="T120"/>
  <c r="R120"/>
  <c r="P120"/>
  <c r="BI115"/>
  <c r="BH115"/>
  <c r="BG115"/>
  <c r="BF115"/>
  <c r="T115"/>
  <c r="R115"/>
  <c r="P115"/>
  <c r="BI112"/>
  <c r="BH112"/>
  <c r="BG112"/>
  <c r="BF112"/>
  <c r="T112"/>
  <c r="R112"/>
  <c r="P112"/>
  <c r="BI109"/>
  <c r="BH109"/>
  <c r="BG109"/>
  <c r="BF109"/>
  <c r="T109"/>
  <c r="R109"/>
  <c r="P109"/>
  <c r="BI106"/>
  <c r="BH106"/>
  <c r="BG106"/>
  <c r="BF106"/>
  <c r="T106"/>
  <c r="R106"/>
  <c r="P106"/>
  <c r="BI103"/>
  <c r="BH103"/>
  <c r="BG103"/>
  <c r="BF103"/>
  <c r="T103"/>
  <c r="R103"/>
  <c r="P103"/>
  <c r="BI100"/>
  <c r="BH100"/>
  <c r="BG100"/>
  <c r="BF100"/>
  <c r="T100"/>
  <c r="R100"/>
  <c r="P100"/>
  <c r="J94"/>
  <c r="J93"/>
  <c r="F93"/>
  <c r="F91"/>
  <c r="E89"/>
  <c r="J59"/>
  <c r="J58"/>
  <c r="F58"/>
  <c r="F56"/>
  <c r="E54"/>
  <c r="J20"/>
  <c r="E20"/>
  <c r="F94"/>
  <c r="J19"/>
  <c r="J14"/>
  <c r="J91"/>
  <c r="E7"/>
  <c r="E85"/>
  <c i="3" r="J39"/>
  <c r="J38"/>
  <c i="1" r="AY58"/>
  <c i="3" r="J37"/>
  <c i="1" r="AX58"/>
  <c i="3" r="BI90"/>
  <c r="BH90"/>
  <c r="BG90"/>
  <c r="BF90"/>
  <c r="T90"/>
  <c r="R90"/>
  <c r="P90"/>
  <c r="BI88"/>
  <c r="BH88"/>
  <c r="BG88"/>
  <c r="BF88"/>
  <c r="T88"/>
  <c r="R88"/>
  <c r="P88"/>
  <c r="J83"/>
  <c r="J82"/>
  <c r="F82"/>
  <c r="F80"/>
  <c r="E78"/>
  <c r="J59"/>
  <c r="J58"/>
  <c r="F58"/>
  <c r="F56"/>
  <c r="E54"/>
  <c r="J20"/>
  <c r="E20"/>
  <c r="F83"/>
  <c r="J19"/>
  <c r="J14"/>
  <c r="J80"/>
  <c r="E7"/>
  <c r="E74"/>
  <c i="2" r="J39"/>
  <c r="J38"/>
  <c i="1" r="AY56"/>
  <c i="2" r="J37"/>
  <c i="1" r="AX56"/>
  <c i="2" r="BI148"/>
  <c r="BH148"/>
  <c r="BG148"/>
  <c r="BF148"/>
  <c r="T148"/>
  <c r="R148"/>
  <c r="P148"/>
  <c r="BI144"/>
  <c r="BH144"/>
  <c r="BG144"/>
  <c r="BF144"/>
  <c r="T144"/>
  <c r="R144"/>
  <c r="P144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BI128"/>
  <c r="BH128"/>
  <c r="BG128"/>
  <c r="BF128"/>
  <c r="T128"/>
  <c r="R128"/>
  <c r="P128"/>
  <c r="BI127"/>
  <c r="BH127"/>
  <c r="BG127"/>
  <c r="BF127"/>
  <c r="T127"/>
  <c r="R127"/>
  <c r="P127"/>
  <c r="BI125"/>
  <c r="BH125"/>
  <c r="BG125"/>
  <c r="BF125"/>
  <c r="T125"/>
  <c r="R125"/>
  <c r="P125"/>
  <c r="BI120"/>
  <c r="BH120"/>
  <c r="BG120"/>
  <c r="BF120"/>
  <c r="T120"/>
  <c r="R120"/>
  <c r="P120"/>
  <c r="BI118"/>
  <c r="BH118"/>
  <c r="BG118"/>
  <c r="BF118"/>
  <c r="T118"/>
  <c r="R118"/>
  <c r="P118"/>
  <c r="BI114"/>
  <c r="BH114"/>
  <c r="BG114"/>
  <c r="BF114"/>
  <c r="T114"/>
  <c r="R114"/>
  <c r="P114"/>
  <c r="BI111"/>
  <c r="BH111"/>
  <c r="BG111"/>
  <c r="BF111"/>
  <c r="T111"/>
  <c r="R111"/>
  <c r="P111"/>
  <c r="BI109"/>
  <c r="BH109"/>
  <c r="BG109"/>
  <c r="BF109"/>
  <c r="T109"/>
  <c r="R109"/>
  <c r="P109"/>
  <c r="BI105"/>
  <c r="BH105"/>
  <c r="BG105"/>
  <c r="BF105"/>
  <c r="T105"/>
  <c r="R105"/>
  <c r="P105"/>
  <c r="BI103"/>
  <c r="BH103"/>
  <c r="BG103"/>
  <c r="BF103"/>
  <c r="T103"/>
  <c r="R103"/>
  <c r="P103"/>
  <c r="BI100"/>
  <c r="BH100"/>
  <c r="BG100"/>
  <c r="BF100"/>
  <c r="T100"/>
  <c r="R100"/>
  <c r="P100"/>
  <c r="BI97"/>
  <c r="BH97"/>
  <c r="BG97"/>
  <c r="BF97"/>
  <c r="T97"/>
  <c r="R97"/>
  <c r="P97"/>
  <c r="BI93"/>
  <c r="BH93"/>
  <c r="BG93"/>
  <c r="BF93"/>
  <c r="T93"/>
  <c r="R93"/>
  <c r="P93"/>
  <c r="BI89"/>
  <c r="BH89"/>
  <c r="BG89"/>
  <c r="BF89"/>
  <c r="T89"/>
  <c r="R89"/>
  <c r="P89"/>
  <c r="J84"/>
  <c r="J83"/>
  <c r="F83"/>
  <c r="F81"/>
  <c r="E79"/>
  <c r="J59"/>
  <c r="J58"/>
  <c r="F58"/>
  <c r="F56"/>
  <c r="E54"/>
  <c r="J20"/>
  <c r="E20"/>
  <c r="F59"/>
  <c r="J19"/>
  <c r="J14"/>
  <c r="J81"/>
  <c r="E7"/>
  <c r="E75"/>
  <c i="1" r="L50"/>
  <c r="AM50"/>
  <c r="AM49"/>
  <c r="L49"/>
  <c r="AM47"/>
  <c r="L47"/>
  <c r="L45"/>
  <c r="L44"/>
  <c i="5" r="J92"/>
  <c i="4" r="BK304"/>
  <c r="J304"/>
  <c r="BK302"/>
  <c r="J302"/>
  <c r="BK296"/>
  <c r="J296"/>
  <c r="BK291"/>
  <c r="J291"/>
  <c r="BK289"/>
  <c r="J289"/>
  <c r="BK287"/>
  <c r="J287"/>
  <c r="BK283"/>
  <c r="J283"/>
  <c r="BK281"/>
  <c r="J281"/>
  <c r="BK278"/>
  <c r="J278"/>
  <c r="BK275"/>
  <c r="J275"/>
  <c r="BK272"/>
  <c r="J272"/>
  <c r="BK269"/>
  <c r="J269"/>
  <c r="BK266"/>
  <c r="J266"/>
  <c r="BK263"/>
  <c r="J263"/>
  <c r="BK261"/>
  <c r="J261"/>
  <c r="BK258"/>
  <c r="J258"/>
  <c r="BK255"/>
  <c r="J255"/>
  <c r="BK252"/>
  <c r="J252"/>
  <c r="BK249"/>
  <c r="J249"/>
  <c r="BK247"/>
  <c r="J247"/>
  <c r="BK245"/>
  <c r="J245"/>
  <c r="BK243"/>
  <c r="J243"/>
  <c r="BK240"/>
  <c r="J240"/>
  <c r="BK238"/>
  <c r="J238"/>
  <c r="BK235"/>
  <c r="J235"/>
  <c r="BK232"/>
  <c r="J232"/>
  <c r="BK230"/>
  <c r="J230"/>
  <c r="BK227"/>
  <c r="J227"/>
  <c r="BK224"/>
  <c r="J224"/>
  <c r="BK221"/>
  <c r="J221"/>
  <c r="BK218"/>
  <c r="J218"/>
  <c r="BK215"/>
  <c r="J215"/>
  <c r="BK212"/>
  <c r="J212"/>
  <c r="BK207"/>
  <c r="J207"/>
  <c r="BK206"/>
  <c r="J206"/>
  <c r="BK204"/>
  <c r="J204"/>
  <c r="BK201"/>
  <c r="J201"/>
  <c r="BK200"/>
  <c r="J200"/>
  <c r="BK194"/>
  <c r="J194"/>
  <c r="BK190"/>
  <c r="J190"/>
  <c r="BK187"/>
  <c r="J187"/>
  <c r="BK185"/>
  <c r="J185"/>
  <c r="BK183"/>
  <c r="J183"/>
  <c r="BK180"/>
  <c r="J180"/>
  <c r="BK177"/>
  <c r="J177"/>
  <c r="BK175"/>
  <c r="J175"/>
  <c r="BK173"/>
  <c r="J173"/>
  <c r="BK171"/>
  <c r="J171"/>
  <c r="BK167"/>
  <c r="J167"/>
  <c r="BK161"/>
  <c r="J161"/>
  <c r="BK156"/>
  <c r="J156"/>
  <c r="BK154"/>
  <c r="J154"/>
  <c r="BK151"/>
  <c r="J151"/>
  <c r="BK148"/>
  <c r="J148"/>
  <c r="BK145"/>
  <c r="J145"/>
  <c r="BK142"/>
  <c r="J142"/>
  <c r="BK140"/>
  <c r="J140"/>
  <c r="BK138"/>
  <c r="J138"/>
  <c r="BK136"/>
  <c r="J136"/>
  <c r="BK130"/>
  <c r="J130"/>
  <c r="BK127"/>
  <c r="J127"/>
  <c r="BK125"/>
  <c r="J125"/>
  <c r="BK120"/>
  <c r="J120"/>
  <c r="BK115"/>
  <c r="J115"/>
  <c r="BK112"/>
  <c r="J112"/>
  <c r="BK109"/>
  <c r="J109"/>
  <c r="BK106"/>
  <c r="J106"/>
  <c r="BK103"/>
  <c r="J103"/>
  <c r="BK100"/>
  <c r="J100"/>
  <c i="3" r="BK90"/>
  <c r="J90"/>
  <c r="BK88"/>
  <c r="J88"/>
  <c i="2" r="J131"/>
  <c r="J127"/>
  <c r="BK120"/>
  <c r="BK111"/>
  <c r="BK109"/>
  <c r="J103"/>
  <c r="J93"/>
  <c i="5" r="BK96"/>
  <c i="2" r="J139"/>
  <c r="BK138"/>
  <c r="J133"/>
  <c r="J130"/>
  <c r="J128"/>
  <c r="J120"/>
  <c r="BK118"/>
  <c r="BK103"/>
  <c r="J100"/>
  <c r="J97"/>
  <c r="J89"/>
  <c i="1" r="AS61"/>
  <c r="AS57"/>
  <c r="AS55"/>
  <c i="5" r="BK95"/>
  <c r="BK94"/>
  <c r="J94"/>
  <c r="BK92"/>
  <c r="BK91"/>
  <c r="J91"/>
  <c i="2" r="J148"/>
  <c r="BK144"/>
  <c r="BK141"/>
  <c r="J140"/>
  <c r="BK139"/>
  <c r="BK137"/>
  <c r="BK131"/>
  <c r="BK130"/>
  <c r="BK128"/>
  <c r="J125"/>
  <c r="BK114"/>
  <c r="J111"/>
  <c r="J105"/>
  <c r="BK93"/>
  <c i="1" r="AS59"/>
  <c i="5" r="J96"/>
  <c r="J95"/>
  <c i="2" r="BK148"/>
  <c r="J144"/>
  <c r="J141"/>
  <c r="BK140"/>
  <c r="J138"/>
  <c r="J137"/>
  <c r="BK133"/>
  <c r="BK127"/>
  <c r="BK125"/>
  <c r="J118"/>
  <c r="J114"/>
  <c r="J109"/>
  <c r="BK105"/>
  <c r="BK100"/>
  <c r="BK97"/>
  <c r="BK89"/>
  <c l="1" r="R88"/>
  <c i="5" r="R93"/>
  <c i="2" r="P88"/>
  <c i="4" r="BK301"/>
  <c r="BK300"/>
  <c r="J300"/>
  <c r="J74"/>
  <c r="T301"/>
  <c r="T300"/>
  <c i="5" r="BK93"/>
  <c r="J93"/>
  <c r="J66"/>
  <c i="4" r="R99"/>
  <c r="T99"/>
  <c r="P111"/>
  <c i="5" r="BK90"/>
  <c r="J90"/>
  <c r="J65"/>
  <c r="P90"/>
  <c r="R90"/>
  <c r="R89"/>
  <c r="R88"/>
  <c r="T90"/>
  <c r="P93"/>
  <c i="2" r="BK88"/>
  <c r="J88"/>
  <c r="J64"/>
  <c r="T88"/>
  <c r="BK117"/>
  <c r="J117"/>
  <c r="J65"/>
  <c r="P117"/>
  <c r="R117"/>
  <c r="T117"/>
  <c i="3" r="BK87"/>
  <c r="J87"/>
  <c r="J64"/>
  <c r="P87"/>
  <c r="P86"/>
  <c i="1" r="AU58"/>
  <c i="3" r="R87"/>
  <c r="R86"/>
  <c r="T87"/>
  <c r="T86"/>
  <c i="4" r="BK99"/>
  <c r="J99"/>
  <c r="J65"/>
  <c r="P99"/>
  <c r="BK111"/>
  <c r="J111"/>
  <c r="J66"/>
  <c r="R111"/>
  <c r="T111"/>
  <c r="BK160"/>
  <c r="J160"/>
  <c r="J67"/>
  <c r="P160"/>
  <c r="R160"/>
  <c r="T160"/>
  <c r="BK189"/>
  <c r="J189"/>
  <c r="J68"/>
  <c r="P189"/>
  <c r="R189"/>
  <c r="T189"/>
  <c r="BK199"/>
  <c r="J199"/>
  <c r="J69"/>
  <c r="P199"/>
  <c r="R199"/>
  <c r="T199"/>
  <c r="BK268"/>
  <c r="J268"/>
  <c r="J70"/>
  <c r="P268"/>
  <c r="R268"/>
  <c r="T268"/>
  <c r="BK286"/>
  <c r="J286"/>
  <c r="J71"/>
  <c r="P286"/>
  <c r="R286"/>
  <c r="T286"/>
  <c r="P301"/>
  <c r="P300"/>
  <c r="R301"/>
  <c r="R300"/>
  <c i="5" r="T93"/>
  <c i="2" r="E50"/>
  <c r="BE89"/>
  <c r="BE120"/>
  <c r="BE139"/>
  <c r="BE140"/>
  <c r="BE148"/>
  <c i="5" r="BE96"/>
  <c i="2" r="BE93"/>
  <c r="BE97"/>
  <c r="BE100"/>
  <c r="BE105"/>
  <c r="BE118"/>
  <c r="BE133"/>
  <c i="4" r="BK295"/>
  <c r="J295"/>
  <c r="J73"/>
  <c i="5" r="E50"/>
  <c r="F59"/>
  <c r="J82"/>
  <c r="BE92"/>
  <c r="BE94"/>
  <c r="BE95"/>
  <c i="2" r="J56"/>
  <c r="F84"/>
  <c r="BE103"/>
  <c r="BE109"/>
  <c r="BE111"/>
  <c r="BE114"/>
  <c r="BE128"/>
  <c r="BE130"/>
  <c r="BE131"/>
  <c r="BE137"/>
  <c r="BE138"/>
  <c r="BE141"/>
  <c r="BE144"/>
  <c r="BE125"/>
  <c r="BE127"/>
  <c i="3" r="E50"/>
  <c r="J56"/>
  <c r="F59"/>
  <c r="BE88"/>
  <c r="BE90"/>
  <c i="4" r="E50"/>
  <c r="J56"/>
  <c r="F59"/>
  <c r="BE100"/>
  <c r="BE103"/>
  <c r="BE106"/>
  <c r="BE109"/>
  <c r="BE112"/>
  <c r="BE115"/>
  <c r="BE120"/>
  <c r="BE125"/>
  <c r="BE127"/>
  <c r="BE130"/>
  <c r="BE136"/>
  <c r="BE138"/>
  <c r="BE140"/>
  <c r="BE142"/>
  <c r="BE145"/>
  <c r="BE148"/>
  <c r="BE151"/>
  <c r="BE154"/>
  <c r="BE156"/>
  <c r="BE161"/>
  <c r="BE167"/>
  <c r="BE171"/>
  <c r="BE173"/>
  <c r="BE175"/>
  <c r="BE177"/>
  <c r="BE180"/>
  <c r="BE183"/>
  <c r="BE185"/>
  <c r="BE187"/>
  <c r="BE190"/>
  <c r="BE194"/>
  <c r="BE200"/>
  <c r="BE201"/>
  <c r="BE204"/>
  <c r="BE206"/>
  <c r="BE207"/>
  <c r="BE212"/>
  <c r="BE215"/>
  <c r="BE218"/>
  <c r="BE221"/>
  <c r="BE224"/>
  <c r="BE227"/>
  <c r="BE230"/>
  <c r="BE232"/>
  <c r="BE235"/>
  <c r="BE238"/>
  <c r="BE240"/>
  <c r="BE243"/>
  <c r="BE245"/>
  <c r="BE247"/>
  <c r="BE249"/>
  <c r="BE252"/>
  <c r="BE255"/>
  <c r="BE258"/>
  <c r="BE261"/>
  <c r="BE263"/>
  <c r="BE266"/>
  <c r="BE269"/>
  <c r="BE272"/>
  <c r="BE275"/>
  <c r="BE278"/>
  <c r="BE281"/>
  <c r="BE283"/>
  <c r="BE287"/>
  <c r="BE289"/>
  <c r="BE291"/>
  <c r="BE296"/>
  <c r="BE302"/>
  <c r="BE304"/>
  <c i="5" r="BE91"/>
  <c i="2" r="J36"/>
  <c i="1" r="AW56"/>
  <c i="4" r="F36"/>
  <c i="1" r="BA60"/>
  <c r="BA59"/>
  <c r="AW59"/>
  <c i="2" r="F39"/>
  <c i="1" r="BD56"/>
  <c r="BD55"/>
  <c i="5" r="F39"/>
  <c i="1" r="BD62"/>
  <c r="BD61"/>
  <c i="2" r="F38"/>
  <c i="1" r="BC56"/>
  <c r="BC55"/>
  <c i="5" r="F38"/>
  <c i="1" r="BC62"/>
  <c r="BC61"/>
  <c r="AY61"/>
  <c i="5" r="F37"/>
  <c i="1" r="BB62"/>
  <c r="BB61"/>
  <c r="AX61"/>
  <c i="2" r="F36"/>
  <c i="1" r="BA56"/>
  <c r="BA55"/>
  <c i="2" r="F37"/>
  <c i="1" r="BB56"/>
  <c r="BB55"/>
  <c r="AX55"/>
  <c i="3" r="J36"/>
  <c i="1" r="AW58"/>
  <c i="3" r="F38"/>
  <c i="1" r="BC58"/>
  <c r="BC57"/>
  <c r="AY57"/>
  <c r="AU57"/>
  <c i="4" r="F38"/>
  <c i="1" r="BC60"/>
  <c r="BC59"/>
  <c r="AY59"/>
  <c i="4" r="F39"/>
  <c i="1" r="BD60"/>
  <c r="BD59"/>
  <c r="AS54"/>
  <c i="3" r="F36"/>
  <c i="1" r="BA58"/>
  <c r="BA57"/>
  <c r="AW57"/>
  <c i="3" r="F37"/>
  <c i="1" r="BB58"/>
  <c r="BB57"/>
  <c r="AX57"/>
  <c i="3" r="F39"/>
  <c i="1" r="BD58"/>
  <c r="BD57"/>
  <c i="4" r="J36"/>
  <c i="1" r="AW60"/>
  <c i="5" r="F36"/>
  <c i="1" r="BA62"/>
  <c r="BA61"/>
  <c r="AW61"/>
  <c i="4" r="F37"/>
  <c i="1" r="BB60"/>
  <c r="BB59"/>
  <c r="AX59"/>
  <c i="5" r="J36"/>
  <c i="1" r="AW62"/>
  <c i="4" l="1" r="P98"/>
  <c r="P97"/>
  <c i="1" r="AU60"/>
  <c i="2" r="R87"/>
  <c i="5" r="T89"/>
  <c r="T88"/>
  <c r="P89"/>
  <c r="P88"/>
  <c i="1" r="AU62"/>
  <c i="4" r="T98"/>
  <c r="T97"/>
  <c r="R98"/>
  <c r="R97"/>
  <c i="2" r="P87"/>
  <c i="1" r="AU56"/>
  <c i="2" r="T87"/>
  <c r="BK87"/>
  <c r="J87"/>
  <c i="4" r="BK294"/>
  <c r="J294"/>
  <c r="J72"/>
  <c r="J301"/>
  <c r="J75"/>
  <c i="5" r="BK89"/>
  <c r="J89"/>
  <c r="J64"/>
  <c i="3" r="BK86"/>
  <c r="J86"/>
  <c r="J63"/>
  <c i="4" r="BK98"/>
  <c r="J98"/>
  <c r="J64"/>
  <c i="1" r="BD54"/>
  <c r="W33"/>
  <c r="BC54"/>
  <c r="AY54"/>
  <c r="BA54"/>
  <c r="W30"/>
  <c r="AU59"/>
  <c i="2" r="J32"/>
  <c i="1" r="AG56"/>
  <c r="AG55"/>
  <c i="2" r="J35"/>
  <c i="1" r="AV56"/>
  <c r="AT56"/>
  <c r="AU61"/>
  <c r="AU55"/>
  <c r="AU54"/>
  <c r="BB54"/>
  <c r="AX54"/>
  <c r="AY55"/>
  <c i="5" r="F35"/>
  <c i="1" r="AZ62"/>
  <c r="AZ61"/>
  <c r="AV61"/>
  <c r="AT61"/>
  <c i="3" r="F35"/>
  <c i="1" r="AZ58"/>
  <c r="AZ57"/>
  <c r="AV57"/>
  <c r="AT57"/>
  <c i="3" r="J35"/>
  <c i="1" r="AV58"/>
  <c r="AT58"/>
  <c i="4" r="J35"/>
  <c i="1" r="AV60"/>
  <c r="AT60"/>
  <c r="AW55"/>
  <c i="2" r="F35"/>
  <c i="1" r="AZ56"/>
  <c r="AZ55"/>
  <c r="AV55"/>
  <c i="5" r="J35"/>
  <c i="1" r="AV62"/>
  <c r="AT62"/>
  <c i="4" r="F35"/>
  <c i="1" r="AZ60"/>
  <c r="AZ59"/>
  <c r="AV59"/>
  <c r="AT59"/>
  <c i="2" l="1" r="J41"/>
  <c r="J63"/>
  <c i="5" r="BK88"/>
  <c r="J88"/>
  <c r="J63"/>
  <c i="1" r="AN56"/>
  <c i="4" r="BK97"/>
  <c r="J97"/>
  <c r="J63"/>
  <c i="1" r="AT55"/>
  <c r="AW54"/>
  <c r="AK30"/>
  <c r="AZ54"/>
  <c r="W29"/>
  <c r="W32"/>
  <c r="W31"/>
  <c i="3" r="J32"/>
  <c i="1" r="AG58"/>
  <c r="AN58"/>
  <c l="1" r="AN55"/>
  <c i="3" r="J41"/>
  <c i="1" r="AG57"/>
  <c r="AN57"/>
  <c i="5" r="J32"/>
  <c i="1" r="AG62"/>
  <c r="AN62"/>
  <c r="AV54"/>
  <c r="AK29"/>
  <c i="4" r="J32"/>
  <c i="1" r="AG60"/>
  <c r="AG59"/>
  <c r="AN59"/>
  <c l="1" r="AN60"/>
  <c i="4" r="J41"/>
  <c i="5" r="J41"/>
  <c i="1" r="AG61"/>
  <c r="AN61"/>
  <c r="AT54"/>
  <c l="1" r="AG54"/>
  <c r="AN54"/>
  <c l="1"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<sst xmlns="http://schemas.openxmlformats.org/spreadsheetml/2006/main">
  <si>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</si>
  <si>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</si>
  <si>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</si>
  <si>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</si>
  <si>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</si>
  <si>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{050d9520-c83b-4c13-9e7b-3a8a8832bce6}</t>
  </si>
  <si>
    <t>0,01</t>
  </si>
  <si>
    <t>21</t>
  </si>
  <si>
    <t>15</t>
  </si>
  <si>
    <t>REKAPITULACE ZAKÁZKY</t>
  </si>
  <si>
    <t xml:space="preserve">v ---  níže se nacházejí doplnkové a pomocné údaje k sestavám  --- v</t>
  </si>
  <si>
    <t>Návod na vyplnění</t>
  </si>
  <si>
    <t>0,001</t>
  </si>
  <si>
    <t>Kód:</t>
  </si>
  <si>
    <t>2002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</si>
  <si>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</t>
  </si>
  <si>
    <t>Zakázka:</t>
  </si>
  <si>
    <t>Oprava most v km 157,084</t>
  </si>
  <si>
    <t>KSO:</t>
  </si>
  <si>
    <t/>
  </si>
  <si>
    <t>CC-CZ:</t>
  </si>
  <si>
    <t>Místo:</t>
  </si>
  <si>
    <t>Brno</t>
  </si>
  <si>
    <t>Datum:</t>
  </si>
  <si>
    <t>30. 6. 2019</t>
  </si>
  <si>
    <t>Zadavatel:</t>
  </si>
  <si>
    <t>IČ:</t>
  </si>
  <si>
    <t>70994234</t>
  </si>
  <si>
    <t xml:space="preserve">SŽDC s. o. </t>
  </si>
  <si>
    <t>DIČ:</t>
  </si>
  <si>
    <t>Uchazeč:</t>
  </si>
  <si>
    <t>Vyplň údaj</t>
  </si>
  <si>
    <t>Projektant:</t>
  </si>
  <si>
    <t>Ing. Zdeňka Jabůrková</t>
  </si>
  <si>
    <t>True</t>
  </si>
  <si>
    <t>Zpracovatel:</t>
  </si>
  <si>
    <t>Ing. Libor Kožik</t>
  </si>
  <si>
    <t>Poznámka:</t>
  </si>
  <si>
    <t xml:space="preserve">Soupis prací je sestaven s využitím Cenové soustavy ÚRS a Sborníku ÚOŽI. Položky, které pochází z těchto cenových soustav, jsou ve sloupci 'Cenová soustava' označeny popisem 'CS ÚRS' nebo  'ÚOŽI' a úrovní příslušného kalendářního pololetí. Veškeré další informace vymezující popis a podmínky použití těchto položek z Cenové soustavy a Sborníku, které nejsou uvedeny přímo v soupisu prací, jsou neomezeně dálkově k dispozici na www.cs-urs.cz, sekce Cenové a technické podmínky a https://www.sfdi.cz/pravidla-metodiky-a-ceniky/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</si>
  <si>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</si>
  <si>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</si>
  <si>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</si>
  <si>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</si>
  <si>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</si>
  <si>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</si>
  <si>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</si>
  <si>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</si>
  <si>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</si>
  <si>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</si>
  <si>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</si>
  <si>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</si>
  <si>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</si>
  <si>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</si>
  <si>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</si>
  <si>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</si>
  <si>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</si>
  <si>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</si>
  <si>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</si>
  <si>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</si>
  <si>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</si>
  <si>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</si>
  <si>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</si>
  <si>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</si>
  <si>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</si>
  <si>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</si>
  <si>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</si>
  <si>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</si>
  <si>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</si>
  <si>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</si>
  <si>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</si>
  <si>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</si>
  <si>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</si>
  <si>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</si>
  <si>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0</t>
  </si>
  <si>
    <t>###NOIMPORT###</t>
  </si>
  <si>
    <t>IMPORT</t>
  </si>
  <si>
    <t>{00000000-0000-0000-0000-000000000000}</t>
  </si>
  <si>
    <t>1_SO 2002-10-02</t>
  </si>
  <si>
    <t>Most v km 157,084 - Železniční svršek</t>
  </si>
  <si>
    <t>STA</t>
  </si>
  <si>
    <t>1</t>
  </si>
  <si>
    <t>{e600505c-a2d3-4dc9-a3d6-955062da7e65}</t>
  </si>
  <si>
    <t>2</t>
  </si>
  <si>
    <t>/</t>
  </si>
  <si>
    <t>SO 2002-10-02</t>
  </si>
  <si>
    <t>Soupis</t>
  </si>
  <si>
    <t>{d9c483e5-d84f-4261-9633-d0440e6563c1}</t>
  </si>
  <si>
    <t>2_VON</t>
  </si>
  <si>
    <t>Vedlejší a ostatní náklady</t>
  </si>
  <si>
    <t>VON</t>
  </si>
  <si>
    <t>{732bca27-5e88-4f18-96fa-464ea7749407}</t>
  </si>
  <si>
    <t>{74d867f4-494f-434f-8a11-6b810ef58661}</t>
  </si>
  <si>
    <t>3_SO 2002-20-02</t>
  </si>
  <si>
    <t>Oprava mostu v km 157,084</t>
  </si>
  <si>
    <t>{0abff3f0-75a2-415a-ac1e-7b9d912f7668}</t>
  </si>
  <si>
    <t>SO_ 2002-20-02</t>
  </si>
  <si>
    <t>{57a66014-c597-4310-a510-d31143ff9ef6}</t>
  </si>
  <si>
    <t>4_VRN</t>
  </si>
  <si>
    <t>Vedlejší rozpočtové náklady</t>
  </si>
  <si>
    <t>{0658c04a-d1c6-422a-a36a-6a8bbc37f3b2}</t>
  </si>
  <si>
    <t>VRN</t>
  </si>
  <si>
    <t>{0feab5b6-d035-4e20-9ca4-b16cde7d696b}</t>
  </si>
  <si>
    <t>KRYCÍ LIST SOUPISU PRACÍ</t>
  </si>
  <si>
    <t>Objekt:</t>
  </si>
  <si>
    <t>1_SO 2002-10-02 - Most v km 157,084 - Železniční svršek</t>
  </si>
  <si>
    <t>Soupis:</t>
  </si>
  <si>
    <t>SO 2002-10-02 - Most v km 157,084 - Železniční svršek</t>
  </si>
  <si>
    <t>REKAPITULACE ČLENĚNÍ SOUPISU PRACÍ</t>
  </si>
  <si>
    <t>Kód dílu - Popis</t>
  </si>
  <si>
    <t>Cena celkem [CZK]</t>
  </si>
  <si>
    <t>-1</t>
  </si>
  <si>
    <t>5 - Komunikace pozemní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</si>
  <si>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</si>
  <si>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</si>
  <si>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</si>
  <si>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</si>
  <si>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</si>
  <si>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</si>
  <si>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</si>
  <si>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</si>
  <si>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</si>
  <si>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</si>
  <si>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</si>
  <si>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</si>
  <si>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</si>
  <si>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</si>
  <si>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5</t>
  </si>
  <si>
    <t>Komunikace pozemní</t>
  </si>
  <si>
    <t>ROZPOCET</t>
  </si>
  <si>
    <t>K</t>
  </si>
  <si>
    <t>5901005010</t>
  </si>
  <si>
    <t>Měření geometrických parametrů měřícím vozíkem v koleji. Poznámka: 1. V cenách jsou započteny náklady na měření provozních odchylek dle ČSN, zpracování a předání tištěných výstupů objednateli.</t>
  </si>
  <si>
    <t>km</t>
  </si>
  <si>
    <t>Sborník UOŽI 01 2019</t>
  </si>
  <si>
    <t>4</t>
  </si>
  <si>
    <t>996028834</t>
  </si>
  <si>
    <t>PSC</t>
  </si>
  <si>
    <t>Poznámka k souboru cen:_x000d_
1. V cenách jsou započteny náklady na měření provozních odchylek dle ČSN, zpracování a předání tištěných výstupů objednateli.</t>
  </si>
  <si>
    <t>P</t>
  </si>
  <si>
    <t>Poznámka k položce:_x000d_
Kilometr koleje=km</t>
  </si>
  <si>
    <t>VV</t>
  </si>
  <si>
    <t>0,103+0,102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</si>
  <si>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</si>
  <si>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</si>
  <si>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-771239956</t>
  </si>
  <si>
    <t>Poznámka k souboru cen:_x000d_
1. V cenách jsou započteny náklady na snížení KL pod patou kolejnice ručně vidlemi._x000d_
2. V cenách nejsou obsaženy náklady na doplnění a dodávku kameniva.</t>
  </si>
  <si>
    <t>(0,0075+0,017)*2*2"kolejnice"</t>
  </si>
  <si>
    <t>3</t>
  </si>
  <si>
    <t>5906140030</t>
  </si>
  <si>
    <t>Demontáž kolejového roštu koleje v ose koleje pražce dřevěné tv. UIC60 rozdělení "u".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</si>
  <si>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-1912123839</t>
  </si>
  <si>
    <t>Poznámka k souboru cen:_x000d_
1. V cenách jsou započteny náklady na případné odstranění kameniva, rozebrání roštu do součástí, manipulaci, naložení výzisku na dopravní prostředek a uložení na úložišti._x000d_
2. V cenách nejsou obsaženy náklady na dopravu a vytřídění.</t>
  </si>
  <si>
    <t>(7500+18500+6500+19000)/1000000</t>
  </si>
  <si>
    <t>5906130030</t>
  </si>
  <si>
    <t>Montáž kolejového roštu v ose koleje pražce dřevěné nevystrojené tv. UIC60 rozdělení"u". Poznámka: 1. V cenách jsou započteny náklady na vrtání pražců dřevěných nevystrojených, manipulaci a montáž KR. 2. V cenách nejsou obsaženy náklady na dodávku materiálu.</t>
  </si>
  <si>
    <t>-1881168685</t>
  </si>
  <si>
    <t>Poznámka k souboru cen:_x000d_
1. V cenách jsou započteny náklady na vrtání pražců dřevěných nevystrojených, manipulaci a montáž KR._x000d_
2. V cenách nejsou obsaženy náklady na dodávku materiálu.</t>
  </si>
  <si>
    <t>5907050010</t>
  </si>
  <si>
    <t>Dělení kolejnic řezáním nebo rozbroušením tv. UIC60 nebo R65. Poznámka: 1. V cenách jsou započteny náklady na manipulaci podložení, označení a provedení řezu kolejnice.</t>
  </si>
  <si>
    <t>kus</t>
  </si>
  <si>
    <t>1534843015</t>
  </si>
  <si>
    <t>Poznámka k souboru cen:_x000d_
1. V cenách jsou započteny náklady na manipulaci podložení, označení a provedení řezu kolejnice.</t>
  </si>
  <si>
    <t>6</t>
  </si>
  <si>
    <t>5908045025</t>
  </si>
  <si>
    <t>Výměna podkladnice čtyři vrtule pražce dřevěné. Poznámka: 1. V cenách jsou započteny náklady na demontáž, teslování, kolíčkování, převrtání a impregnaci, výměnu a montáž u pražců dřevěných a demontáž, výměnu a montáž u pražců betonových, naložení výzisku na dopravní prostředek a ošetření součástí mazivem.</t>
  </si>
  <si>
    <t>-1947424545</t>
  </si>
  <si>
    <t>Poznámka k souboru cen:_x000d_
1. V cenách jsou započteny náklady na demontáž, teslování, kolíčkování, převrtání a impregnaci, výměnu a montáž u pražců dřevěných a demontáž, výměnu a montáž u pražců betonových, naložení výzisku na dopravní prostředek a ošetření součástí mazivem.</t>
  </si>
  <si>
    <t>Poznámka k položce:_x000d_
Podkladnice=kus</t>
  </si>
  <si>
    <t>428</t>
  </si>
  <si>
    <t>7</t>
  </si>
  <si>
    <t>5910020110</t>
  </si>
  <si>
    <t>Svařování kolejnic termitem plný předehřev standardní spára svar jednotlivý tv. UIC60.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</si>
  <si>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svar</t>
  </si>
  <si>
    <t>1404397654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</si>
  <si>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svaru._x000d_
2. V cenách nejsou obsaženy náklady na kontrolu svaru ultrazvukem, podbití pražců a demontáž styku.</t>
  </si>
  <si>
    <t>8</t>
  </si>
  <si>
    <t>5999010020</t>
  </si>
  <si>
    <t>Vyjmutí a snesení konstrukcí nebo dílů hmotnosti přes 10 do 20 t. Poznámka: 1. V cenách jsou započteny náklady na manipulaci vyjmutí a snesení zdvihacím prostředkem, naložení, složení, přeprava v místě technologické manipulace. Položka obsahuje náklady na práce v blízkosti trakčního vedení.</t>
  </si>
  <si>
    <t>t</t>
  </si>
  <si>
    <t>-1114276573</t>
  </si>
  <si>
    <t>Poznámka k souboru cen:_x000d_
1. V cenách jsou započteny náklady na manipulaci vyjmutí a snesení zdvihacím prostředkem, naložení, složení, přeprava v místě technologické manipulace. Položka obsahuje náklady na práce v blízkosti trakčního vedení.</t>
  </si>
  <si>
    <t>((59000+59500)/1000000)*172"dle metodiky příloha č.15"</t>
  </si>
  <si>
    <t>9</t>
  </si>
  <si>
    <t>5999015020</t>
  </si>
  <si>
    <t>Vložení konstrukcí nebo dílů hmotnosti přes 10 do 20 t. Poznámka: 1. V cenách jsou započteny náklady na vložení konstrukce podle technologického postupu, přeprava v místě technologické manipulace. Položka obsahuje náklady na práce v blízkosti trakčního vedení.</t>
  </si>
  <si>
    <t>-182957264</t>
  </si>
  <si>
    <t>Poznámka k souboru cen:_x000d_
1. V cenách jsou započteny náklady na vložení konstrukce podle technologického postupu, přeprava v místě technologické manipulace. Položka obsahuje náklady na práce v blízkosti trakčního vedení.</t>
  </si>
  <si>
    <t>((59000+59500)/1000000)*172 "dle metodiky příloha č.15"</t>
  </si>
  <si>
    <t>OST</t>
  </si>
  <si>
    <t>Ostatní</t>
  </si>
  <si>
    <t>10</t>
  </si>
  <si>
    <t>M</t>
  </si>
  <si>
    <t>5958140030</t>
  </si>
  <si>
    <t>Podkladnice žebrová tv. R4M</t>
  </si>
  <si>
    <t>1937799709</t>
  </si>
  <si>
    <t>(2*105"MOSTNIC"+4"POZEDNICE")*2</t>
  </si>
  <si>
    <t>11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</si>
  <si>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</si>
  <si>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</si>
  <si>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1111267743</t>
  </si>
  <si>
    <t>Poznámka k souboru cen:_x000d_
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objednateli._x000d_
2. V cenách nejsou obsaženy náklady na zaměření APK, doplnění a dodávku kameniva a snížení KL pod patou kolejnice.</t>
  </si>
  <si>
    <t>75"předpolí"*2"kolej1"*0,001</t>
  </si>
  <si>
    <t>75"předpolí"*2"kolej2"*0,001</t>
  </si>
  <si>
    <t>Součet</t>
  </si>
  <si>
    <t>12</t>
  </si>
  <si>
    <t>5909030020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</si>
  <si>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</si>
  <si>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1188427526</t>
  </si>
  <si>
    <t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objednateli._x000d_
2. V cenách nejsou obsaženy náklady na zaměření APK, doplnění a dodávku kameniva a snížení KL pod patou kolejnice.</t>
  </si>
  <si>
    <t>13</t>
  </si>
  <si>
    <t>R</t>
  </si>
  <si>
    <t>Nájezd podbíječky</t>
  </si>
  <si>
    <t>-1518696757</t>
  </si>
  <si>
    <t>14</t>
  </si>
  <si>
    <t>5958158080</t>
  </si>
  <si>
    <t>Podložka z penefolu pod podkladnici 390/210/5</t>
  </si>
  <si>
    <t>-49341943</t>
  </si>
  <si>
    <t>428"podkladnic"*2</t>
  </si>
  <si>
    <t>5958158020</t>
  </si>
  <si>
    <t>Podložka pryžová pod patu kolejnice R65 183/151/6</t>
  </si>
  <si>
    <t>-1555549042</t>
  </si>
  <si>
    <t>16</t>
  </si>
  <si>
    <t>5958134040</t>
  </si>
  <si>
    <t>Součásti upevňovací kroužek pružný dvojitý Fe 6</t>
  </si>
  <si>
    <t>408970437</t>
  </si>
  <si>
    <t>4*428</t>
  </si>
  <si>
    <t>17</t>
  </si>
  <si>
    <t>5958134075</t>
  </si>
  <si>
    <t>Součásti upevňovací vrtule R1(145)</t>
  </si>
  <si>
    <t>-1240451256</t>
  </si>
  <si>
    <t>428*4"pro podkladnice R4M"</t>
  </si>
  <si>
    <t>286"mostnic/pražců"*4"pro pojistný úhelník"</t>
  </si>
  <si>
    <t>18</t>
  </si>
  <si>
    <t>5958134043</t>
  </si>
  <si>
    <t>Součásti upevňovací šroub svěrkový RS 0 (M22x70)</t>
  </si>
  <si>
    <t>1544860346</t>
  </si>
  <si>
    <t>19</t>
  </si>
  <si>
    <t>5958134110</t>
  </si>
  <si>
    <t>Součásti upevňovací matice M22</t>
  </si>
  <si>
    <t>-420846956</t>
  </si>
  <si>
    <t>20</t>
  </si>
  <si>
    <t>5958134125</t>
  </si>
  <si>
    <t>Součásti upevňovací podložka Uls 6</t>
  </si>
  <si>
    <t>-604758379</t>
  </si>
  <si>
    <t>5957101000</t>
  </si>
  <si>
    <t>Kolejnice třídy R260 tv. 60 E2 délky 25,000 m</t>
  </si>
  <si>
    <t>1973051730</t>
  </si>
  <si>
    <t>22</t>
  </si>
  <si>
    <t>9902200600</t>
  </si>
  <si>
    <t>Doprava dodávek zhotovitele, dodávek objednatele nebo výzisku mechanizací přes 3,5 t objemnějšího kusového materiálu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</si>
  <si>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262144</t>
  </si>
  <si>
    <t>543330749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</si>
  <si>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</si>
  <si>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(0,04*73*2)*2"odvoz a dovoz"</t>
  </si>
  <si>
    <t>23</t>
  </si>
  <si>
    <t>9903200200</t>
  </si>
  <si>
    <t>Přeprava mechanizace na místo prováděných prací o hmotnosti přes 12 t do 200 km Poznámka: Ceny jsou určeny pro dopravu mechanizmů na místo prováděných prací po silnici i po kolejích.V ceně jsou započteny i náklady na zpáteční cestu dopravního prostředku. Měrnou jednotkou je kus přepravovaného stroje.</t>
  </si>
  <si>
    <t>512</t>
  </si>
  <si>
    <t>181842343</t>
  </si>
  <si>
    <t>Poznámka k souboru cen:_x000d_
Ceny jsou určeny pro dopravu mechanizmů na místo prováděných prací po silnici i po kolejích.V ceně jsou započteny i náklady na zpáteční cestu dopravního prostředku. Měrnou jednotkou je kus přepravovaného stroje.</t>
  </si>
  <si>
    <t>1+1"jeřáb pro snesení a montáž KR"</t>
  </si>
  <si>
    <t>24</t>
  </si>
  <si>
    <t>9909000400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</si>
  <si>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</si>
  <si>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1499658819</t>
  </si>
  <si>
    <t>Poznámka k souboru cen:_x000d_
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</si>
  <si>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0,5"podložky"</t>
  </si>
  <si>
    <t>2_VON - Vedlejší a ostatní náklady</t>
  </si>
  <si>
    <t>VON - Vedlejší a ostatní náklady</t>
  </si>
  <si>
    <t>VRN - Vedlejší rozpočtové náklady</t>
  </si>
  <si>
    <t>022111001</t>
  </si>
  <si>
    <t>Geodetické práce Kontrola PPK při směrové a výškové úpravě koleje zaměřením APK trať jednokolejná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</si>
  <si>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1024</t>
  </si>
  <si>
    <t>-312096502</t>
  </si>
  <si>
    <t>Poznámka k souboru cen:_x000d_
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</si>
  <si>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033131001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</si>
  <si>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</si>
  <si>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m</t>
  </si>
  <si>
    <t>1626867392</t>
  </si>
  <si>
    <t>Poznámka k souboru cen:_x000d_
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</si>
  <si>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3_SO 2002-20-02 - Oprava mostu v km 157,084</t>
  </si>
  <si>
    <t>SO_ 2002-20-02 - Oprava mostu v km 157,084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</si>
  <si>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</si>
  <si>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</si>
  <si>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</si>
  <si>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</si>
  <si>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</si>
  <si>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</si>
  <si>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</si>
  <si>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</si>
  <si>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</si>
  <si>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789 - Povrchové úpravy ocelových konstrukcí a technologických zařízení</t>
  </si>
  <si>
    <t>M - Práce a dodávky M</t>
  </si>
  <si>
    <t xml:space="preserve">    43-M - Montáž ocelových konstrukcí</t>
  </si>
  <si>
    <t>HSV</t>
  </si>
  <si>
    <t>Práce a dodávky HSV</t>
  </si>
  <si>
    <t>Zemní práce</t>
  </si>
  <si>
    <t>111203201</t>
  </si>
  <si>
    <t>Odstranění křovin a stromů s ponecháním kořenů průměru kmene do 100 mm, při jakémkoliv sklonu terénu mimo LTM, při celkové ploše do 1 000 m2</t>
  </si>
  <si>
    <t>m2</t>
  </si>
  <si>
    <t>CS ÚRS 2020 01</t>
  </si>
  <si>
    <t>-1706455650</t>
  </si>
  <si>
    <t xml:space="preserve">Poznámka k souboru cen:_x000d_
1. Cenu -3201 lze použít i pro LTM při jakékoliv celkové ploše jednotlivě přes 30 m2._x000d_
2. Ceny jsou určeny pro případy, kdy se kořeny (pařezy) ponechají v půdě z důvodu stabilizace území._x000d_
3. V cenách jsou započteny i náklady na případné nutné odklizení na hromady do vzdálenosti 50 m nebo naložení na dopravní prostředek._x000d_
4. V cenách nejsou započteny náklady na další manipulaci s porostem, tyto práce se oceňují cenou souboru cen 162 3.. Vodorovné přemístění smýcených křovin, katalogu 800-1 Zemní práce._x000d_
5. Množství jednotek se určí samostatně za každý objekt v m2 plochy rovné součtu půdorysných ploch omezených obalovými křivkami korun jednotlivých křovin a stromů, popř. jejich skupin, jejichž koruny se půdorysně překrývají; je-li tento součet ploch větší než půdorysná plocha staveniště, počítá se pouze s plochou staveniště._x000d_
6. Ponechané pařezy a kořeny nesmějí přesahovat výšku 150 mm nad přilehlým terénem; v této výšce se také měří průměr kmene._x000d_
</t>
  </si>
  <si>
    <t>4*30</t>
  </si>
  <si>
    <t>113106291</t>
  </si>
  <si>
    <t>Rozebrání dlažeb a dílců vozovek a ploch s přemístěním hmot na skládku na vzdálenost do 3 m nebo s naložením na dopravní prostředek, s jakoukoliv výplní spár strojně plochy jednotlivě přes 50 m2 do 200 m2 ze silničních dílců jakýchkoliv rozměrů, s ložem z kameniva nebo živice se spárami zalitými živicí</t>
  </si>
  <si>
    <t>1696385548</t>
  </si>
  <si>
    <t xml:space="preserve">Poznámka k souboru cen:_x000d_
1. Ceny jsou určeny pro rozebrání dlažeb a dílců včetně odstranění lože._x000d_
2. Ceny nelze použít pro rozebrání dlažeb uložených do betonového lože nebo do cementové malty, které se oceňují cenami pro odstranění podkladů nebo krytů z betonu prostého souboru cen 113 10-7. Pro volbu těchto cen je rozhodující tloušťka bourané dlažby včetně lože nebo podkladu._x000d_
3. V cenách nejsou započteny náklady na popř. nutné očištění:_x000d_
a) dlažebních, které se oceňuje cenami souboru cen 979 07-11 Očištění vybouraných dlažebních kostek části C01,_x000d_
b) betonových, kameninových nebo kamenných desek nebo dlaždic, které se oceňuje cenami souboru cen 979 0 . - . . Očištění vybouraných obrubníků, krajníků, desek nebo dílců části C01._x000d_
4. Přemístění vybourané dlažby včetně materiálu z lože a spár na vzdálenost přes 3 m se oceňuje cenami souborů cen 997 22-1 Vodorovná doprava suti a vybouraných hmot._x000d_
</t>
  </si>
  <si>
    <t>"rozebrání panelové plochy"150</t>
  </si>
  <si>
    <t>113107162</t>
  </si>
  <si>
    <t>Odstranění podkladů nebo krytů strojně plochy jednotlivě přes 50 m2 do 200 m2 s přemístěním hmot na skládku na vzdálenost do 20 m nebo s naložením na dopravní prostředek z kameniva hrubého drceného, o tl. vrstvy přes 100 do 200 mm</t>
  </si>
  <si>
    <t>256107537</t>
  </si>
  <si>
    <t xml:space="preserve">Poznámka k souboru cen:_x000d_
1. Pro volbu cen z hlediska množství se uvažuje každá souvisle odstraňovaná plocha krytu nebo podkladu stejného druhu samostatně. Odstraňuje-li se několik vrstev vozovky najednou, jednotlivé vrstvy se oceňují každá samostatně._x000d_
2. Ceny_x000d_
a) –7111 až –7113, –7151 až -7153, -7211 až -7213 a -7311 až -7313 lze použít i pro odstranění podkladů nebo krytů ze štěrkopísku, škváry, strusky nebo z mechanicky zpevněných zemin,_x000d_
b) –7121 až 7125, –7161 až -7165, -7221 až -7225 a -7321 až -7325 lze použít i pro odstranění podkladů nebo krytů ze zemin stabilizovaných vápnem,_x000d_
c) –7130 až -7134, –7170 až -7174, –7230 až -7234 a -7330 až -7334 lze použít i pro odstranění dlažeb uložených do betonového lože a dlažeb z mozaiky uložených do cementové malty nebo podkladu ze zemin stabilizovaných cementem._x000d_
3. Ceny lze použít i pro odstranění podkladů nebo krytů opatřených živičnými postřiky nebo nátěry._x000d_
4. Ceny odlišené podle tloušťky (např. do 100 mm, do 200 mm) jsou určeny vždy pro celou tloušťku jednotlivých konstrukcí._x000d_
5. V cenách nejsou započteny náklady na zarovnání styčných ploch betonových nebo živičných podkladů nebo krytů, které se oceňuje cenami souboru cen 919 73- Zarovnání styčné plochy části C 01 tohoto ceníku. Množství suti získané ze zarovnání styčných ploch podkladů nebo krytů se zvlášť nevykazuje._x000d_
6. Přemístění vybouraného materiálu větší vzdálenost, než je uvedeno, se oceňuje cenami souborů cen 997 22-1 Vodorovná doprava suti._x000d_
7. Ceny -714 . , -718 . , –724 . a -734 . nelze použít pro odstranění podkladu nebo krytu frézováním._x000d_
</t>
  </si>
  <si>
    <t>75*2</t>
  </si>
  <si>
    <t>162301501</t>
  </si>
  <si>
    <t>Vodorovné přemístění smýcených křovin do průměru kmene 100 mm na vzdálenost do 5 000 m</t>
  </si>
  <si>
    <t>-1016482218</t>
  </si>
  <si>
    <t xml:space="preserve">Poznámka k souboru cen:_x000d_
1. Ceny nelze použít pro přemístění křovin do 50 m; toto přemístění je započteno v cenách souborů cen Odstranění křovin a stromů části A 01._x000d_
2. V cenách jsou započteny i náklady na složení křovin z dopravního prostředku do hromad na stanoveném místě._x000d_
</t>
  </si>
  <si>
    <t>Vodorovné konstrukce</t>
  </si>
  <si>
    <t>421941311</t>
  </si>
  <si>
    <t>Oprava podlah z plechů montáž s výztuhami</t>
  </si>
  <si>
    <t>1282102457</t>
  </si>
  <si>
    <t xml:space="preserve">Poznámka k souboru cen:_x000d_
1. V cenách výroby 421 94-12 jsou započteny i náklady na spojovací materiál._x000d_
2. V cenách výroby 421 94-12 nejsou započteny náklady na dodávku materiálu pro výrobu podlahových plechů; které se oceňují jako specifikace u cen montáže._x000d_
3. V cenách montáže 421 94-13 jsou započteny i náklady na zvedací mechanizmy a kotevní materiál._x000d_
4. V cenách montáže 421 94-13 nejsou započteny náklady na dodávku materiálů, které se oceňují ve specifikaci:_x000d_
a) u vyráběných podlah jako dodávka plechů; ztratné lze dohodnout ve výši 2 %,_x000d_
b) u nakupovaných podlah jako dodávka hotového nakupovaného výrobku._x000d_
5. Demontáž podlah se oceňuje cenami souboru cen 421 94-15 části B01 tohoto katalogu._x000d_
</t>
  </si>
  <si>
    <t>120,563</t>
  </si>
  <si>
    <t>421941512</t>
  </si>
  <si>
    <t>Demontáž podlahových plechů s výztuhami</t>
  </si>
  <si>
    <t>-340032334</t>
  </si>
  <si>
    <t>(0,815*2)*27,35"podlahy mezi kolejnicemi NK7 a NK8"</t>
  </si>
  <si>
    <t>(0,815*2)*(4,8+13,7+11)"podlahy mezi kolejnicemi NK1÷NK6"</t>
  </si>
  <si>
    <t>1,02*27,35"podlahy na hlavách NK7 a NK8"</t>
  </si>
  <si>
    <t>428941121</t>
  </si>
  <si>
    <t>Osazení mostního ložiska ocelového nebo hrncového ocelového vodícího přídržného do 500 kN</t>
  </si>
  <si>
    <t>-985870755</t>
  </si>
  <si>
    <t xml:space="preserve">Poznámka k souboru cen:_x000d_
1. U kovových válečkových nebo pevných ložisek náležejících k válečkovému ložisku jsou započteny náklady na upevnění do ložiskového bloku, nastavení ložiska a u válečkového ložiska zpevnění nebo dočasné uvolnění ložiska._x000d_
2. U ložiska vodícího (přídržného) jsou započteny náklady na osazení s kotevní deskou na úložnou plochu, rozprostření maltové směsi a nastavení ložiska._x000d_
3. U ložiska hrncového jsou započteny náklady na uložení mostního ložiska na ložiskové bloky včetně kotevních desek s kotevními trny, zpevnění nebo uvolnění ložiska včetně geodetického zaměření a kontrolní zkoušky s certifikací pro napojení ložiska k bednění a betonáži nosné konstrukce._x000d_
4. Hrncová ložiska spřahovaná s dodatečnou výplní spáry s dobedněním horní spáry k betonové nosné mostní konstrukci obsahují navíc náklady na vícepráce bednění a výplň horní spáry, případně vložení výztužné mřížky._x000d_
5. V cenách nejsou započteny náklady na:_x000d_
a) výrobu a vyplnění lože nebo horní případně spodní spáry ložiska modifikovanou maltou, tyto se oceňují souborem cen 452 47-11 Podkladní a výplňová vrstva z modifikované malty cementové,_x000d_
b) lože z plastbetonu, tyto se oceňují souborem cen 451 47- . 1 Podkladní vrstva plastbetonová,_x000d_
c) bednění horní nebo dolní spáry terče ložiska při příčném nebo podélném sklonu, tyto se oceňují souborem cen 428 35-11 Bednění bloku ložiska,_x000d_
d) certifikovaná ložiska podle typu a zatížení podle projektu, tyto se oceňují ve specifikaci._x000d_
</t>
  </si>
  <si>
    <t>8 "hlavní"</t>
  </si>
  <si>
    <t>4 "podružné"</t>
  </si>
  <si>
    <t>428941123</t>
  </si>
  <si>
    <t>Osazení mostního ložiska ocelového nebo hrncového ocelového pevného do 2500 kN</t>
  </si>
  <si>
    <t>-1481671695</t>
  </si>
  <si>
    <t>429172111</t>
  </si>
  <si>
    <t>Oprava ocelových prvků mostních konstrukcí ztužidel, sedel pro centrické uložení mostnic, stoliček, diagonál, svislic, styčníkových plechů, chodníkových konzol, podlahových nosníků, kabelových žlabů a ostatních drobných prvků výroba šroubovaných nebo svařovaných, hmotnosti do 100 kg</t>
  </si>
  <si>
    <t>kg</t>
  </si>
  <si>
    <t>611039250</t>
  </si>
  <si>
    <t xml:space="preserve">Poznámka k souboru cen:_x000d_
1. V cenách výroby prvků 429 17-21 jsou započteny i náklady na rozměření, nařezání, příp. spojení dílů a vyvrtání otvorů._x000d_
2. V cenách výroby prvků 429 17-21 nejsou započteny náklady na dodávku materiálu prvků a spojovacího materiálu; tyto náklady se oceňují jako specifikace u cen montáže._x000d_
3. V cenách montáže prvků 429 17-22 jsou započteny i náklady na zdvihací zařízení při osazení prvku do mostní konstrukce._x000d_
4. V cenách montáže prvků 429 17-22 nejsou započteny náklady na:_x000d_
a) dodávku kotevního materiálu; tyto náklady se oceňují ve specifikaci,_x000d_
b) u vyráběných prvků na dodávku materiálu prvků a spojovacího materiálu; tyto náklady se oceňují ve specifikaci,_x000d_
c) u nakupovaných prvků na dodávku hotových nakupovaných výrobků; tyto náklady se oceňují ve specifikaci._x000d_
5. Demontáž prvků se oceňuje cenami souboru cen 963 07-11 části B01 tohoto katalogu._x000d_
</t>
  </si>
  <si>
    <t>100+27</t>
  </si>
  <si>
    <t>429172211</t>
  </si>
  <si>
    <t>Oprava ocelových prvků mostních konstrukcí ztužidel, sedel pro centrické uložení mostnic, stoliček, diagonál, svislic, styčníkových plechů, chodníkových konzol, podlahových nosníků, kabelových žlabů a ostatních drobných prvků montáž šroubovaných nebo svařovaných, hmotnosti do 100 kg</t>
  </si>
  <si>
    <t>-5114039</t>
  </si>
  <si>
    <t>500"hodnota odpovídá svařování trhlin a děr na podélníku"</t>
  </si>
  <si>
    <t>1000"hodnota odpovídá osazení a svrtání HRC šrouby"</t>
  </si>
  <si>
    <t>3091000R</t>
  </si>
  <si>
    <t>šroub vysokopevnostní HRC s maticí a podložkou</t>
  </si>
  <si>
    <t>100 kus</t>
  </si>
  <si>
    <t>632777020</t>
  </si>
  <si>
    <t>1,5"150ks"</t>
  </si>
  <si>
    <t>13515113</t>
  </si>
  <si>
    <t>ocel široká jakost S235JR 180x20mm</t>
  </si>
  <si>
    <t>489680356</t>
  </si>
  <si>
    <t>0,1</t>
  </si>
  <si>
    <t>13010434</t>
  </si>
  <si>
    <t>úhelník ocelový rovnostranný jakost 11 375 80x80x8mm</t>
  </si>
  <si>
    <t>1114734692</t>
  </si>
  <si>
    <t>9,63*2,8*0,001</t>
  </si>
  <si>
    <t>429172212R2</t>
  </si>
  <si>
    <t>Oprava ocelových prvků mostních konstrukcí, oprava nebo výměna ložisek</t>
  </si>
  <si>
    <t>ks</t>
  </si>
  <si>
    <t>1247772253</t>
  </si>
  <si>
    <t>4291731R3</t>
  </si>
  <si>
    <t xml:space="preserve">Zvednutí, zajištění v poloze, spuštění, podepření pro podlití, uvolnění </t>
  </si>
  <si>
    <t>-65417321</t>
  </si>
  <si>
    <t xml:space="preserve">Poznámka k souboru cen:_x000d_
1. V cenách nejsou započteny náklady na pomocné a podpěrné konstrukce, které se oceňují cenami části A01 tohoto katalogu._x000d_
</t>
  </si>
  <si>
    <t>6 "polí"</t>
  </si>
  <si>
    <t>4291731R4</t>
  </si>
  <si>
    <t xml:space="preserve">Vodorovná rektifikace ocelové konstrukce, včetně vybavení pro vodorovné posuny </t>
  </si>
  <si>
    <t>-1837947396</t>
  </si>
  <si>
    <t>6"polí"</t>
  </si>
  <si>
    <t>452471101</t>
  </si>
  <si>
    <t>Podkladní a výplňová vrstva z modifikované malty cementové podkladní, tloušťky do 10 mm první vrstva</t>
  </si>
  <si>
    <t>1064264966</t>
  </si>
  <si>
    <t xml:space="preserve">Poznámka k souboru cen:_x000d_
1. V cenách jsou započteny náklady na dávkovou výrobu modifikované malty na stavbě, u podkladní vrstvy uložení na úložné bloky ložiska pilířů nebo opěr, rozprostření malty na úložný blok ložiska, urovnání povrchu malty v požadované konečné tloušťce pro osazení spodní kotevní desky ložiska, u výplňové vrstvy rozprostření nad horní kotevní deskou ložiska._x000d_
2. V cenách nejsou započteny náklady na bednění horní spáry nad ložiskem, tyto se oceňují souborem cen 428 35-11 Bednění bloku ložiska a náklady na úpravu úložné plochy ložiskového bloku._x000d_
</t>
  </si>
  <si>
    <t>20*0,5*0,5</t>
  </si>
  <si>
    <t>452471102</t>
  </si>
  <si>
    <t>Podkladní a výplňová vrstva z modifikované malty cementové podkladní, tloušťky do 10 mm každá další vrstva</t>
  </si>
  <si>
    <t>-1917188243</t>
  </si>
  <si>
    <t>58562017</t>
  </si>
  <si>
    <t>malta zálivková cementová expanzní pro kotvení a vyztužení</t>
  </si>
  <si>
    <t>-1793574718</t>
  </si>
  <si>
    <t>((0,5*4*20)*0,05*0,05"obetonování ložisek"*2,2*1000)*1,3</t>
  </si>
  <si>
    <t>(0,5*0,5*0,10*20"podlití"*2,2*1000)*1,3</t>
  </si>
  <si>
    <t>60815345</t>
  </si>
  <si>
    <t>mostnice dřevěná impregnovaná olejem DB 240x240mm dl 2,4m</t>
  </si>
  <si>
    <t>m3</t>
  </si>
  <si>
    <t>933148611</t>
  </si>
  <si>
    <t>0,24*0,24*2,25*50</t>
  </si>
  <si>
    <t>0,22*0,24*2,25*2</t>
  </si>
  <si>
    <t>0,24*0,24*2,4*74</t>
  </si>
  <si>
    <t>0,22*0,24*2,4*2</t>
  </si>
  <si>
    <t>60815365</t>
  </si>
  <si>
    <t>mostnice dřevěná impregnovaná olejem DB 240x260mm dl 2,4m</t>
  </si>
  <si>
    <t>-1211858299</t>
  </si>
  <si>
    <t>0,26*0,24*2,25*62</t>
  </si>
  <si>
    <t>0,26*0,24*2,4*24</t>
  </si>
  <si>
    <t>521272215</t>
  </si>
  <si>
    <t>Demontáž mostnic s odsunem hmot mimo objekt mostu se zřízením pomocné montážní lávky</t>
  </si>
  <si>
    <t>1250948164</t>
  </si>
  <si>
    <t>210</t>
  </si>
  <si>
    <t>521273121</t>
  </si>
  <si>
    <t>Mostnice na železničních mostech z tvrdého dřeva s plošným uložením výroba s převýšením bez klínu</t>
  </si>
  <si>
    <t>-197559892</t>
  </si>
  <si>
    <t xml:space="preserve">Poznámka k souboru cen:_x000d_
1. Cena -3211 lze použít i pro centrické uložení mostnic._x000d_
2. V cenách výroby 521 27-31 jsou započteny i náklady na opracování dřeva, opáskování, protištěpné spony, impregnaci opracovaných ploch a spojovací prostředky._x000d_
3. V cenách výroby 521 27-31 nejsou započteny náklady na dodávku dřeva mostnic, které se oceňují jako specifikace u cen montáže._x000d_
4. V cenách montáže 521 27-32 jsou započteny i náklady vrtání otvorů pro šrouby, osazení a izolování šroubů, tmelení a krytkování otvorů pro šrouby, provedení dlabů pro nýtové hlavy a výškové vyrovnání pro kolej._x000d_
5. V cenách montáže 521 27-32 nejsou započteny náklady na dodávku materiálu, které se oceňují ve specifikaci:_x000d_
a) u vyráběných mostnic jako dodávka dřeva; ztratné lze dohodnou ve výši 2 %,_x000d_
b) u nakupovaných mostnic jako dodávka hotového nakupovaného výrobku._x000d_
</t>
  </si>
  <si>
    <t>521273221</t>
  </si>
  <si>
    <t>Mostnice na železničních mostech z tvrdého dřeva s plošným uložením montáž s převýšením bez klínu</t>
  </si>
  <si>
    <t>2134682628</t>
  </si>
  <si>
    <t>25</t>
  </si>
  <si>
    <t>521281111</t>
  </si>
  <si>
    <t>Pozednice na železničních mostech z tvrdého dřeva s plošným uložením výroba</t>
  </si>
  <si>
    <t>-491263477</t>
  </si>
  <si>
    <t xml:space="preserve">Poznámka k souboru cen:_x000d_
1. V ceně výroby -1111 jsou započteny i náklady na spojovací materiál._x000d_
2. V ceně výroby -1111 nejsou započteny náklady na dodání dřeva pozednic, které se oceňují jako specifikace u cen montáže._x000d_
3. V ceně montáže -1211 jsou započteny i náklady na kotvicí materiál._x000d_
4. V ceně montáže -1211 nejsou započteny náklady na dodávku materiálu, které se oceňují ve specifikaci:_x000d_
a) u vyráběných pozednic jako dodávka dřeva; ztratné lze dohodnout ve výši 2 %,_x000d_
b) u nakupovaných mostnic jako dodávka hotového nakupovaného výrobku._x000d_
</t>
  </si>
  <si>
    <t>26</t>
  </si>
  <si>
    <t>521281211</t>
  </si>
  <si>
    <t>Pozednice na železničních mostech z tvrdého dřeva s plošným uložením montáž</t>
  </si>
  <si>
    <t>-677533429</t>
  </si>
  <si>
    <t>27</t>
  </si>
  <si>
    <t>521283221</t>
  </si>
  <si>
    <t>Demontáž pozednic s odstraněním štěrku</t>
  </si>
  <si>
    <t>-1270954849</t>
  </si>
  <si>
    <t>28</t>
  </si>
  <si>
    <t>564861111</t>
  </si>
  <si>
    <t>Podklad ze štěrkodrti ŠD s rozprostřením a zhutněním, po zhutnění tl. 200 mm</t>
  </si>
  <si>
    <t>-849743800</t>
  </si>
  <si>
    <t>29</t>
  </si>
  <si>
    <t>584121111</t>
  </si>
  <si>
    <t>Osazení silničních dílců ze železového betonu s podkladem z kameniva těženého do tl. 40 mm jakéhokoliv druhu a velikosti, na plochu jednotlivě přes 50 do 200 m2</t>
  </si>
  <si>
    <t>-338039875</t>
  </si>
  <si>
    <t xml:space="preserve">Poznámka k souboru cen:_x000d_
1. V ceně nejsou započteny náklady na:_x000d_
a) dodání dílců, které se oceňuje ve specifikaci,_x000d_
b) výplň spár, které se oceňují cenami souboru cen 599 . 4-11 Vyplnění spár mezi silničními dílci jakékoliv tloušťky._x000d_
2. Počet měrných jednotek se určuje v m2 půdorysné plochy krytu z dílců včetně spár._x000d_
</t>
  </si>
  <si>
    <t>Úpravy povrchů, podlahy a osazování výplní</t>
  </si>
  <si>
    <t>30</t>
  </si>
  <si>
    <t>628613111</t>
  </si>
  <si>
    <t>Oprava nátěru částí ocelových mostních konstrukcí nebo jednotlivých prvků syntetického 2x základní a 2x vrchní nátěr včetně ručního odstranění starých nátěrů, rzi, prach a nečistot plochy jednotlivě do 50 m2</t>
  </si>
  <si>
    <t>-1711209997</t>
  </si>
  <si>
    <t>1*8"nátěr opravovaných ložisek"</t>
  </si>
  <si>
    <t>0,3*(4,8+13,8+11+27,4)*4"HP podélníků"</t>
  </si>
  <si>
    <t>31</t>
  </si>
  <si>
    <t>629995101</t>
  </si>
  <si>
    <t>Očištění vnějších ploch tlakovou vodou omytím</t>
  </si>
  <si>
    <t>-1125666672</t>
  </si>
  <si>
    <t>"úložné prahy"5,08+5,07+29,9+19,5+12,4</t>
  </si>
  <si>
    <t>"čelo klenby"33,2*2</t>
  </si>
  <si>
    <t>"NK"76,4</t>
  </si>
  <si>
    <t>Ostatní konstrukce a práce, bourání</t>
  </si>
  <si>
    <t>32</t>
  </si>
  <si>
    <t>936171150</t>
  </si>
  <si>
    <t>Demontáž úhelníků na železničních mostech bez přesypávky v přímé trati nebo v oblouku pojistných L 160 x 160 x 40</t>
  </si>
  <si>
    <t>-352169161</t>
  </si>
  <si>
    <t>33</t>
  </si>
  <si>
    <t>936171312</t>
  </si>
  <si>
    <t>Oprava úhelníků na železničních mostech v přímé trati nebo oblouku montáž úhelníků pojistných v koleji tvaru R 65 - L 200x200x14</t>
  </si>
  <si>
    <t>2034584846</t>
  </si>
  <si>
    <t xml:space="preserve">Poznámka k souboru cen:_x000d_
1. Ceny lze použít pro úhelníky na mostě i ve výbězích._x000d_
2. Množství měrných jednotek se určuje v metrech délky opravované mostní konstrukce._x000d_
3. V cenách výroby 936 17-12 jsou započteny i náklady spojovací prostředky a na zřízení a dodání koncových klínů._x000d_
4. V cenách výroby 936 17-12 nejsou započteny náklady na dodávku pojistných úhelníků; které se oceňují jako specifikace k cenám montáže._x000d_
5. V cenách montáže 936 17-13 jsou započteny i náklady na kotvicí materiál včetně ocelových podložek._x000d_
6. V cenách montáže 936 17-13 nejsou započteny náklady na dodávku materiálu, které se oceňují ve specifikaci:_x000d_
a) u vyráběných úhelníků jako dodávka materiálu pro výrobu úhelníků; ztratné lze stanovit ve výši 1 %,_x000d_
b) u nakupovaných úhelníků jako dodávka hotového nakupovaného výrobku._x000d_
7. Demontáž pojistných úhelníků se oceňuje cenami souboru cen 936 17-115 části B01 tohoto katalogu._x000d_
</t>
  </si>
  <si>
    <t>80,4+80,3+81,6+81,5</t>
  </si>
  <si>
    <t>34</t>
  </si>
  <si>
    <t>938111111</t>
  </si>
  <si>
    <t>Čištění zdiva opěr, pilířů, křídel od mechu a jiné vegetace</t>
  </si>
  <si>
    <t>-550576600</t>
  </si>
  <si>
    <t xml:space="preserve">Poznámka k souboru cen:_x000d_
1. Cena je určena pro čištění jakéhokoliv zdiva._x000d_
2. Počet měrných jednotek se měří v m2 čištěné plochy zdiva._x000d_
</t>
  </si>
  <si>
    <t>35</t>
  </si>
  <si>
    <t>938131111</t>
  </si>
  <si>
    <t>Odstranění přebytečné zeminy (nánosů) u říms průčelního zdiva a křídel ručně</t>
  </si>
  <si>
    <t>-1488661539</t>
  </si>
  <si>
    <t>36</t>
  </si>
  <si>
    <t>938905311</t>
  </si>
  <si>
    <t>Údržba ocelových konstrukcí údržba ložisek očistění, nátěr, namazání</t>
  </si>
  <si>
    <t>2051177292</t>
  </si>
  <si>
    <t xml:space="preserve">Poznámka k souboru cen:_x000d_
1. V cenách 938 90-51 výměna nýtu jsou započteny i náklady na dodávku nýtu nebo trhacího šroubu._x000d_
2. V cenách 938 90-52 úpravy ukončení pojistných úhelníků jsou započteny i náklady na povolení a demontáž úhelníků, natvarování, seříznutí, vyvrtání nových a zavaření původních otvorů, nátěr a montáž nového provedení úhelníku._x000d_
</t>
  </si>
  <si>
    <t>16 "hlavní"</t>
  </si>
  <si>
    <t>37</t>
  </si>
  <si>
    <t>938905312</t>
  </si>
  <si>
    <t>Údržba ocelových konstrukcí údržba ložisek vysekání obetonávky a zalití ložiskových desek</t>
  </si>
  <si>
    <t>-1431992347</t>
  </si>
  <si>
    <t>20"vysekání a nové zalití ložisek"</t>
  </si>
  <si>
    <t>38</t>
  </si>
  <si>
    <t>941111131</t>
  </si>
  <si>
    <t>Montáž lešení řadového trubkového lehkého pracovního s podlahami s provozním zatížením tř. 3 do 200 kg/m2 šířky tř. W12 přes 1,2 do 1,5 m, výšky do 10 m</t>
  </si>
  <si>
    <t>-1925575850</t>
  </si>
  <si>
    <t xml:space="preserve">Poznámka k souboru cen:_x000d_
1. V ceně jsou započteny i náklady na kotvení lešení._x000d_
2. Montáž lešení řadového trubkového lehkého výšky přes 25 m se oceňuje individuálně._x000d_
3. Šířkou se rozumí půdorysná vzdálenost, měřená od vnitřního líce sloupků zábradlí k protilehlému volnému okraji podlahy nebo mezi vnitřními líci._x000d_
</t>
  </si>
  <si>
    <t>2*(4,8*6"POLE 1"+13,8*6"POLE 2"+11*6"POLE 3"+27,4*12"POLE 4"+18*6"KLENBY")</t>
  </si>
  <si>
    <t>39</t>
  </si>
  <si>
    <t>941111222</t>
  </si>
  <si>
    <t>Montáž lešení řadového trubkového lehkého pracovního s podlahami s provozním zatížením tř. 3 do 200 kg/m2 Příplatek za první a každý další den použití lešení k ceně -1122</t>
  </si>
  <si>
    <t>241462401</t>
  </si>
  <si>
    <t>1228*113"plocha*počet dní"</t>
  </si>
  <si>
    <t>40</t>
  </si>
  <si>
    <t>941111831</t>
  </si>
  <si>
    <t>Demontáž lešení řadového trubkového lehkého pracovního s podlahami s provozním zatížením tř. 3 do 200 kg/m2 šířky tř. W12 přes 1,2 do 1,5 m, výšky do 10 m</t>
  </si>
  <si>
    <t>-574052838</t>
  </si>
  <si>
    <t xml:space="preserve">Poznámka k souboru cen:_x000d_
1. Demontáž lešení řadového trubkového lehkého výšky přes 25 m se oceňuje individuálně._x000d_
</t>
  </si>
  <si>
    <t>1228</t>
  </si>
  <si>
    <t>41</t>
  </si>
  <si>
    <t>944611111</t>
  </si>
  <si>
    <t>Montáž ochranné plachty zavěšené na konstrukci lešení z textilie z umělých vláken</t>
  </si>
  <si>
    <t>1351393360</t>
  </si>
  <si>
    <t xml:space="preserve">Poznámka k souboru cen:_x000d_
1. V cenách nejsou započteny náklady na lešení potřebné pro zavěšení plachty; toto lešení se oceňuje příslušnými cenami lešení._x000d_
</t>
  </si>
  <si>
    <t>27*5"POLE 4"</t>
  </si>
  <si>
    <t>42</t>
  </si>
  <si>
    <t>944611211</t>
  </si>
  <si>
    <t>Montáž ochranné plachty Příplatek za první a každý další den použití plachty k ceně -1111</t>
  </si>
  <si>
    <t>1648062971</t>
  </si>
  <si>
    <t>135*113"plocha*počet dní"</t>
  </si>
  <si>
    <t>43</t>
  </si>
  <si>
    <t>944611811</t>
  </si>
  <si>
    <t>Demontáž ochranné plachty zavěšené na konstrukci lešení z textilie z umělých vláken</t>
  </si>
  <si>
    <t>734664892</t>
  </si>
  <si>
    <t>135</t>
  </si>
  <si>
    <t>44</t>
  </si>
  <si>
    <t>946321111</t>
  </si>
  <si>
    <t>Montáž zavěšeného řadového dílcového lešení šíře do 1,1 m s provozním zatížením tř. 1 do 75 kg/m2, umístěného ve výšce do 10 m</t>
  </si>
  <si>
    <t>-2116475824</t>
  </si>
  <si>
    <t xml:space="preserve">Poznámka k souboru cen:_x000d_
1. V ceně příplatku jsou započteny i náklady na závěsný systém._x000d_
2. Množství měrných jednotek se určuje v m2 pohledové plochy. Pohledová plocha lešení je dána součinem výšky zavěšeného lešení (měřená jako svislá vzdálenost nejvyššího závěsného bodu od nejnižší úrovně podlahy) a délky._x000d_
3. Montáž lešení zavěšených řadových dílcových s úrovní zavěšení vyšší než 30 m se oceňuje individuálně, stejně tak jako konstrukce s vyšším zatížením než 200 kg/m2._x000d_
</t>
  </si>
  <si>
    <t>3*27/2*2</t>
  </si>
  <si>
    <t>45</t>
  </si>
  <si>
    <t>946321211</t>
  </si>
  <si>
    <t>Montáž zavěšeného řadového dílcového lešení šíře do 1,1 m Příplatek za první a každý další den použití lešení k ceně -1111 nebo -1112</t>
  </si>
  <si>
    <t>814491705</t>
  </si>
  <si>
    <t>81*113</t>
  </si>
  <si>
    <t>46</t>
  </si>
  <si>
    <t>946321811</t>
  </si>
  <si>
    <t>Demontáž zavěšeného řadového dílcového lešení šíře do 1,1 m s provozním zatížením tř. 1 do 75 kg/m2, umístěného ve výšce do 10 m</t>
  </si>
  <si>
    <t>-695919413</t>
  </si>
  <si>
    <t xml:space="preserve">Poznámka k souboru cen:_x000d_
1. Demontáž lešení zavěšených řadových dílcových s úrovní zavěšení vyšší než 30 m se oceňuje individuálně, stejně tak jako konstrukce s vyšším zatížením než 200 kg/m2._x000d_
</t>
  </si>
  <si>
    <t>47</t>
  </si>
  <si>
    <t>948411921</t>
  </si>
  <si>
    <t>Podpěrné skruže a podpěry dočasné kovové měsíční nájemné podpěr výšky do 12 m Pižmo</t>
  </si>
  <si>
    <t>-1966065450</t>
  </si>
  <si>
    <t xml:space="preserve">Poznámka k souboru cen:_x000d_
1. V cenách podpěných skruží jsou započteny náklady na sestavení a zavětrování věží, osazení a vyrovnání stavěcích hlav a dolních základových rámů._x000d_
2. V cenách podpěr jsou započteny náklady na rozměření, sestavení modulů s uložením na základech, kontrolu stability, zavětrování konstrukce, osazení dočasných pomocných pracovních lávek a doprava podpěr do vzdálenosti 100 m v rámci staveniště._x000d_
3. Ceny nájemného skruží z věží a podpěr Pižmo jsou pouze informativní, je nutné je posoudit s ohledem na konkrétní podmínky stavby._x000d_
4. Měsíční nájemné podpěr ŽP 16 a P35, které je uvedené s nulovou hodnotou, se stanoví induviduálně podle konkrétních podmínek stavby, obvykle v hodnotě 6 % z ceny pořízení._x000d_
5. Drobný spotřební materiál (např. hřebíky, svorníky, matice) je započten v režijních nákladech._x000d_
6. V cenách nejsou započteny náklady na:_x000d_
a) odskružovací zařízení, tyto se oceňují souborem cen 429 94-1 . Odskružení bednění na podpěrné konstrukci,_x000d_
b) zřízení pracovních podlah a bednění spodní desky nebo trámu nosné konstrukce, tyto se oceňují souborem cen 421 95- . . Dřevěné deskové mostní nosné konstrukce,_x000d_
c) betonový základ nebo základ ze silničních panelů pod skruží nebo roznášecími nosníky dílců._x000d_
d) mimostaveništní dopravu skruží a podpěr a jejich nakládku a vykládku; tyto náklady se oceňují individuálně._x000d_
</t>
  </si>
  <si>
    <t>"40 dní"1,4*74,68</t>
  </si>
  <si>
    <t>48</t>
  </si>
  <si>
    <t>58344197</t>
  </si>
  <si>
    <t>štěrkodrť frakce 0/63</t>
  </si>
  <si>
    <t>135937627</t>
  </si>
  <si>
    <t>0,2*75*1,9*2"podklad pro panely</t>
  </si>
  <si>
    <t>49</t>
  </si>
  <si>
    <t>59381009</t>
  </si>
  <si>
    <t>panel silniční 3,00x1,00x0,15m</t>
  </si>
  <si>
    <t>772409359</t>
  </si>
  <si>
    <t>75/3</t>
  </si>
  <si>
    <t>50</t>
  </si>
  <si>
    <t>985121201</t>
  </si>
  <si>
    <t>Tryskání degradovaného betonu líce kleneb a podhledů křemičitým pískem sušeným</t>
  </si>
  <si>
    <t>-1067180198</t>
  </si>
  <si>
    <t xml:space="preserve">Poznámka k souboru cen:_x000d_
1. V cenách jsou započteny i náklady na dodání vody a písku._x000d_
2. V cenách tryskání pískem jsou započteny i náklady na smetení písku na hromady nebo naložení na dopravní prostředek._x000d_
3. V cenách tryskání pískem nejsou započteny náklady na odvoz písku, které se oceňují cenami odvozu suti příslušného katalogu pro objekt, na kterém se tryskání provádí._x000d_
</t>
  </si>
  <si>
    <t>51</t>
  </si>
  <si>
    <t>985231113</t>
  </si>
  <si>
    <t>Spárování zdiva hloubky do 40 mm aktivovanou maltou délky spáry na 1 m2 upravované plochy přes 12 m</t>
  </si>
  <si>
    <t>1451372618</t>
  </si>
  <si>
    <t xml:space="preserve">Poznámka k souboru cen:_x000d_
1. Ceny jsou určeny pro spárování cihelného nebo kamenného zdiva._x000d_
2. V cenách jsou započteny i náklady na:_x000d_
a) dodání potřebných hmot,_x000d_
b) vypláchnutí spár vodou před spárováním a očištění okolního zdiva po spárování._x000d_
3. V cenách nejsou započteny náklady na:_x000d_
a) vysekání a vyčištění spár; tyto práce se oceňují cenami souboru cen 985 14-2 Vysekání spojovací hmoty za spár zdiva,_x000d_
b) úpravu spár po provedeném spárování; tyto práce se oceňují cenami souboru cen 985 23-3._x000d_
4. Délce spáry na 1 m2 upravované plochy odpovídají tyto počty kamenů:_x000d_
a) do 6 m - do 10 kusů na 1 m2,_x000d_
b) přes 6 do 12 m - přes 10 do 35 kusů na 1 m2,_x000d_
c) přes 12 m - přes 35 kusů na 1 m2._x000d_
</t>
  </si>
  <si>
    <t>18*2</t>
  </si>
  <si>
    <t>52</t>
  </si>
  <si>
    <t>985311112</t>
  </si>
  <si>
    <t>Reprofilace betonu sanačními maltami na cementové bázi ručně stěn, tloušťky přes 10 do 20 mm</t>
  </si>
  <si>
    <t>827797035</t>
  </si>
  <si>
    <t xml:space="preserve">Poznámka k souboru cen:_x000d_
1. Ceny pro danou tloušťku jsou určeny pro nanášení sanačních malt v jakémkoliv počtu vrstev._x000d_
2. V cenách nejsou započteny náklady na:_x000d_
a) odstranění degradovaného betonu, které se oceňují cenami souborů cen 985 11-21 Odsekání degradovaného betonu a 985 12-1 Tryskání degradovaného betonu,_x000d_
b) očištění povrchu betonu, které se oceňují cenami souboru cen 985 13 Očištění ploch,_x000d_
c) ochranný nátěr povrchu reprofilovaného betonu, které se oceňují cenami souboru cen 985 32-4 Ochranný nátěr betonu,_x000d_
d) uzavírací stěrku; tyto náklady se oceňují cenami souboru cen 985 31-21 Stěrka k vyrovnání ploch reprofilovaného betonu,_x000d_
e) případné vyztužení reprofilovaných vrstev svařovanými sítěmi, které se oceňují cenami souboru cen 985 56-2 Výztuž stříkaného betonu ze svařovaných sítí._x000d_
</t>
  </si>
  <si>
    <t>53</t>
  </si>
  <si>
    <t>985311118</t>
  </si>
  <si>
    <t>Reprofilace betonu sanačními maltami na cementové bázi ručně stěn, tloušťky přes 70 do 80 mm</t>
  </si>
  <si>
    <t>797807701</t>
  </si>
  <si>
    <t>5"lokální reprofilace plilířů"</t>
  </si>
  <si>
    <t>54</t>
  </si>
  <si>
    <t>985312114</t>
  </si>
  <si>
    <t>Stěrka k vyrovnání ploch reprofilovaného betonu stěn, tloušťky do 5 mm</t>
  </si>
  <si>
    <t>1638809372</t>
  </si>
  <si>
    <t xml:space="preserve">Poznámka k souboru cen:_x000d_
1. V cenách nejsou započteny náklady na ochranný nátěr, které se oceňují souborem cen 985 32-4 Ochranný nátěr betonu._x000d_
</t>
  </si>
  <si>
    <t>55</t>
  </si>
  <si>
    <t>985323211</t>
  </si>
  <si>
    <t>Spojovací můstek reprofilovaného betonu na epoxidové bázi, tloušťky 1 mm</t>
  </si>
  <si>
    <t>853451771</t>
  </si>
  <si>
    <t>56</t>
  </si>
  <si>
    <t>985421114</t>
  </si>
  <si>
    <t>Injektáž trhlin v cihelném, kamenném nebo smíšeném zdivu nízkotlaká do 0,6 MP, včetně provedení vrtů aktivovanou cementovou maltou šířka trhlin do 2 mm tloušťka zdiva přes 600 mm</t>
  </si>
  <si>
    <t>-1847729080</t>
  </si>
  <si>
    <t xml:space="preserve">Poznámka k souboru cen:_x000d_
1. Šířka trhlin je určena šířkou trhliny na povrchu konstrukce._x000d_
2. Množství měrných jednotek se určuje v m délky trhliny._x000d_
3. V cenách jsou započteny i náklady na:_x000d_
a) vyčištění trhlin,_x000d_
b) vyvrtání otvorů pro injektážní jehly a jejich vyčištění - jsou uvažovány 4 vrty na 1 m trhliny. U zdiva tloušťky do 450 mm je uvažováno provedení vrtů z jedné strany zdiva, u tloušťky přes 450 mm z obou stran zdiva,_x000d_
c) úpravu trhlin před injektáží (temování),_x000d_
d) hrubé zapravení otvorů po injektážních jehlách._x000d_
4. V cenách nejsou započteny náklady na zednické zapravení trhlin a opravu omítek, které se oceňují cenami katalogu 801-4 Budovy a haly - opravy a údržba._x000d_
</t>
  </si>
  <si>
    <t>18*2"trhlina na čele klenby"</t>
  </si>
  <si>
    <t>57</t>
  </si>
  <si>
    <t>98532411R</t>
  </si>
  <si>
    <t xml:space="preserve">Impregnační hydrofóbní nátěr betonu </t>
  </si>
  <si>
    <t>-558826375</t>
  </si>
  <si>
    <t>138,35</t>
  </si>
  <si>
    <t>997</t>
  </si>
  <si>
    <t>Přesun sutě</t>
  </si>
  <si>
    <t>58</t>
  </si>
  <si>
    <t>997013631</t>
  </si>
  <si>
    <t>Poplatek za uložení stavebního odpadu na skládce (skládkovné) směsného stavebního a demoličního zatříděného do Katalogu odpadů pod kódem 17 09 04</t>
  </si>
  <si>
    <t>-282998589</t>
  </si>
  <si>
    <t xml:space="preserve">Poznámka k souboru cen:_x000d_
1. Ceny uvedené v souboru cen je doporučeno upravit podle aktuálních cen místně příslušné skládky odpadů._x000d_
2. Uložení odpadů neuvedených v souboru cen se oceňuje individuálně._x000d_
3. V cenách je započítán poplatek za ukládaní odpadu dle zákona 185/2001 Sb._x000d_
4. Případné drcení stavebního odpadu lze ocenit souborem cen 997 00-60 Drcení stavebního odpadu z katalogu 800-6 Demolice objektů._x000d_
</t>
  </si>
  <si>
    <t>0,01*140*26*1,2</t>
  </si>
  <si>
    <t>59</t>
  </si>
  <si>
    <t>997013843</t>
  </si>
  <si>
    <t>Poplatek za uložení stavebního odpadu na skládce (skládkovné) odpadního materiálu po otryskávání s obsahem nebezpečných látek zatříděného do katalogu odpadů pod kódem 12 01 16</t>
  </si>
  <si>
    <t>2129435094</t>
  </si>
  <si>
    <t>10"písek pro tryskání"</t>
  </si>
  <si>
    <t>60</t>
  </si>
  <si>
    <t>997211511</t>
  </si>
  <si>
    <t>Vodorovná doprava suti nebo vybouraných hmot suti se složením a hrubým urovnáním, na vzdálenost do 1 km</t>
  </si>
  <si>
    <t>-821529444</t>
  </si>
  <si>
    <t xml:space="preserve">Poznámka k souboru cen:_x000d_
1. Ceny nelze použít pro vodorovnou dopravu po železnici, po vodě nebo neobvyklými dopravními prostředky._x000d_
2. Je-li na dopravní dráze pro vodorovnou dopravu překážka, pro kterou je nutné překládat suť nebo vybourané hmoty z jednoho obvyklého dopravního prostředku na jiný, oceňuje se tato lomená doprava v každém úseku samostatně._x000d_
</t>
  </si>
  <si>
    <t>57"doprava štěrkodrti"</t>
  </si>
  <si>
    <t>61</t>
  </si>
  <si>
    <t>997211519</t>
  </si>
  <si>
    <t>Vodorovná doprava suti nebo vybouraných hmot suti se složením a hrubým urovnáním, na vzdálenost Příplatek k ceně za každý další i započatý 1 km přes 1 km</t>
  </si>
  <si>
    <t>-1840158023</t>
  </si>
  <si>
    <t>57*19</t>
  </si>
  <si>
    <t>62</t>
  </si>
  <si>
    <t>997211612</t>
  </si>
  <si>
    <t>Nakládání suti nebo vybouraných hmot na dopravní prostředky pro vodorovnou dopravu vybouraných hmot</t>
  </si>
  <si>
    <t>-381936870</t>
  </si>
  <si>
    <t>63</t>
  </si>
  <si>
    <t>997211621</t>
  </si>
  <si>
    <t>Ekologická likvidace mostnic s drcením s odvozem drtě do 20 km</t>
  </si>
  <si>
    <t>-366780527</t>
  </si>
  <si>
    <t xml:space="preserve">Poznámka k souboru cen:_x000d_
1. V cenách jsou započteny i náklady na naložení na dopravní prostředek, na odvoz dřevní drtě do 20 km a na složení._x000d_
2. V cenách nejsou započteny náklady na uložení drtě na skládku._x000d_
</t>
  </si>
  <si>
    <t>210+4</t>
  </si>
  <si>
    <t>998</t>
  </si>
  <si>
    <t>Přesun hmot</t>
  </si>
  <si>
    <t>64</t>
  </si>
  <si>
    <t>998212111</t>
  </si>
  <si>
    <t>Přesun hmot pro mosty zděné, betonové monolitické, spřažené ocelobetonové nebo kovové vodorovná dopravní vzdálenost do 100 m výška mostu do 20 m</t>
  </si>
  <si>
    <t>122041247</t>
  </si>
  <si>
    <t xml:space="preserve">Poznámka k souboru cen:_x000d_
1. Ceny nelze použít pro oceňování přesunu hmot ocelových mostních konstrukcí oceňovaných cenami katalogů montážních prací; tento přesun se oceňuje individuálně._x000d_
2. Přesun betonu do mostní konstrukce je zahrnut v cenách betonáže, které obsahují i ukládku betonu do konstrukce (čerpadlem betonu nebo jeřábem s kontejnerem). U betonů je proto uvedena nulová hmotnost, tzn. že hmotnost betonů nevstupuje do výpočtu přesunu hmot._x000d_
</t>
  </si>
  <si>
    <t>65</t>
  </si>
  <si>
    <t>998212195</t>
  </si>
  <si>
    <t>Přesun hmot pro mosty zděné, betonové monolitické, spřažené ocelobetonové nebo kovové Příplatek k cenám za zvětšený přesun přes přes vymezenou největší dopravní vzdálenost do 5000 m</t>
  </si>
  <si>
    <t>-1052728524</t>
  </si>
  <si>
    <t>66</t>
  </si>
  <si>
    <t>998212199</t>
  </si>
  <si>
    <t>Přesun hmot pro mosty zděné, betonové monolitické, spřažené ocelobetonové nebo kovové Příplatek k cenám za zvětšený přesun přes přes vymezenou největší dopravní vzdálenost za každých dalších i započatých 5000 m</t>
  </si>
  <si>
    <t>622640363</t>
  </si>
  <si>
    <t>147,594*3"20 km"</t>
  </si>
  <si>
    <t>PSV</t>
  </si>
  <si>
    <t>Práce a dodávky PSV</t>
  </si>
  <si>
    <t>789</t>
  </si>
  <si>
    <t>Povrchové úpravy ocelových konstrukcí a technologických zařízení</t>
  </si>
  <si>
    <t>67</t>
  </si>
  <si>
    <t>789121240</t>
  </si>
  <si>
    <t>Úpravy povrchů pod nátěry ocelových konstrukcí třídy I očištění odmaštěním</t>
  </si>
  <si>
    <t>-199675469</t>
  </si>
  <si>
    <t>Práce a dodávky M</t>
  </si>
  <si>
    <t>43-M</t>
  </si>
  <si>
    <t>Montáž ocelových konstrukcí</t>
  </si>
  <si>
    <t>68</t>
  </si>
  <si>
    <t>430156101R</t>
  </si>
  <si>
    <t>Montáž mostního provizória Montáž mostní pilíř PIŽMO výška do 15m</t>
  </si>
  <si>
    <t>-786363803</t>
  </si>
  <si>
    <t>7,98*2+14,68*2+14,68*2</t>
  </si>
  <si>
    <t>69</t>
  </si>
  <si>
    <t>430156201R</t>
  </si>
  <si>
    <t>Demontáž mostních provizórií Demontáž mostní pilíř PIŽMO výška do 15m</t>
  </si>
  <si>
    <t>716684998</t>
  </si>
  <si>
    <t>4_VRN - Vedlejší rozpočtové náklady</t>
  </si>
  <si>
    <t xml:space="preserve">    VRN1 - Průzkumné, geodetické a projektové práce</t>
  </si>
  <si>
    <t xml:space="preserve">    VRN3 - Zařízení staveniště</t>
  </si>
  <si>
    <t>VRN1</t>
  </si>
  <si>
    <t>Průzkumné, geodetické a projektové práce</t>
  </si>
  <si>
    <t>012203000</t>
  </si>
  <si>
    <t>Geodetické práce při provádění stavby</t>
  </si>
  <si>
    <t>kpl</t>
  </si>
  <si>
    <t>663360031</t>
  </si>
  <si>
    <t>013254000</t>
  </si>
  <si>
    <t>Dokumentace skutečného provedení stavby</t>
  </si>
  <si>
    <t>2032433991</t>
  </si>
  <si>
    <t>VRN3</t>
  </si>
  <si>
    <t>Zařízení staveniště</t>
  </si>
  <si>
    <t>030001000</t>
  </si>
  <si>
    <t>434871047</t>
  </si>
  <si>
    <t>034303000</t>
  </si>
  <si>
    <t>Dopravní značení na staveništi</t>
  </si>
  <si>
    <t>-573178964</t>
  </si>
  <si>
    <t>034603000</t>
  </si>
  <si>
    <t>Alarm, strážní služba staveniště</t>
  </si>
  <si>
    <t>hod</t>
  </si>
  <si>
    <t>-1993146989</t>
  </si>
  <si>
    <t>113*8</t>
  </si>
  <si>
    <t>Struktura údajů, formát souboru a metodika pro zpracování</t>
  </si>
  <si>
    <t>Struktura</t>
  </si>
  <si>
    <t>Soubor je složen ze záložky Rekapitulace rekonstrukce a záložek s názvem soupisu prací pro jednotlivé objekty ve formátu XLS.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</si>
  <si>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</si>
  <si>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rekonstrukce </t>
    </r>
    <r>
      <rPr>
        <rFont val="Trebuchet MS"/>
        <charset val="238"/>
        <color auto="1"/>
        <sz val="9"/>
        <scheme val="none"/>
      </rPr>
      <t>obsahuje sestavu Rekapitulace rekonstrukce a Rekapitulace objektů rekonstrukce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</si>
  <si>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rekonstrukce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</si>
  <si>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</si>
  <si>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</si>
  <si>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rekonstrukce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</si>
  <si>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</si>
  <si>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</si>
  <si>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</si>
  <si>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</si>
  <si>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</si>
  <si>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</si>
  <si>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</si>
  <si>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</si>
  <si>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</si>
  <si>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rekonstrukce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</si>
  <si>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rekonstrukce,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</si>
  <si>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</si>
  <si>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</si>
  <si>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</si>
  <si>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</si>
  <si>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</si>
  <si>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</si>
  <si>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</si>
  <si>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</si>
  <si>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</si>
  <si>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</si>
  <si>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</si>
  <si>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</si>
  <si>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</si>
  <si>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</si>
  <si>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</si>
  <si>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</si>
  <si>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</si>
  <si>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</si>
  <si>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</si>
  <si>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</si>
  <si>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</si>
  <si>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</si>
  <si>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</si>
  <si>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</si>
  <si>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</si>
  <si>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</si>
  <si>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</si>
  <si>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</si>
  <si>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rekonstrukce - zde uchazeč vyplní svůj název (název subjektu) </t>
  </si>
  <si>
    <t>Pole IČ a DIČ v sestavě Rekapitulace rekonstrukce - zde uchazeč vyplní svoje IČ a DIČ</t>
  </si>
  <si>
    <t>Datum v sestavě Rekapitulace rekonstrukce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</si>
  <si>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</si>
  <si>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</si>
  <si>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</si>
  <si>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</si>
  <si>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</si>
  <si>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</si>
  <si>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</si>
  <si>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</si>
  <si>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</si>
  <si>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rekonstrukce</t>
  </si>
  <si>
    <t>Název</t>
  </si>
  <si>
    <t>Povinný</t>
  </si>
  <si>
    <t>Max. počet</t>
  </si>
  <si>
    <t>atributu</t>
  </si>
  <si>
    <t>(A/N)</t>
  </si>
  <si>
    <t>znaků</t>
  </si>
  <si>
    <t>A</t>
  </si>
  <si>
    <t>Kód rekonstrukce</t>
  </si>
  <si>
    <t>String</t>
  </si>
  <si>
    <t>Rekonstrukce</t>
  </si>
  <si>
    <t>Název rekonstrukce</t>
  </si>
  <si>
    <t>Místo</t>
  </si>
  <si>
    <t>N</t>
  </si>
  <si>
    <t>Místo rekonstrukce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</si>
  <si>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</si>
  <si>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</si>
  <si>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</si>
  <si>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</si>
  <si>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</si>
  <si>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</si>
  <si>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</si>
  <si>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</si>
  <si>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</si>
  <si>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</si>
  <si>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</si>
  <si>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</si>
  <si>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</si>
  <si>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</si>
  <si>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</si>
  <si>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</si>
  <si>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</si>
  <si>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</si>
  <si>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</si>
  <si>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</si>
  <si>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</si>
  <si>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</si>
  <si>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</si>
  <si>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</si>
  <si>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</si>
  <si>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</si>
  <si>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</si>
  <si>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</si>
  <si>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</si>
  <si>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rekonstrukci. Sčítává se ze všech listů.</t>
  </si>
  <si>
    <t>Celková cena s DPH za celou rekonstrukci</t>
  </si>
  <si>
    <t>Rekapitulace objektů rekonstrukce a soupisů prací</t>
  </si>
  <si>
    <t>Přebírá se z Rekapitulace rekonstrukce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</si>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</sst>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10"/>
      <color rgb="FF003366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68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7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1" fillId="4" borderId="8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right"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7" fillId="0" borderId="15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10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left" vertical="center" wrapText="1"/>
    </xf>
    <xf numFmtId="4" fontId="10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  <protection locked="0"/>
    </xf>
    <xf numFmtId="0" fontId="21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4" xfId="0" applyFont="1" applyBorder="1" applyAlignment="1"/>
    <xf numFmtId="0" fontId="7" fillId="0" borderId="15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6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1" fillId="0" borderId="23" xfId="0" applyFont="1" applyBorder="1" applyAlignment="1" applyProtection="1">
      <alignment horizontal="center" vertical="center"/>
    </xf>
    <xf numFmtId="49" fontId="21" fillId="0" borderId="23" xfId="0" applyNumberFormat="1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167" fontId="21" fillId="0" borderId="23" xfId="0" applyNumberFormat="1" applyFont="1" applyBorder="1" applyAlignment="1" applyProtection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 applyProtection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6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6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8" fillId="0" borderId="20" xfId="0" applyFont="1" applyBorder="1" applyAlignment="1" applyProtection="1">
      <alignment vertical="center"/>
    </xf>
    <xf numFmtId="0" fontId="8" fillId="0" borderId="21" xfId="0" applyFont="1" applyBorder="1" applyAlignment="1" applyProtection="1">
      <alignment vertical="center"/>
    </xf>
    <xf numFmtId="0" fontId="8" fillId="0" borderId="22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0" fillId="0" borderId="4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horizontal="left" vertical="center"/>
    </xf>
    <xf numFmtId="0" fontId="10" fillId="0" borderId="21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  <protection locked="0"/>
    </xf>
    <xf numFmtId="4" fontId="10" fillId="0" borderId="21" xfId="0" applyNumberFormat="1" applyFont="1" applyBorder="1" applyAlignment="1" applyProtection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 applyProtection="1">
      <alignment horizontal="left"/>
    </xf>
    <xf numFmtId="4" fontId="10" fillId="0" borderId="0" xfId="0" applyNumberFormat="1" applyFont="1" applyAlignment="1" applyProtection="1"/>
    <xf numFmtId="0" fontId="22" fillId="2" borderId="20" xfId="0" applyFont="1" applyFill="1" applyBorder="1" applyAlignment="1" applyProtection="1">
      <alignment horizontal="left" vertical="center"/>
      <protection locked="0"/>
    </xf>
    <xf numFmtId="0" fontId="22" fillId="0" borderId="21" xfId="0" applyFont="1" applyBorder="1" applyAlignment="1" applyProtection="1">
      <alignment horizontal="center" vertical="center"/>
    </xf>
    <xf numFmtId="166" fontId="22" fillId="0" borderId="21" xfId="0" applyNumberFormat="1" applyFont="1" applyBorder="1" applyAlignment="1" applyProtection="1">
      <alignment vertical="center"/>
    </xf>
    <xf numFmtId="166" fontId="22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40" fillId="0" borderId="29" xfId="0" applyFont="1" applyBorder="1" applyAlignment="1">
      <alignment horizontal="left" wrapText="1"/>
    </xf>
    <xf numFmtId="0" fontId="38" fillId="0" borderId="28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27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49" fontId="41" fillId="0" borderId="1" xfId="0" applyNumberFormat="1" applyFont="1" applyBorder="1" applyAlignment="1">
      <alignment horizontal="left" vertical="center" wrapText="1"/>
    </xf>
    <xf numFmtId="49" fontId="41" fillId="0" borderId="1" xfId="0" applyNumberFormat="1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1" xfId="0" applyFont="1" applyBorder="1" applyAlignment="1">
      <alignment vertical="top"/>
    </xf>
    <xf numFmtId="0" fontId="38" fillId="0" borderId="0" xfId="0" applyFont="1" applyAlignment="1">
      <alignment vertical="top"/>
    </xf>
    <xf numFmtId="0" fontId="38" fillId="0" borderId="24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8" fillId="0" borderId="28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40" fillId="0" borderId="29" xfId="0" applyFont="1" applyBorder="1" applyAlignment="1">
      <alignment horizontal="center" vertical="center"/>
    </xf>
    <xf numFmtId="0" fontId="43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27" xfId="0" applyFont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/>
    </xf>
    <xf numFmtId="0" fontId="41" fillId="0" borderId="30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center" vertical="top"/>
    </xf>
    <xf numFmtId="0" fontId="41" fillId="0" borderId="30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3" fillId="0" borderId="0" xfId="0" applyFont="1" applyAlignment="1">
      <alignment vertical="center"/>
    </xf>
    <xf numFmtId="0" fontId="40" fillId="0" borderId="1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1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0" fillId="0" borderId="29" xfId="0" applyFont="1" applyBorder="1" applyAlignment="1">
      <alignment horizontal="left"/>
    </xf>
    <xf numFmtId="0" fontId="43" fillId="0" borderId="29" xfId="0" applyFont="1" applyBorder="1" applyAlignment="1"/>
    <xf numFmtId="0" fontId="38" fillId="0" borderId="27" xfId="0" applyFont="1" applyBorder="1" applyAlignment="1">
      <alignment vertical="top"/>
    </xf>
    <xf numFmtId="0" fontId="38" fillId="0" borderId="28" xfId="0" applyFont="1" applyBorder="1" applyAlignment="1">
      <alignment vertical="top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top"/>
    </xf>
    <xf numFmtId="0" fontId="38" fillId="0" borderId="30" xfId="0" applyFont="1" applyBorder="1" applyAlignment="1">
      <alignment vertical="top"/>
    </xf>
    <xf numFmtId="0" fontId="38" fillId="0" borderId="29" xfId="0" applyFont="1" applyBorder="1" applyAlignment="1">
      <alignment vertical="top"/>
    </xf>
    <xf numFmtId="0" fontId="38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19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20</v>
      </c>
      <c r="AL7" s="22"/>
      <c r="AM7" s="22"/>
      <c r="AN7" s="27" t="s">
        <v>19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21</v>
      </c>
      <c r="E8" s="22"/>
      <c r="F8" s="22"/>
      <c r="G8" s="22"/>
      <c r="H8" s="22"/>
      <c r="I8" s="22"/>
      <c r="J8" s="22"/>
      <c r="K8" s="27" t="s">
        <v>22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23</v>
      </c>
      <c r="AL8" s="22"/>
      <c r="AM8" s="22"/>
      <c r="AN8" s="33" t="s">
        <v>24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26</v>
      </c>
      <c r="AL10" s="22"/>
      <c r="AM10" s="22"/>
      <c r="AN10" s="27" t="s">
        <v>27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28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29</v>
      </c>
      <c r="AL11" s="22"/>
      <c r="AM11" s="22"/>
      <c r="AN11" s="27" t="s">
        <v>19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26</v>
      </c>
      <c r="AL13" s="22"/>
      <c r="AM13" s="22"/>
      <c r="AN13" s="34" t="s">
        <v>31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31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29</v>
      </c>
      <c r="AL14" s="22"/>
      <c r="AM14" s="22"/>
      <c r="AN14" s="34" t="s">
        <v>31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26</v>
      </c>
      <c r="AL16" s="22"/>
      <c r="AM16" s="22"/>
      <c r="AN16" s="27" t="s">
        <v>19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33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29</v>
      </c>
      <c r="AL17" s="22"/>
      <c r="AM17" s="22"/>
      <c r="AN17" s="27" t="s">
        <v>19</v>
      </c>
      <c r="AO17" s="22"/>
      <c r="AP17" s="22"/>
      <c r="AQ17" s="22"/>
      <c r="AR17" s="20"/>
      <c r="BE17" s="31"/>
      <c r="BS17" s="17" t="s">
        <v>34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35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26</v>
      </c>
      <c r="AL19" s="22"/>
      <c r="AM19" s="22"/>
      <c r="AN19" s="27" t="s">
        <v>19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36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29</v>
      </c>
      <c r="AL20" s="22"/>
      <c r="AM20" s="22"/>
      <c r="AN20" s="27" t="s">
        <v>19</v>
      </c>
      <c r="AO20" s="22"/>
      <c r="AP20" s="22"/>
      <c r="AQ20" s="22"/>
      <c r="AR20" s="20"/>
      <c r="BE20" s="31"/>
      <c r="BS20" s="17" t="s">
        <v>4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37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59.25" customHeight="1">
      <c r="B23" s="21"/>
      <c r="C23" s="22"/>
      <c r="D23" s="22"/>
      <c r="E23" s="36" t="s">
        <v>38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39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ROUND(AG54,2)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40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41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42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43</v>
      </c>
      <c r="E29" s="47"/>
      <c r="F29" s="32" t="s">
        <v>44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ROUND(AZ54,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ROUND(AV54,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45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ROUND(BA54,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ROUND(AW54,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46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ROUND(BB54,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47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ROUND(BC54,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48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ROUND(BD54,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3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8"/>
    </row>
    <row r="35" s="2" customFormat="1" ht="25.92" customHeight="1">
      <c r="A35" s="38"/>
      <c r="B35" s="39"/>
      <c r="C35" s="52"/>
      <c r="D35" s="53" t="s">
        <v>49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50</v>
      </c>
      <c r="U35" s="54"/>
      <c r="V35" s="54"/>
      <c r="W35" s="54"/>
      <c r="X35" s="56" t="s">
        <v>51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6.96" customHeight="1">
      <c r="A37" s="38"/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44"/>
      <c r="BE37" s="38"/>
    </row>
    <row r="41" s="2" customFormat="1" ht="6.96" customHeight="1">
      <c r="A41" s="38"/>
      <c r="B41" s="61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44"/>
      <c r="BE41" s="38"/>
    </row>
    <row r="42" s="2" customFormat="1" ht="24.96" customHeight="1">
      <c r="A42" s="38"/>
      <c r="B42" s="39"/>
      <c r="C42" s="23" t="s">
        <v>52</v>
      </c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4"/>
      <c r="BE42" s="38"/>
    </row>
    <row r="43" s="2" customFormat="1" ht="6.96" customHeight="1">
      <c r="A43" s="38"/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4"/>
      <c r="BE43" s="38"/>
    </row>
    <row r="44" s="4" customFormat="1" ht="12" customHeight="1">
      <c r="A44" s="4"/>
      <c r="B44" s="63"/>
      <c r="C44" s="32" t="s">
        <v>13</v>
      </c>
      <c r="D44" s="64"/>
      <c r="E44" s="64"/>
      <c r="F44" s="64"/>
      <c r="G44" s="64"/>
      <c r="H44" s="64"/>
      <c r="I44" s="64"/>
      <c r="J44" s="64"/>
      <c r="K44" s="64"/>
      <c r="L44" s="64" t="str">
        <f>K5</f>
        <v>2002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5"/>
      <c r="BE44" s="4"/>
    </row>
    <row r="45" s="5" customFormat="1" ht="36.96" customHeight="1">
      <c r="A45" s="5"/>
      <c r="B45" s="66"/>
      <c r="C45" s="67" t="s">
        <v>16</v>
      </c>
      <c r="D45" s="68"/>
      <c r="E45" s="68"/>
      <c r="F45" s="68"/>
      <c r="G45" s="68"/>
      <c r="H45" s="68"/>
      <c r="I45" s="68"/>
      <c r="J45" s="68"/>
      <c r="K45" s="68"/>
      <c r="L45" s="69" t="str">
        <f>K6</f>
        <v>Oprava most v km 157,084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70"/>
      <c r="BE45" s="5"/>
    </row>
    <row r="46" s="2" customFormat="1" ht="6.96" customHeight="1">
      <c r="A46" s="38"/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4"/>
      <c r="BE46" s="38"/>
    </row>
    <row r="47" s="2" customFormat="1" ht="12" customHeight="1">
      <c r="A47" s="38"/>
      <c r="B47" s="39"/>
      <c r="C47" s="32" t="s">
        <v>21</v>
      </c>
      <c r="D47" s="40"/>
      <c r="E47" s="40"/>
      <c r="F47" s="40"/>
      <c r="G47" s="40"/>
      <c r="H47" s="40"/>
      <c r="I47" s="40"/>
      <c r="J47" s="40"/>
      <c r="K47" s="40"/>
      <c r="L47" s="71" t="str">
        <f>IF(K8="","",K8)</f>
        <v>Brno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32" t="s">
        <v>23</v>
      </c>
      <c r="AJ47" s="40"/>
      <c r="AK47" s="40"/>
      <c r="AL47" s="40"/>
      <c r="AM47" s="72" t="str">
        <f>IF(AN8= "","",AN8)</f>
        <v>30. 6. 2019</v>
      </c>
      <c r="AN47" s="72"/>
      <c r="AO47" s="40"/>
      <c r="AP47" s="40"/>
      <c r="AQ47" s="40"/>
      <c r="AR47" s="44"/>
      <c r="B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4"/>
      <c r="BE48" s="38"/>
    </row>
    <row r="49" s="2" customFormat="1" ht="15.15" customHeight="1">
      <c r="A49" s="38"/>
      <c r="B49" s="39"/>
      <c r="C49" s="32" t="s">
        <v>25</v>
      </c>
      <c r="D49" s="40"/>
      <c r="E49" s="40"/>
      <c r="F49" s="40"/>
      <c r="G49" s="40"/>
      <c r="H49" s="40"/>
      <c r="I49" s="40"/>
      <c r="J49" s="40"/>
      <c r="K49" s="40"/>
      <c r="L49" s="64" t="str">
        <f>IF(E11= "","",E11)</f>
        <v xml:space="preserve">SŽDC s. o. 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2" t="s">
        <v>32</v>
      </c>
      <c r="AJ49" s="40"/>
      <c r="AK49" s="40"/>
      <c r="AL49" s="40"/>
      <c r="AM49" s="73" t="str">
        <f>IF(E17="","",E17)</f>
        <v>Ing. Zdeňka Jabůrková</v>
      </c>
      <c r="AN49" s="64"/>
      <c r="AO49" s="64"/>
      <c r="AP49" s="64"/>
      <c r="AQ49" s="40"/>
      <c r="AR49" s="44"/>
      <c r="AS49" s="74" t="s">
        <v>53</v>
      </c>
      <c r="AT49" s="75"/>
      <c r="AU49" s="76"/>
      <c r="AV49" s="76"/>
      <c r="AW49" s="76"/>
      <c r="AX49" s="76"/>
      <c r="AY49" s="76"/>
      <c r="AZ49" s="76"/>
      <c r="BA49" s="76"/>
      <c r="BB49" s="76"/>
      <c r="BC49" s="76"/>
      <c r="BD49" s="77"/>
      <c r="BE49" s="38"/>
    </row>
    <row r="50" s="2" customFormat="1" ht="15.15" customHeight="1">
      <c r="A50" s="38"/>
      <c r="B50" s="39"/>
      <c r="C50" s="32" t="s">
        <v>30</v>
      </c>
      <c r="D50" s="40"/>
      <c r="E50" s="40"/>
      <c r="F50" s="40"/>
      <c r="G50" s="40"/>
      <c r="H50" s="40"/>
      <c r="I50" s="40"/>
      <c r="J50" s="40"/>
      <c r="K50" s="40"/>
      <c r="L50" s="64" t="str">
        <f>IF(E14= "Vyplň údaj","",E14)</f>
        <v/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2" t="s">
        <v>35</v>
      </c>
      <c r="AJ50" s="40"/>
      <c r="AK50" s="40"/>
      <c r="AL50" s="40"/>
      <c r="AM50" s="73" t="str">
        <f>IF(E20="","",E20)</f>
        <v>Ing. Libor Kožik</v>
      </c>
      <c r="AN50" s="64"/>
      <c r="AO50" s="64"/>
      <c r="AP50" s="64"/>
      <c r="AQ50" s="40"/>
      <c r="AR50" s="44"/>
      <c r="AS50" s="78"/>
      <c r="AT50" s="79"/>
      <c r="AU50" s="80"/>
      <c r="AV50" s="80"/>
      <c r="AW50" s="80"/>
      <c r="AX50" s="80"/>
      <c r="AY50" s="80"/>
      <c r="AZ50" s="80"/>
      <c r="BA50" s="80"/>
      <c r="BB50" s="80"/>
      <c r="BC50" s="80"/>
      <c r="BD50" s="81"/>
      <c r="BE50" s="38"/>
    </row>
    <row r="51" s="2" customFormat="1" ht="10.8" customHeight="1">
      <c r="A51" s="38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4"/>
      <c r="AS51" s="82"/>
      <c r="AT51" s="83"/>
      <c r="AU51" s="84"/>
      <c r="AV51" s="84"/>
      <c r="AW51" s="84"/>
      <c r="AX51" s="84"/>
      <c r="AY51" s="84"/>
      <c r="AZ51" s="84"/>
      <c r="BA51" s="84"/>
      <c r="BB51" s="84"/>
      <c r="BC51" s="84"/>
      <c r="BD51" s="85"/>
      <c r="BE51" s="38"/>
    </row>
    <row r="52" s="2" customFormat="1" ht="29.28" customHeight="1">
      <c r="A52" s="38"/>
      <c r="B52" s="39"/>
      <c r="C52" s="86" t="s">
        <v>54</v>
      </c>
      <c r="D52" s="87"/>
      <c r="E52" s="87"/>
      <c r="F52" s="87"/>
      <c r="G52" s="87"/>
      <c r="H52" s="88"/>
      <c r="I52" s="89" t="s">
        <v>55</v>
      </c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90" t="s">
        <v>56</v>
      </c>
      <c r="AH52" s="87"/>
      <c r="AI52" s="87"/>
      <c r="AJ52" s="87"/>
      <c r="AK52" s="87"/>
      <c r="AL52" s="87"/>
      <c r="AM52" s="87"/>
      <c r="AN52" s="89" t="s">
        <v>57</v>
      </c>
      <c r="AO52" s="87"/>
      <c r="AP52" s="87"/>
      <c r="AQ52" s="91" t="s">
        <v>58</v>
      </c>
      <c r="AR52" s="44"/>
      <c r="AS52" s="92" t="s">
        <v>59</v>
      </c>
      <c r="AT52" s="93" t="s">
        <v>60</v>
      </c>
      <c r="AU52" s="93" t="s">
        <v>61</v>
      </c>
      <c r="AV52" s="93" t="s">
        <v>62</v>
      </c>
      <c r="AW52" s="93" t="s">
        <v>63</v>
      </c>
      <c r="AX52" s="93" t="s">
        <v>64</v>
      </c>
      <c r="AY52" s="93" t="s">
        <v>65</v>
      </c>
      <c r="AZ52" s="93" t="s">
        <v>66</v>
      </c>
      <c r="BA52" s="93" t="s">
        <v>67</v>
      </c>
      <c r="BB52" s="93" t="s">
        <v>68</v>
      </c>
      <c r="BC52" s="93" t="s">
        <v>69</v>
      </c>
      <c r="BD52" s="94" t="s">
        <v>70</v>
      </c>
      <c r="BE52" s="38"/>
    </row>
    <row r="53" s="2" customFormat="1" ht="10.8" customHeight="1">
      <c r="A53" s="38"/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4"/>
      <c r="AS53" s="95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7"/>
      <c r="BE53" s="38"/>
    </row>
    <row r="54" s="6" customFormat="1" ht="32.4" customHeight="1">
      <c r="A54" s="6"/>
      <c r="B54" s="98"/>
      <c r="C54" s="99" t="s">
        <v>71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1">
        <f>ROUND(AG55+AG57+AG59+AG61,2)</f>
        <v>0</v>
      </c>
      <c r="AH54" s="101"/>
      <c r="AI54" s="101"/>
      <c r="AJ54" s="101"/>
      <c r="AK54" s="101"/>
      <c r="AL54" s="101"/>
      <c r="AM54" s="101"/>
      <c r="AN54" s="102">
        <f>SUM(AG54,AT54)</f>
        <v>0</v>
      </c>
      <c r="AO54" s="102"/>
      <c r="AP54" s="102"/>
      <c r="AQ54" s="103" t="s">
        <v>19</v>
      </c>
      <c r="AR54" s="104"/>
      <c r="AS54" s="105">
        <f>ROUND(AS55+AS57+AS59+AS61,2)</f>
        <v>0</v>
      </c>
      <c r="AT54" s="106">
        <f>ROUND(SUM(AV54:AW54),2)</f>
        <v>0</v>
      </c>
      <c r="AU54" s="107">
        <f>ROUND(AU55+AU57+AU59+AU61,5)</f>
        <v>0</v>
      </c>
      <c r="AV54" s="106">
        <f>ROUND(AZ54*L29,2)</f>
        <v>0</v>
      </c>
      <c r="AW54" s="106">
        <f>ROUND(BA54*L30,2)</f>
        <v>0</v>
      </c>
      <c r="AX54" s="106">
        <f>ROUND(BB54*L29,2)</f>
        <v>0</v>
      </c>
      <c r="AY54" s="106">
        <f>ROUND(BC54*L30,2)</f>
        <v>0</v>
      </c>
      <c r="AZ54" s="106">
        <f>ROUND(AZ55+AZ57+AZ59+AZ61,2)</f>
        <v>0</v>
      </c>
      <c r="BA54" s="106">
        <f>ROUND(BA55+BA57+BA59+BA61,2)</f>
        <v>0</v>
      </c>
      <c r="BB54" s="106">
        <f>ROUND(BB55+BB57+BB59+BB61,2)</f>
        <v>0</v>
      </c>
      <c r="BC54" s="106">
        <f>ROUND(BC55+BC57+BC59+BC61,2)</f>
        <v>0</v>
      </c>
      <c r="BD54" s="108">
        <f>ROUND(BD55+BD57+BD59+BD61,2)</f>
        <v>0</v>
      </c>
      <c r="BE54" s="6"/>
      <c r="BS54" s="109" t="s">
        <v>72</v>
      </c>
      <c r="BT54" s="109" t="s">
        <v>73</v>
      </c>
      <c r="BU54" s="110" t="s">
        <v>74</v>
      </c>
      <c r="BV54" s="109" t="s">
        <v>75</v>
      </c>
      <c r="BW54" s="109" t="s">
        <v>5</v>
      </c>
      <c r="BX54" s="109" t="s">
        <v>76</v>
      </c>
      <c r="CL54" s="109" t="s">
        <v>19</v>
      </c>
    </row>
    <row r="55" s="7" customFormat="1" ht="37.5" customHeight="1">
      <c r="A55" s="7"/>
      <c r="B55" s="111"/>
      <c r="C55" s="112"/>
      <c r="D55" s="113" t="s">
        <v>77</v>
      </c>
      <c r="E55" s="113"/>
      <c r="F55" s="113"/>
      <c r="G55" s="113"/>
      <c r="H55" s="113"/>
      <c r="I55" s="114"/>
      <c r="J55" s="113" t="s">
        <v>78</v>
      </c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5">
        <f>ROUND(AG56,2)</f>
        <v>0</v>
      </c>
      <c r="AH55" s="114"/>
      <c r="AI55" s="114"/>
      <c r="AJ55" s="114"/>
      <c r="AK55" s="114"/>
      <c r="AL55" s="114"/>
      <c r="AM55" s="114"/>
      <c r="AN55" s="116">
        <f>SUM(AG55,AT55)</f>
        <v>0</v>
      </c>
      <c r="AO55" s="114"/>
      <c r="AP55" s="114"/>
      <c r="AQ55" s="117" t="s">
        <v>79</v>
      </c>
      <c r="AR55" s="118"/>
      <c r="AS55" s="119">
        <f>ROUND(AS56,2)</f>
        <v>0</v>
      </c>
      <c r="AT55" s="120">
        <f>ROUND(SUM(AV55:AW55),2)</f>
        <v>0</v>
      </c>
      <c r="AU55" s="121">
        <f>ROUND(AU56,5)</f>
        <v>0</v>
      </c>
      <c r="AV55" s="120">
        <f>ROUND(AZ55*L29,2)</f>
        <v>0</v>
      </c>
      <c r="AW55" s="120">
        <f>ROUND(BA55*L30,2)</f>
        <v>0</v>
      </c>
      <c r="AX55" s="120">
        <f>ROUND(BB55*L29,2)</f>
        <v>0</v>
      </c>
      <c r="AY55" s="120">
        <f>ROUND(BC55*L30,2)</f>
        <v>0</v>
      </c>
      <c r="AZ55" s="120">
        <f>ROUND(AZ56,2)</f>
        <v>0</v>
      </c>
      <c r="BA55" s="120">
        <f>ROUND(BA56,2)</f>
        <v>0</v>
      </c>
      <c r="BB55" s="120">
        <f>ROUND(BB56,2)</f>
        <v>0</v>
      </c>
      <c r="BC55" s="120">
        <f>ROUND(BC56,2)</f>
        <v>0</v>
      </c>
      <c r="BD55" s="122">
        <f>ROUND(BD56,2)</f>
        <v>0</v>
      </c>
      <c r="BE55" s="7"/>
      <c r="BS55" s="123" t="s">
        <v>72</v>
      </c>
      <c r="BT55" s="123" t="s">
        <v>80</v>
      </c>
      <c r="BU55" s="123" t="s">
        <v>74</v>
      </c>
      <c r="BV55" s="123" t="s">
        <v>75</v>
      </c>
      <c r="BW55" s="123" t="s">
        <v>81</v>
      </c>
      <c r="BX55" s="123" t="s">
        <v>5</v>
      </c>
      <c r="CL55" s="123" t="s">
        <v>19</v>
      </c>
      <c r="CM55" s="123" t="s">
        <v>82</v>
      </c>
    </row>
    <row r="56" s="4" customFormat="1" ht="35.25" customHeight="1">
      <c r="A56" s="124" t="s">
        <v>83</v>
      </c>
      <c r="B56" s="63"/>
      <c r="C56" s="125"/>
      <c r="D56" s="125"/>
      <c r="E56" s="126" t="s">
        <v>84</v>
      </c>
      <c r="F56" s="126"/>
      <c r="G56" s="126"/>
      <c r="H56" s="126"/>
      <c r="I56" s="126"/>
      <c r="J56" s="125"/>
      <c r="K56" s="126" t="s">
        <v>78</v>
      </c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7">
        <f>'SO 2002-10-02 - Most v km...'!J32</f>
        <v>0</v>
      </c>
      <c r="AH56" s="125"/>
      <c r="AI56" s="125"/>
      <c r="AJ56" s="125"/>
      <c r="AK56" s="125"/>
      <c r="AL56" s="125"/>
      <c r="AM56" s="125"/>
      <c r="AN56" s="127">
        <f>SUM(AG56,AT56)</f>
        <v>0</v>
      </c>
      <c r="AO56" s="125"/>
      <c r="AP56" s="125"/>
      <c r="AQ56" s="128" t="s">
        <v>85</v>
      </c>
      <c r="AR56" s="65"/>
      <c r="AS56" s="129">
        <v>0</v>
      </c>
      <c r="AT56" s="130">
        <f>ROUND(SUM(AV56:AW56),2)</f>
        <v>0</v>
      </c>
      <c r="AU56" s="131">
        <f>'SO 2002-10-02 - Most v km...'!P87</f>
        <v>0</v>
      </c>
      <c r="AV56" s="130">
        <f>'SO 2002-10-02 - Most v km...'!J35</f>
        <v>0</v>
      </c>
      <c r="AW56" s="130">
        <f>'SO 2002-10-02 - Most v km...'!J36</f>
        <v>0</v>
      </c>
      <c r="AX56" s="130">
        <f>'SO 2002-10-02 - Most v km...'!J37</f>
        <v>0</v>
      </c>
      <c r="AY56" s="130">
        <f>'SO 2002-10-02 - Most v km...'!J38</f>
        <v>0</v>
      </c>
      <c r="AZ56" s="130">
        <f>'SO 2002-10-02 - Most v km...'!F35</f>
        <v>0</v>
      </c>
      <c r="BA56" s="130">
        <f>'SO 2002-10-02 - Most v km...'!F36</f>
        <v>0</v>
      </c>
      <c r="BB56" s="130">
        <f>'SO 2002-10-02 - Most v km...'!F37</f>
        <v>0</v>
      </c>
      <c r="BC56" s="130">
        <f>'SO 2002-10-02 - Most v km...'!F38</f>
        <v>0</v>
      </c>
      <c r="BD56" s="132">
        <f>'SO 2002-10-02 - Most v km...'!F39</f>
        <v>0</v>
      </c>
      <c r="BE56" s="4"/>
      <c r="BT56" s="133" t="s">
        <v>82</v>
      </c>
      <c r="BV56" s="133" t="s">
        <v>75</v>
      </c>
      <c r="BW56" s="133" t="s">
        <v>86</v>
      </c>
      <c r="BX56" s="133" t="s">
        <v>81</v>
      </c>
      <c r="CL56" s="133" t="s">
        <v>19</v>
      </c>
    </row>
    <row r="57" s="7" customFormat="1" ht="16.5" customHeight="1">
      <c r="A57" s="7"/>
      <c r="B57" s="111"/>
      <c r="C57" s="112"/>
      <c r="D57" s="113" t="s">
        <v>87</v>
      </c>
      <c r="E57" s="113"/>
      <c r="F57" s="113"/>
      <c r="G57" s="113"/>
      <c r="H57" s="113"/>
      <c r="I57" s="114"/>
      <c r="J57" s="113" t="s">
        <v>88</v>
      </c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5">
        <f>ROUND(AG58,2)</f>
        <v>0</v>
      </c>
      <c r="AH57" s="114"/>
      <c r="AI57" s="114"/>
      <c r="AJ57" s="114"/>
      <c r="AK57" s="114"/>
      <c r="AL57" s="114"/>
      <c r="AM57" s="114"/>
      <c r="AN57" s="116">
        <f>SUM(AG57,AT57)</f>
        <v>0</v>
      </c>
      <c r="AO57" s="114"/>
      <c r="AP57" s="114"/>
      <c r="AQ57" s="117" t="s">
        <v>89</v>
      </c>
      <c r="AR57" s="118"/>
      <c r="AS57" s="119">
        <f>ROUND(AS58,2)</f>
        <v>0</v>
      </c>
      <c r="AT57" s="120">
        <f>ROUND(SUM(AV57:AW57),2)</f>
        <v>0</v>
      </c>
      <c r="AU57" s="121">
        <f>ROUND(AU58,5)</f>
        <v>0</v>
      </c>
      <c r="AV57" s="120">
        <f>ROUND(AZ57*L29,2)</f>
        <v>0</v>
      </c>
      <c r="AW57" s="120">
        <f>ROUND(BA57*L30,2)</f>
        <v>0</v>
      </c>
      <c r="AX57" s="120">
        <f>ROUND(BB57*L29,2)</f>
        <v>0</v>
      </c>
      <c r="AY57" s="120">
        <f>ROUND(BC57*L30,2)</f>
        <v>0</v>
      </c>
      <c r="AZ57" s="120">
        <f>ROUND(AZ58,2)</f>
        <v>0</v>
      </c>
      <c r="BA57" s="120">
        <f>ROUND(BA58,2)</f>
        <v>0</v>
      </c>
      <c r="BB57" s="120">
        <f>ROUND(BB58,2)</f>
        <v>0</v>
      </c>
      <c r="BC57" s="120">
        <f>ROUND(BC58,2)</f>
        <v>0</v>
      </c>
      <c r="BD57" s="122">
        <f>ROUND(BD58,2)</f>
        <v>0</v>
      </c>
      <c r="BE57" s="7"/>
      <c r="BS57" s="123" t="s">
        <v>72</v>
      </c>
      <c r="BT57" s="123" t="s">
        <v>80</v>
      </c>
      <c r="BU57" s="123" t="s">
        <v>74</v>
      </c>
      <c r="BV57" s="123" t="s">
        <v>75</v>
      </c>
      <c r="BW57" s="123" t="s">
        <v>90</v>
      </c>
      <c r="BX57" s="123" t="s">
        <v>5</v>
      </c>
      <c r="CL57" s="123" t="s">
        <v>19</v>
      </c>
      <c r="CM57" s="123" t="s">
        <v>82</v>
      </c>
    </row>
    <row r="58" s="4" customFormat="1" ht="16.5" customHeight="1">
      <c r="A58" s="124" t="s">
        <v>83</v>
      </c>
      <c r="B58" s="63"/>
      <c r="C58" s="125"/>
      <c r="D58" s="125"/>
      <c r="E58" s="126" t="s">
        <v>89</v>
      </c>
      <c r="F58" s="126"/>
      <c r="G58" s="126"/>
      <c r="H58" s="126"/>
      <c r="I58" s="126"/>
      <c r="J58" s="125"/>
      <c r="K58" s="126" t="s">
        <v>88</v>
      </c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7">
        <f>'VON - Vedlejší a ostatní ...'!J32</f>
        <v>0</v>
      </c>
      <c r="AH58" s="125"/>
      <c r="AI58" s="125"/>
      <c r="AJ58" s="125"/>
      <c r="AK58" s="125"/>
      <c r="AL58" s="125"/>
      <c r="AM58" s="125"/>
      <c r="AN58" s="127">
        <f>SUM(AG58,AT58)</f>
        <v>0</v>
      </c>
      <c r="AO58" s="125"/>
      <c r="AP58" s="125"/>
      <c r="AQ58" s="128" t="s">
        <v>85</v>
      </c>
      <c r="AR58" s="65"/>
      <c r="AS58" s="129">
        <v>0</v>
      </c>
      <c r="AT58" s="130">
        <f>ROUND(SUM(AV58:AW58),2)</f>
        <v>0</v>
      </c>
      <c r="AU58" s="131">
        <f>'VON - Vedlejší a ostatní ...'!P86</f>
        <v>0</v>
      </c>
      <c r="AV58" s="130">
        <f>'VON - Vedlejší a ostatní ...'!J35</f>
        <v>0</v>
      </c>
      <c r="AW58" s="130">
        <f>'VON - Vedlejší a ostatní ...'!J36</f>
        <v>0</v>
      </c>
      <c r="AX58" s="130">
        <f>'VON - Vedlejší a ostatní ...'!J37</f>
        <v>0</v>
      </c>
      <c r="AY58" s="130">
        <f>'VON - Vedlejší a ostatní ...'!J38</f>
        <v>0</v>
      </c>
      <c r="AZ58" s="130">
        <f>'VON - Vedlejší a ostatní ...'!F35</f>
        <v>0</v>
      </c>
      <c r="BA58" s="130">
        <f>'VON - Vedlejší a ostatní ...'!F36</f>
        <v>0</v>
      </c>
      <c r="BB58" s="130">
        <f>'VON - Vedlejší a ostatní ...'!F37</f>
        <v>0</v>
      </c>
      <c r="BC58" s="130">
        <f>'VON - Vedlejší a ostatní ...'!F38</f>
        <v>0</v>
      </c>
      <c r="BD58" s="132">
        <f>'VON - Vedlejší a ostatní ...'!F39</f>
        <v>0</v>
      </c>
      <c r="BE58" s="4"/>
      <c r="BT58" s="133" t="s">
        <v>82</v>
      </c>
      <c r="BV58" s="133" t="s">
        <v>75</v>
      </c>
      <c r="BW58" s="133" t="s">
        <v>91</v>
      </c>
      <c r="BX58" s="133" t="s">
        <v>90</v>
      </c>
      <c r="CL58" s="133" t="s">
        <v>19</v>
      </c>
    </row>
    <row r="59" s="7" customFormat="1" ht="37.5" customHeight="1">
      <c r="A59" s="7"/>
      <c r="B59" s="111"/>
      <c r="C59" s="112"/>
      <c r="D59" s="113" t="s">
        <v>92</v>
      </c>
      <c r="E59" s="113"/>
      <c r="F59" s="113"/>
      <c r="G59" s="113"/>
      <c r="H59" s="113"/>
      <c r="I59" s="114"/>
      <c r="J59" s="113" t="s">
        <v>93</v>
      </c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5">
        <f>ROUND(AG60,2)</f>
        <v>0</v>
      </c>
      <c r="AH59" s="114"/>
      <c r="AI59" s="114"/>
      <c r="AJ59" s="114"/>
      <c r="AK59" s="114"/>
      <c r="AL59" s="114"/>
      <c r="AM59" s="114"/>
      <c r="AN59" s="116">
        <f>SUM(AG59,AT59)</f>
        <v>0</v>
      </c>
      <c r="AO59" s="114"/>
      <c r="AP59" s="114"/>
      <c r="AQ59" s="117" t="s">
        <v>79</v>
      </c>
      <c r="AR59" s="118"/>
      <c r="AS59" s="119">
        <f>ROUND(AS60,2)</f>
        <v>0</v>
      </c>
      <c r="AT59" s="120">
        <f>ROUND(SUM(AV59:AW59),2)</f>
        <v>0</v>
      </c>
      <c r="AU59" s="121">
        <f>ROUND(AU60,5)</f>
        <v>0</v>
      </c>
      <c r="AV59" s="120">
        <f>ROUND(AZ59*L29,2)</f>
        <v>0</v>
      </c>
      <c r="AW59" s="120">
        <f>ROUND(BA59*L30,2)</f>
        <v>0</v>
      </c>
      <c r="AX59" s="120">
        <f>ROUND(BB59*L29,2)</f>
        <v>0</v>
      </c>
      <c r="AY59" s="120">
        <f>ROUND(BC59*L30,2)</f>
        <v>0</v>
      </c>
      <c r="AZ59" s="120">
        <f>ROUND(AZ60,2)</f>
        <v>0</v>
      </c>
      <c r="BA59" s="120">
        <f>ROUND(BA60,2)</f>
        <v>0</v>
      </c>
      <c r="BB59" s="120">
        <f>ROUND(BB60,2)</f>
        <v>0</v>
      </c>
      <c r="BC59" s="120">
        <f>ROUND(BC60,2)</f>
        <v>0</v>
      </c>
      <c r="BD59" s="122">
        <f>ROUND(BD60,2)</f>
        <v>0</v>
      </c>
      <c r="BE59" s="7"/>
      <c r="BS59" s="123" t="s">
        <v>72</v>
      </c>
      <c r="BT59" s="123" t="s">
        <v>80</v>
      </c>
      <c r="BU59" s="123" t="s">
        <v>74</v>
      </c>
      <c r="BV59" s="123" t="s">
        <v>75</v>
      </c>
      <c r="BW59" s="123" t="s">
        <v>94</v>
      </c>
      <c r="BX59" s="123" t="s">
        <v>5</v>
      </c>
      <c r="CL59" s="123" t="s">
        <v>19</v>
      </c>
      <c r="CM59" s="123" t="s">
        <v>82</v>
      </c>
    </row>
    <row r="60" s="4" customFormat="1" ht="35.25" customHeight="1">
      <c r="A60" s="124" t="s">
        <v>83</v>
      </c>
      <c r="B60" s="63"/>
      <c r="C60" s="125"/>
      <c r="D60" s="125"/>
      <c r="E60" s="126" t="s">
        <v>95</v>
      </c>
      <c r="F60" s="126"/>
      <c r="G60" s="126"/>
      <c r="H60" s="126"/>
      <c r="I60" s="126"/>
      <c r="J60" s="125"/>
      <c r="K60" s="126" t="s">
        <v>93</v>
      </c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7">
        <f>'SO_ 2002-20-02 - Oprava m...'!J32</f>
        <v>0</v>
      </c>
      <c r="AH60" s="125"/>
      <c r="AI60" s="125"/>
      <c r="AJ60" s="125"/>
      <c r="AK60" s="125"/>
      <c r="AL60" s="125"/>
      <c r="AM60" s="125"/>
      <c r="AN60" s="127">
        <f>SUM(AG60,AT60)</f>
        <v>0</v>
      </c>
      <c r="AO60" s="125"/>
      <c r="AP60" s="125"/>
      <c r="AQ60" s="128" t="s">
        <v>85</v>
      </c>
      <c r="AR60" s="65"/>
      <c r="AS60" s="129">
        <v>0</v>
      </c>
      <c r="AT60" s="130">
        <f>ROUND(SUM(AV60:AW60),2)</f>
        <v>0</v>
      </c>
      <c r="AU60" s="131">
        <f>'SO_ 2002-20-02 - Oprava m...'!P97</f>
        <v>0</v>
      </c>
      <c r="AV60" s="130">
        <f>'SO_ 2002-20-02 - Oprava m...'!J35</f>
        <v>0</v>
      </c>
      <c r="AW60" s="130">
        <f>'SO_ 2002-20-02 - Oprava m...'!J36</f>
        <v>0</v>
      </c>
      <c r="AX60" s="130">
        <f>'SO_ 2002-20-02 - Oprava m...'!J37</f>
        <v>0</v>
      </c>
      <c r="AY60" s="130">
        <f>'SO_ 2002-20-02 - Oprava m...'!J38</f>
        <v>0</v>
      </c>
      <c r="AZ60" s="130">
        <f>'SO_ 2002-20-02 - Oprava m...'!F35</f>
        <v>0</v>
      </c>
      <c r="BA60" s="130">
        <f>'SO_ 2002-20-02 - Oprava m...'!F36</f>
        <v>0</v>
      </c>
      <c r="BB60" s="130">
        <f>'SO_ 2002-20-02 - Oprava m...'!F37</f>
        <v>0</v>
      </c>
      <c r="BC60" s="130">
        <f>'SO_ 2002-20-02 - Oprava m...'!F38</f>
        <v>0</v>
      </c>
      <c r="BD60" s="132">
        <f>'SO_ 2002-20-02 - Oprava m...'!F39</f>
        <v>0</v>
      </c>
      <c r="BE60" s="4"/>
      <c r="BT60" s="133" t="s">
        <v>82</v>
      </c>
      <c r="BV60" s="133" t="s">
        <v>75</v>
      </c>
      <c r="BW60" s="133" t="s">
        <v>96</v>
      </c>
      <c r="BX60" s="133" t="s">
        <v>94</v>
      </c>
      <c r="CL60" s="133" t="s">
        <v>19</v>
      </c>
    </row>
    <row r="61" s="7" customFormat="1" ht="16.5" customHeight="1">
      <c r="A61" s="7"/>
      <c r="B61" s="111"/>
      <c r="C61" s="112"/>
      <c r="D61" s="113" t="s">
        <v>97</v>
      </c>
      <c r="E61" s="113"/>
      <c r="F61" s="113"/>
      <c r="G61" s="113"/>
      <c r="H61" s="113"/>
      <c r="I61" s="114"/>
      <c r="J61" s="113" t="s">
        <v>98</v>
      </c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5">
        <f>ROUND(AG62,2)</f>
        <v>0</v>
      </c>
      <c r="AH61" s="114"/>
      <c r="AI61" s="114"/>
      <c r="AJ61" s="114"/>
      <c r="AK61" s="114"/>
      <c r="AL61" s="114"/>
      <c r="AM61" s="114"/>
      <c r="AN61" s="116">
        <f>SUM(AG61,AT61)</f>
        <v>0</v>
      </c>
      <c r="AO61" s="114"/>
      <c r="AP61" s="114"/>
      <c r="AQ61" s="117" t="s">
        <v>89</v>
      </c>
      <c r="AR61" s="118"/>
      <c r="AS61" s="119">
        <f>ROUND(AS62,2)</f>
        <v>0</v>
      </c>
      <c r="AT61" s="120">
        <f>ROUND(SUM(AV61:AW61),2)</f>
        <v>0</v>
      </c>
      <c r="AU61" s="121">
        <f>ROUND(AU62,5)</f>
        <v>0</v>
      </c>
      <c r="AV61" s="120">
        <f>ROUND(AZ61*L29,2)</f>
        <v>0</v>
      </c>
      <c r="AW61" s="120">
        <f>ROUND(BA61*L30,2)</f>
        <v>0</v>
      </c>
      <c r="AX61" s="120">
        <f>ROUND(BB61*L29,2)</f>
        <v>0</v>
      </c>
      <c r="AY61" s="120">
        <f>ROUND(BC61*L30,2)</f>
        <v>0</v>
      </c>
      <c r="AZ61" s="120">
        <f>ROUND(AZ62,2)</f>
        <v>0</v>
      </c>
      <c r="BA61" s="120">
        <f>ROUND(BA62,2)</f>
        <v>0</v>
      </c>
      <c r="BB61" s="120">
        <f>ROUND(BB62,2)</f>
        <v>0</v>
      </c>
      <c r="BC61" s="120">
        <f>ROUND(BC62,2)</f>
        <v>0</v>
      </c>
      <c r="BD61" s="122">
        <f>ROUND(BD62,2)</f>
        <v>0</v>
      </c>
      <c r="BE61" s="7"/>
      <c r="BS61" s="123" t="s">
        <v>72</v>
      </c>
      <c r="BT61" s="123" t="s">
        <v>80</v>
      </c>
      <c r="BU61" s="123" t="s">
        <v>74</v>
      </c>
      <c r="BV61" s="123" t="s">
        <v>75</v>
      </c>
      <c r="BW61" s="123" t="s">
        <v>99</v>
      </c>
      <c r="BX61" s="123" t="s">
        <v>5</v>
      </c>
      <c r="CL61" s="123" t="s">
        <v>19</v>
      </c>
      <c r="CM61" s="123" t="s">
        <v>82</v>
      </c>
    </row>
    <row r="62" s="4" customFormat="1" ht="16.5" customHeight="1">
      <c r="A62" s="124" t="s">
        <v>83</v>
      </c>
      <c r="B62" s="63"/>
      <c r="C62" s="125"/>
      <c r="D62" s="125"/>
      <c r="E62" s="126" t="s">
        <v>100</v>
      </c>
      <c r="F62" s="126"/>
      <c r="G62" s="126"/>
      <c r="H62" s="126"/>
      <c r="I62" s="126"/>
      <c r="J62" s="125"/>
      <c r="K62" s="126" t="s">
        <v>98</v>
      </c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7">
        <f>'VRN - Vedlejší rozpočtové...'!J32</f>
        <v>0</v>
      </c>
      <c r="AH62" s="125"/>
      <c r="AI62" s="125"/>
      <c r="AJ62" s="125"/>
      <c r="AK62" s="125"/>
      <c r="AL62" s="125"/>
      <c r="AM62" s="125"/>
      <c r="AN62" s="127">
        <f>SUM(AG62,AT62)</f>
        <v>0</v>
      </c>
      <c r="AO62" s="125"/>
      <c r="AP62" s="125"/>
      <c r="AQ62" s="128" t="s">
        <v>85</v>
      </c>
      <c r="AR62" s="65"/>
      <c r="AS62" s="134">
        <v>0</v>
      </c>
      <c r="AT62" s="135">
        <f>ROUND(SUM(AV62:AW62),2)</f>
        <v>0</v>
      </c>
      <c r="AU62" s="136">
        <f>'VRN - Vedlejší rozpočtové...'!P88</f>
        <v>0</v>
      </c>
      <c r="AV62" s="135">
        <f>'VRN - Vedlejší rozpočtové...'!J35</f>
        <v>0</v>
      </c>
      <c r="AW62" s="135">
        <f>'VRN - Vedlejší rozpočtové...'!J36</f>
        <v>0</v>
      </c>
      <c r="AX62" s="135">
        <f>'VRN - Vedlejší rozpočtové...'!J37</f>
        <v>0</v>
      </c>
      <c r="AY62" s="135">
        <f>'VRN - Vedlejší rozpočtové...'!J38</f>
        <v>0</v>
      </c>
      <c r="AZ62" s="135">
        <f>'VRN - Vedlejší rozpočtové...'!F35</f>
        <v>0</v>
      </c>
      <c r="BA62" s="135">
        <f>'VRN - Vedlejší rozpočtové...'!F36</f>
        <v>0</v>
      </c>
      <c r="BB62" s="135">
        <f>'VRN - Vedlejší rozpočtové...'!F37</f>
        <v>0</v>
      </c>
      <c r="BC62" s="135">
        <f>'VRN - Vedlejší rozpočtové...'!F38</f>
        <v>0</v>
      </c>
      <c r="BD62" s="137">
        <f>'VRN - Vedlejší rozpočtové...'!F39</f>
        <v>0</v>
      </c>
      <c r="BE62" s="4"/>
      <c r="BT62" s="133" t="s">
        <v>82</v>
      </c>
      <c r="BV62" s="133" t="s">
        <v>75</v>
      </c>
      <c r="BW62" s="133" t="s">
        <v>101</v>
      </c>
      <c r="BX62" s="133" t="s">
        <v>99</v>
      </c>
      <c r="CL62" s="133" t="s">
        <v>19</v>
      </c>
    </row>
    <row r="63" s="2" customFormat="1" ht="30" customHeight="1">
      <c r="A63" s="38"/>
      <c r="B63" s="39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4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</row>
    <row r="64" s="2" customFormat="1" ht="6.96" customHeight="1">
      <c r="A64" s="38"/>
      <c r="B64" s="59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44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</row>
  </sheetData>
  <sheetProtection sheet="1" formatColumns="0" formatRows="0" objects="1" scenarios="1" spinCount="100000" saltValue="IFRJWBksMJtAZKaOXxV1s3OWxJlFTI6k5lqPQqPClj+5Heib2C/rdUCqasV/BTpmguOeCLq5VW2uznWUsL7eig==" hashValue="qZWA6zvlxAa2DWfpF0RlRvtSEKTpabEs//CCfBHENTUI/G8wB+1b9WaH0lgxEA4+JQa6XOTukFnV3+u/9dntog==" algorithmName="SHA-512" password="CC35"/>
  <mergeCells count="70">
    <mergeCell ref="L45:AO45"/>
    <mergeCell ref="AM47:AN47"/>
    <mergeCell ref="AM49:AP49"/>
    <mergeCell ref="AS49:AT51"/>
    <mergeCell ref="AM50:AP50"/>
    <mergeCell ref="C52:G52"/>
    <mergeCell ref="AG52:AM52"/>
    <mergeCell ref="AN52:AP52"/>
    <mergeCell ref="I52:AF52"/>
    <mergeCell ref="AN55:AP55"/>
    <mergeCell ref="D55:H55"/>
    <mergeCell ref="J55:AF55"/>
    <mergeCell ref="AG55:AM55"/>
    <mergeCell ref="K56:AF56"/>
    <mergeCell ref="AN56:AP56"/>
    <mergeCell ref="AG56:AM56"/>
    <mergeCell ref="E56:I56"/>
    <mergeCell ref="D57:H57"/>
    <mergeCell ref="J57:AF57"/>
    <mergeCell ref="AN57:AP57"/>
    <mergeCell ref="AG57:AM57"/>
    <mergeCell ref="AG58:AM58"/>
    <mergeCell ref="AN58:AP58"/>
    <mergeCell ref="E58:I58"/>
    <mergeCell ref="K58:AF58"/>
    <mergeCell ref="AN59:AP59"/>
    <mergeCell ref="AG59:AM59"/>
    <mergeCell ref="D59:H59"/>
    <mergeCell ref="J59:AF59"/>
    <mergeCell ref="AN60:AP60"/>
    <mergeCell ref="AG60:AM60"/>
    <mergeCell ref="E60:I60"/>
    <mergeCell ref="K60:AF60"/>
    <mergeCell ref="AN61:AP61"/>
    <mergeCell ref="AG61:AM61"/>
    <mergeCell ref="D61:H61"/>
    <mergeCell ref="J61:AF61"/>
    <mergeCell ref="AN62:AP62"/>
    <mergeCell ref="AG62:AM62"/>
    <mergeCell ref="E62:I62"/>
    <mergeCell ref="K62:AF62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W29:AE29"/>
    <mergeCell ref="L29:P29"/>
    <mergeCell ref="AK30:AO30"/>
    <mergeCell ref="W30:AE30"/>
    <mergeCell ref="L30:P30"/>
    <mergeCell ref="W31:AE31"/>
    <mergeCell ref="L31:P31"/>
    <mergeCell ref="AK31:AO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</mergeCells>
  <hyperlinks>
    <hyperlink ref="A56" location="'SO 2002-10-02 - Most v km...'!C2" display="/"/>
    <hyperlink ref="A58" location="'VON - Vedlejší a ostatní ...'!C2" display="/"/>
    <hyperlink ref="A60" location="'SO_ 2002-20-02 - Oprava m...'!C2" display="/"/>
    <hyperlink ref="A62" location="'VRN - Vedlejší rozpočtové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8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86</v>
      </c>
    </row>
    <row r="3" s="1" customFormat="1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0"/>
      <c r="AT3" s="17" t="s">
        <v>82</v>
      </c>
    </row>
    <row r="4" s="1" customFormat="1" ht="24.96" customHeight="1">
      <c r="B4" s="20"/>
      <c r="D4" s="142" t="s">
        <v>102</v>
      </c>
      <c r="I4" s="138"/>
      <c r="L4" s="20"/>
      <c r="M4" s="143" t="s">
        <v>10</v>
      </c>
      <c r="AT4" s="17" t="s">
        <v>4</v>
      </c>
    </row>
    <row r="5" s="1" customFormat="1" ht="6.96" customHeight="1">
      <c r="B5" s="20"/>
      <c r="I5" s="138"/>
      <c r="L5" s="20"/>
    </row>
    <row r="6" s="1" customFormat="1" ht="12" customHeight="1">
      <c r="B6" s="20"/>
      <c r="D6" s="144" t="s">
        <v>16</v>
      </c>
      <c r="I6" s="138"/>
      <c r="L6" s="20"/>
    </row>
    <row r="7" s="1" customFormat="1" ht="16.5" customHeight="1">
      <c r="B7" s="20"/>
      <c r="E7" s="145" t="str">
        <f>'Rekapitulace zakázky'!K6</f>
        <v>Oprava most v km 157,084</v>
      </c>
      <c r="F7" s="144"/>
      <c r="G7" s="144"/>
      <c r="H7" s="144"/>
      <c r="I7" s="138"/>
      <c r="L7" s="20"/>
    </row>
    <row r="8" s="1" customFormat="1" ht="12" customHeight="1">
      <c r="B8" s="20"/>
      <c r="D8" s="144" t="s">
        <v>103</v>
      </c>
      <c r="I8" s="138"/>
      <c r="L8" s="20"/>
    </row>
    <row r="9" s="2" customFormat="1" ht="16.5" customHeight="1">
      <c r="A9" s="38"/>
      <c r="B9" s="44"/>
      <c r="C9" s="38"/>
      <c r="D9" s="38"/>
      <c r="E9" s="145" t="s">
        <v>104</v>
      </c>
      <c r="F9" s="38"/>
      <c r="G9" s="38"/>
      <c r="H9" s="38"/>
      <c r="I9" s="146"/>
      <c r="J9" s="38"/>
      <c r="K9" s="38"/>
      <c r="L9" s="147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4" t="s">
        <v>105</v>
      </c>
      <c r="E10" s="38"/>
      <c r="F10" s="38"/>
      <c r="G10" s="38"/>
      <c r="H10" s="38"/>
      <c r="I10" s="146"/>
      <c r="J10" s="38"/>
      <c r="K10" s="38"/>
      <c r="L10" s="147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8" t="s">
        <v>106</v>
      </c>
      <c r="F11" s="38"/>
      <c r="G11" s="38"/>
      <c r="H11" s="38"/>
      <c r="I11" s="146"/>
      <c r="J11" s="38"/>
      <c r="K11" s="38"/>
      <c r="L11" s="147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46"/>
      <c r="J12" s="38"/>
      <c r="K12" s="38"/>
      <c r="L12" s="147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4" t="s">
        <v>18</v>
      </c>
      <c r="E13" s="38"/>
      <c r="F13" s="133" t="s">
        <v>19</v>
      </c>
      <c r="G13" s="38"/>
      <c r="H13" s="38"/>
      <c r="I13" s="149" t="s">
        <v>20</v>
      </c>
      <c r="J13" s="133" t="s">
        <v>19</v>
      </c>
      <c r="K13" s="38"/>
      <c r="L13" s="14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4" t="s">
        <v>21</v>
      </c>
      <c r="E14" s="38"/>
      <c r="F14" s="133" t="s">
        <v>22</v>
      </c>
      <c r="G14" s="38"/>
      <c r="H14" s="38"/>
      <c r="I14" s="149" t="s">
        <v>23</v>
      </c>
      <c r="J14" s="150" t="str">
        <f>'Rekapitulace zakázky'!AN8</f>
        <v>30. 6. 2019</v>
      </c>
      <c r="K14" s="38"/>
      <c r="L14" s="147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6"/>
      <c r="J15" s="38"/>
      <c r="K15" s="38"/>
      <c r="L15" s="147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4" t="s">
        <v>25</v>
      </c>
      <c r="E16" s="38"/>
      <c r="F16" s="38"/>
      <c r="G16" s="38"/>
      <c r="H16" s="38"/>
      <c r="I16" s="149" t="s">
        <v>26</v>
      </c>
      <c r="J16" s="133" t="s">
        <v>27</v>
      </c>
      <c r="K16" s="38"/>
      <c r="L16" s="147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9" t="s">
        <v>29</v>
      </c>
      <c r="J17" s="133" t="s">
        <v>19</v>
      </c>
      <c r="K17" s="38"/>
      <c r="L17" s="14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6"/>
      <c r="J18" s="38"/>
      <c r="K18" s="38"/>
      <c r="L18" s="147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4" t="s">
        <v>30</v>
      </c>
      <c r="E19" s="38"/>
      <c r="F19" s="38"/>
      <c r="G19" s="38"/>
      <c r="H19" s="38"/>
      <c r="I19" s="149" t="s">
        <v>26</v>
      </c>
      <c r="J19" s="33" t="str">
        <f>'Rekapitulace zakázky'!AN13</f>
        <v>Vyplň údaj</v>
      </c>
      <c r="K19" s="38"/>
      <c r="L19" s="14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33"/>
      <c r="G20" s="133"/>
      <c r="H20" s="133"/>
      <c r="I20" s="149" t="s">
        <v>29</v>
      </c>
      <c r="J20" s="33" t="str">
        <f>'Rekapitulace zakázky'!AN14</f>
        <v>Vyplň údaj</v>
      </c>
      <c r="K20" s="38"/>
      <c r="L20" s="147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6"/>
      <c r="J21" s="38"/>
      <c r="K21" s="38"/>
      <c r="L21" s="147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4" t="s">
        <v>32</v>
      </c>
      <c r="E22" s="38"/>
      <c r="F22" s="38"/>
      <c r="G22" s="38"/>
      <c r="H22" s="38"/>
      <c r="I22" s="149" t="s">
        <v>26</v>
      </c>
      <c r="J22" s="133" t="s">
        <v>19</v>
      </c>
      <c r="K22" s="38"/>
      <c r="L22" s="147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33</v>
      </c>
      <c r="F23" s="38"/>
      <c r="G23" s="38"/>
      <c r="H23" s="38"/>
      <c r="I23" s="149" t="s">
        <v>29</v>
      </c>
      <c r="J23" s="133" t="s">
        <v>19</v>
      </c>
      <c r="K23" s="38"/>
      <c r="L23" s="147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6"/>
      <c r="J24" s="38"/>
      <c r="K24" s="38"/>
      <c r="L24" s="14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4" t="s">
        <v>35</v>
      </c>
      <c r="E25" s="38"/>
      <c r="F25" s="38"/>
      <c r="G25" s="38"/>
      <c r="H25" s="38"/>
      <c r="I25" s="149" t="s">
        <v>26</v>
      </c>
      <c r="J25" s="133" t="s">
        <v>19</v>
      </c>
      <c r="K25" s="38"/>
      <c r="L25" s="14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">
        <v>36</v>
      </c>
      <c r="F26" s="38"/>
      <c r="G26" s="38"/>
      <c r="H26" s="38"/>
      <c r="I26" s="149" t="s">
        <v>29</v>
      </c>
      <c r="J26" s="133" t="s">
        <v>19</v>
      </c>
      <c r="K26" s="38"/>
      <c r="L26" s="14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6"/>
      <c r="J27" s="38"/>
      <c r="K27" s="38"/>
      <c r="L27" s="147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4" t="s">
        <v>37</v>
      </c>
      <c r="E28" s="38"/>
      <c r="F28" s="38"/>
      <c r="G28" s="38"/>
      <c r="H28" s="38"/>
      <c r="I28" s="146"/>
      <c r="J28" s="38"/>
      <c r="K28" s="38"/>
      <c r="L28" s="147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4"/>
      <c r="J29" s="151"/>
      <c r="K29" s="151"/>
      <c r="L29" s="155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6"/>
      <c r="J30" s="38"/>
      <c r="K30" s="38"/>
      <c r="L30" s="147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6"/>
      <c r="E31" s="156"/>
      <c r="F31" s="156"/>
      <c r="G31" s="156"/>
      <c r="H31" s="156"/>
      <c r="I31" s="157"/>
      <c r="J31" s="156"/>
      <c r="K31" s="156"/>
      <c r="L31" s="14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8" t="s">
        <v>39</v>
      </c>
      <c r="E32" s="38"/>
      <c r="F32" s="38"/>
      <c r="G32" s="38"/>
      <c r="H32" s="38"/>
      <c r="I32" s="146"/>
      <c r="J32" s="159">
        <f>ROUND(J87, 2)</f>
        <v>0</v>
      </c>
      <c r="K32" s="38"/>
      <c r="L32" s="147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6"/>
      <c r="E33" s="156"/>
      <c r="F33" s="156"/>
      <c r="G33" s="156"/>
      <c r="H33" s="156"/>
      <c r="I33" s="157"/>
      <c r="J33" s="156"/>
      <c r="K33" s="156"/>
      <c r="L33" s="147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0" t="s">
        <v>41</v>
      </c>
      <c r="G34" s="38"/>
      <c r="H34" s="38"/>
      <c r="I34" s="161" t="s">
        <v>40</v>
      </c>
      <c r="J34" s="160" t="s">
        <v>42</v>
      </c>
      <c r="K34" s="38"/>
      <c r="L34" s="147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43</v>
      </c>
      <c r="E35" s="144" t="s">
        <v>44</v>
      </c>
      <c r="F35" s="163">
        <f>ROUND((SUM(BE87:BE150)),  2)</f>
        <v>0</v>
      </c>
      <c r="G35" s="38"/>
      <c r="H35" s="38"/>
      <c r="I35" s="164">
        <v>0.20999999999999999</v>
      </c>
      <c r="J35" s="163">
        <f>ROUND(((SUM(BE87:BE150))*I35),  2)</f>
        <v>0</v>
      </c>
      <c r="K35" s="38"/>
      <c r="L35" s="147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4" t="s">
        <v>45</v>
      </c>
      <c r="F36" s="163">
        <f>ROUND((SUM(BF87:BF150)),  2)</f>
        <v>0</v>
      </c>
      <c r="G36" s="38"/>
      <c r="H36" s="38"/>
      <c r="I36" s="164">
        <v>0.14999999999999999</v>
      </c>
      <c r="J36" s="163">
        <f>ROUND(((SUM(BF87:BF150))*I36),  2)</f>
        <v>0</v>
      </c>
      <c r="K36" s="38"/>
      <c r="L36" s="147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4" t="s">
        <v>46</v>
      </c>
      <c r="F37" s="163">
        <f>ROUND((SUM(BG87:BG150)),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147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4" t="s">
        <v>47</v>
      </c>
      <c r="F38" s="163">
        <f>ROUND((SUM(BH87:BH150)),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147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4" t="s">
        <v>48</v>
      </c>
      <c r="F39" s="163">
        <f>ROUND((SUM(BI87:BI150)),  2)</f>
        <v>0</v>
      </c>
      <c r="G39" s="38"/>
      <c r="H39" s="38"/>
      <c r="I39" s="164">
        <v>0</v>
      </c>
      <c r="J39" s="163">
        <f>0</f>
        <v>0</v>
      </c>
      <c r="K39" s="38"/>
      <c r="L39" s="147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6"/>
      <c r="J40" s="38"/>
      <c r="K40" s="38"/>
      <c r="L40" s="147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49</v>
      </c>
      <c r="E41" s="167"/>
      <c r="F41" s="167"/>
      <c r="G41" s="168" t="s">
        <v>50</v>
      </c>
      <c r="H41" s="169" t="s">
        <v>51</v>
      </c>
      <c r="I41" s="170"/>
      <c r="J41" s="171">
        <f>SUM(J32:J39)</f>
        <v>0</v>
      </c>
      <c r="K41" s="172"/>
      <c r="L41" s="147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73"/>
      <c r="C42" s="174"/>
      <c r="D42" s="174"/>
      <c r="E42" s="174"/>
      <c r="F42" s="174"/>
      <c r="G42" s="174"/>
      <c r="H42" s="174"/>
      <c r="I42" s="175"/>
      <c r="J42" s="174"/>
      <c r="K42" s="174"/>
      <c r="L42" s="147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76"/>
      <c r="C46" s="177"/>
      <c r="D46" s="177"/>
      <c r="E46" s="177"/>
      <c r="F46" s="177"/>
      <c r="G46" s="177"/>
      <c r="H46" s="177"/>
      <c r="I46" s="178"/>
      <c r="J46" s="177"/>
      <c r="K46" s="177"/>
      <c r="L46" s="147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107</v>
      </c>
      <c r="D47" s="40"/>
      <c r="E47" s="40"/>
      <c r="F47" s="40"/>
      <c r="G47" s="40"/>
      <c r="H47" s="40"/>
      <c r="I47" s="146"/>
      <c r="J47" s="40"/>
      <c r="K47" s="40"/>
      <c r="L47" s="147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147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6"/>
      <c r="J49" s="40"/>
      <c r="K49" s="40"/>
      <c r="L49" s="147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79" t="str">
        <f>E7</f>
        <v>Oprava most v km 157,084</v>
      </c>
      <c r="F50" s="32"/>
      <c r="G50" s="32"/>
      <c r="H50" s="32"/>
      <c r="I50" s="146"/>
      <c r="J50" s="40"/>
      <c r="K50" s="40"/>
      <c r="L50" s="147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103</v>
      </c>
      <c r="D51" s="22"/>
      <c r="E51" s="22"/>
      <c r="F51" s="22"/>
      <c r="G51" s="22"/>
      <c r="H51" s="22"/>
      <c r="I51" s="138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79" t="s">
        <v>104</v>
      </c>
      <c r="F52" s="40"/>
      <c r="G52" s="40"/>
      <c r="H52" s="40"/>
      <c r="I52" s="146"/>
      <c r="J52" s="40"/>
      <c r="K52" s="40"/>
      <c r="L52" s="147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105</v>
      </c>
      <c r="D53" s="40"/>
      <c r="E53" s="40"/>
      <c r="F53" s="40"/>
      <c r="G53" s="40"/>
      <c r="H53" s="40"/>
      <c r="I53" s="146"/>
      <c r="J53" s="40"/>
      <c r="K53" s="40"/>
      <c r="L53" s="147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 2002-10-02 - Most v km 157,084 - Železniční svršek</v>
      </c>
      <c r="F54" s="40"/>
      <c r="G54" s="40"/>
      <c r="H54" s="40"/>
      <c r="I54" s="146"/>
      <c r="J54" s="40"/>
      <c r="K54" s="40"/>
      <c r="L54" s="147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147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Brno</v>
      </c>
      <c r="G56" s="40"/>
      <c r="H56" s="40"/>
      <c r="I56" s="149" t="s">
        <v>23</v>
      </c>
      <c r="J56" s="72" t="str">
        <f>IF(J14="","",J14)</f>
        <v>30. 6. 2019</v>
      </c>
      <c r="K56" s="40"/>
      <c r="L56" s="147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147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25.65" customHeight="1">
      <c r="A58" s="38"/>
      <c r="B58" s="39"/>
      <c r="C58" s="32" t="s">
        <v>25</v>
      </c>
      <c r="D58" s="40"/>
      <c r="E58" s="40"/>
      <c r="F58" s="27" t="str">
        <f>E17</f>
        <v xml:space="preserve">SŽDC s. o. </v>
      </c>
      <c r="G58" s="40"/>
      <c r="H58" s="40"/>
      <c r="I58" s="149" t="s">
        <v>32</v>
      </c>
      <c r="J58" s="36" t="str">
        <f>E23</f>
        <v>Ing. Zdeňka Jabůrková</v>
      </c>
      <c r="K58" s="40"/>
      <c r="L58" s="147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149" t="s">
        <v>35</v>
      </c>
      <c r="J59" s="36" t="str">
        <f>E26</f>
        <v>Ing. Libor Kožik</v>
      </c>
      <c r="K59" s="40"/>
      <c r="L59" s="147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147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80" t="s">
        <v>108</v>
      </c>
      <c r="D61" s="181"/>
      <c r="E61" s="181"/>
      <c r="F61" s="181"/>
      <c r="G61" s="181"/>
      <c r="H61" s="181"/>
      <c r="I61" s="182"/>
      <c r="J61" s="183" t="s">
        <v>109</v>
      </c>
      <c r="K61" s="181"/>
      <c r="L61" s="147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147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84" t="s">
        <v>71</v>
      </c>
      <c r="D63" s="40"/>
      <c r="E63" s="40"/>
      <c r="F63" s="40"/>
      <c r="G63" s="40"/>
      <c r="H63" s="40"/>
      <c r="I63" s="146"/>
      <c r="J63" s="102">
        <f>J87</f>
        <v>0</v>
      </c>
      <c r="K63" s="40"/>
      <c r="L63" s="147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110</v>
      </c>
    </row>
    <row r="64" s="9" customFormat="1" ht="24.96" customHeight="1">
      <c r="A64" s="9"/>
      <c r="B64" s="185"/>
      <c r="C64" s="186"/>
      <c r="D64" s="187" t="s">
        <v>111</v>
      </c>
      <c r="E64" s="188"/>
      <c r="F64" s="188"/>
      <c r="G64" s="188"/>
      <c r="H64" s="188"/>
      <c r="I64" s="189"/>
      <c r="J64" s="190">
        <f>J88</f>
        <v>0</v>
      </c>
      <c r="K64" s="186"/>
      <c r="L64" s="19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9" customFormat="1" ht="24.96" customHeight="1">
      <c r="A65" s="9"/>
      <c r="B65" s="185"/>
      <c r="C65" s="186"/>
      <c r="D65" s="187" t="s">
        <v>112</v>
      </c>
      <c r="E65" s="188"/>
      <c r="F65" s="188"/>
      <c r="G65" s="188"/>
      <c r="H65" s="188"/>
      <c r="I65" s="189"/>
      <c r="J65" s="190">
        <f>J117</f>
        <v>0</v>
      </c>
      <c r="K65" s="186"/>
      <c r="L65" s="191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="2" customFormat="1" ht="21.84" customHeight="1">
      <c r="A66" s="38"/>
      <c r="B66" s="39"/>
      <c r="C66" s="40"/>
      <c r="D66" s="40"/>
      <c r="E66" s="40"/>
      <c r="F66" s="40"/>
      <c r="G66" s="40"/>
      <c r="H66" s="40"/>
      <c r="I66" s="146"/>
      <c r="J66" s="40"/>
      <c r="K66" s="40"/>
      <c r="L66" s="147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67" s="2" customFormat="1" ht="6.96" customHeight="1">
      <c r="A67" s="38"/>
      <c r="B67" s="59"/>
      <c r="C67" s="60"/>
      <c r="D67" s="60"/>
      <c r="E67" s="60"/>
      <c r="F67" s="60"/>
      <c r="G67" s="60"/>
      <c r="H67" s="60"/>
      <c r="I67" s="175"/>
      <c r="J67" s="60"/>
      <c r="K67" s="60"/>
      <c r="L67" s="147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71" s="2" customFormat="1" ht="6.96" customHeight="1">
      <c r="A71" s="38"/>
      <c r="B71" s="61"/>
      <c r="C71" s="62"/>
      <c r="D71" s="62"/>
      <c r="E71" s="62"/>
      <c r="F71" s="62"/>
      <c r="G71" s="62"/>
      <c r="H71" s="62"/>
      <c r="I71" s="178"/>
      <c r="J71" s="62"/>
      <c r="K71" s="62"/>
      <c r="L71" s="147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24.96" customHeight="1">
      <c r="A72" s="38"/>
      <c r="B72" s="39"/>
      <c r="C72" s="23" t="s">
        <v>113</v>
      </c>
      <c r="D72" s="40"/>
      <c r="E72" s="40"/>
      <c r="F72" s="40"/>
      <c r="G72" s="40"/>
      <c r="H72" s="40"/>
      <c r="I72" s="146"/>
      <c r="J72" s="40"/>
      <c r="K72" s="40"/>
      <c r="L72" s="147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6.96" customHeight="1">
      <c r="A73" s="38"/>
      <c r="B73" s="39"/>
      <c r="C73" s="40"/>
      <c r="D73" s="40"/>
      <c r="E73" s="40"/>
      <c r="F73" s="40"/>
      <c r="G73" s="40"/>
      <c r="H73" s="40"/>
      <c r="I73" s="146"/>
      <c r="J73" s="40"/>
      <c r="K73" s="40"/>
      <c r="L73" s="147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12" customHeight="1">
      <c r="A74" s="38"/>
      <c r="B74" s="39"/>
      <c r="C74" s="32" t="s">
        <v>16</v>
      </c>
      <c r="D74" s="40"/>
      <c r="E74" s="40"/>
      <c r="F74" s="40"/>
      <c r="G74" s="40"/>
      <c r="H74" s="40"/>
      <c r="I74" s="146"/>
      <c r="J74" s="40"/>
      <c r="K74" s="40"/>
      <c r="L74" s="147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6.5" customHeight="1">
      <c r="A75" s="38"/>
      <c r="B75" s="39"/>
      <c r="C75" s="40"/>
      <c r="D75" s="40"/>
      <c r="E75" s="179" t="str">
        <f>E7</f>
        <v>Oprava most v km 157,084</v>
      </c>
      <c r="F75" s="32"/>
      <c r="G75" s="32"/>
      <c r="H75" s="32"/>
      <c r="I75" s="146"/>
      <c r="J75" s="40"/>
      <c r="K75" s="40"/>
      <c r="L75" s="147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1" customFormat="1" ht="12" customHeight="1">
      <c r="B76" s="21"/>
      <c r="C76" s="32" t="s">
        <v>103</v>
      </c>
      <c r="D76" s="22"/>
      <c r="E76" s="22"/>
      <c r="F76" s="22"/>
      <c r="G76" s="22"/>
      <c r="H76" s="22"/>
      <c r="I76" s="138"/>
      <c r="J76" s="22"/>
      <c r="K76" s="22"/>
      <c r="L76" s="20"/>
    </row>
    <row r="77" s="2" customFormat="1" ht="16.5" customHeight="1">
      <c r="A77" s="38"/>
      <c r="B77" s="39"/>
      <c r="C77" s="40"/>
      <c r="D77" s="40"/>
      <c r="E77" s="179" t="s">
        <v>104</v>
      </c>
      <c r="F77" s="40"/>
      <c r="G77" s="40"/>
      <c r="H77" s="40"/>
      <c r="I77" s="146"/>
      <c r="J77" s="40"/>
      <c r="K77" s="40"/>
      <c r="L77" s="147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2" customHeight="1">
      <c r="A78" s="38"/>
      <c r="B78" s="39"/>
      <c r="C78" s="32" t="s">
        <v>105</v>
      </c>
      <c r="D78" s="40"/>
      <c r="E78" s="40"/>
      <c r="F78" s="40"/>
      <c r="G78" s="40"/>
      <c r="H78" s="40"/>
      <c r="I78" s="146"/>
      <c r="J78" s="40"/>
      <c r="K78" s="40"/>
      <c r="L78" s="147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6.5" customHeight="1">
      <c r="A79" s="38"/>
      <c r="B79" s="39"/>
      <c r="C79" s="40"/>
      <c r="D79" s="40"/>
      <c r="E79" s="69" t="str">
        <f>E11</f>
        <v>SO 2002-10-02 - Most v km 157,084 - Železniční svršek</v>
      </c>
      <c r="F79" s="40"/>
      <c r="G79" s="40"/>
      <c r="H79" s="40"/>
      <c r="I79" s="146"/>
      <c r="J79" s="40"/>
      <c r="K79" s="40"/>
      <c r="L79" s="147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6.96" customHeight="1">
      <c r="A80" s="38"/>
      <c r="B80" s="39"/>
      <c r="C80" s="40"/>
      <c r="D80" s="40"/>
      <c r="E80" s="40"/>
      <c r="F80" s="40"/>
      <c r="G80" s="40"/>
      <c r="H80" s="40"/>
      <c r="I80" s="146"/>
      <c r="J80" s="40"/>
      <c r="K80" s="40"/>
      <c r="L80" s="147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12" customHeight="1">
      <c r="A81" s="38"/>
      <c r="B81" s="39"/>
      <c r="C81" s="32" t="s">
        <v>21</v>
      </c>
      <c r="D81" s="40"/>
      <c r="E81" s="40"/>
      <c r="F81" s="27" t="str">
        <f>F14</f>
        <v>Brno</v>
      </c>
      <c r="G81" s="40"/>
      <c r="H81" s="40"/>
      <c r="I81" s="149" t="s">
        <v>23</v>
      </c>
      <c r="J81" s="72" t="str">
        <f>IF(J14="","",J14)</f>
        <v>30. 6. 2019</v>
      </c>
      <c r="K81" s="40"/>
      <c r="L81" s="147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6.96" customHeight="1">
      <c r="A82" s="38"/>
      <c r="B82" s="39"/>
      <c r="C82" s="40"/>
      <c r="D82" s="40"/>
      <c r="E82" s="40"/>
      <c r="F82" s="40"/>
      <c r="G82" s="40"/>
      <c r="H82" s="40"/>
      <c r="I82" s="146"/>
      <c r="J82" s="40"/>
      <c r="K82" s="40"/>
      <c r="L82" s="147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25.65" customHeight="1">
      <c r="A83" s="38"/>
      <c r="B83" s="39"/>
      <c r="C83" s="32" t="s">
        <v>25</v>
      </c>
      <c r="D83" s="40"/>
      <c r="E83" s="40"/>
      <c r="F83" s="27" t="str">
        <f>E17</f>
        <v xml:space="preserve">SŽDC s. o. </v>
      </c>
      <c r="G83" s="40"/>
      <c r="H83" s="40"/>
      <c r="I83" s="149" t="s">
        <v>32</v>
      </c>
      <c r="J83" s="36" t="str">
        <f>E23</f>
        <v>Ing. Zdeňka Jabůrková</v>
      </c>
      <c r="K83" s="40"/>
      <c r="L83" s="14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5.15" customHeight="1">
      <c r="A84" s="38"/>
      <c r="B84" s="39"/>
      <c r="C84" s="32" t="s">
        <v>30</v>
      </c>
      <c r="D84" s="40"/>
      <c r="E84" s="40"/>
      <c r="F84" s="27" t="str">
        <f>IF(E20="","",E20)</f>
        <v>Vyplň údaj</v>
      </c>
      <c r="G84" s="40"/>
      <c r="H84" s="40"/>
      <c r="I84" s="149" t="s">
        <v>35</v>
      </c>
      <c r="J84" s="36" t="str">
        <f>E26</f>
        <v>Ing. Libor Kožik</v>
      </c>
      <c r="K84" s="40"/>
      <c r="L84" s="14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0.32" customHeight="1">
      <c r="A85" s="38"/>
      <c r="B85" s="39"/>
      <c r="C85" s="40"/>
      <c r="D85" s="40"/>
      <c r="E85" s="40"/>
      <c r="F85" s="40"/>
      <c r="G85" s="40"/>
      <c r="H85" s="40"/>
      <c r="I85" s="146"/>
      <c r="J85" s="40"/>
      <c r="K85" s="40"/>
      <c r="L85" s="147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0" customFormat="1" ht="29.28" customHeight="1">
      <c r="A86" s="192"/>
      <c r="B86" s="193"/>
      <c r="C86" s="194" t="s">
        <v>114</v>
      </c>
      <c r="D86" s="195" t="s">
        <v>58</v>
      </c>
      <c r="E86" s="195" t="s">
        <v>54</v>
      </c>
      <c r="F86" s="195" t="s">
        <v>55</v>
      </c>
      <c r="G86" s="195" t="s">
        <v>115</v>
      </c>
      <c r="H86" s="195" t="s">
        <v>116</v>
      </c>
      <c r="I86" s="196" t="s">
        <v>117</v>
      </c>
      <c r="J86" s="195" t="s">
        <v>109</v>
      </c>
      <c r="K86" s="197" t="s">
        <v>118</v>
      </c>
      <c r="L86" s="198"/>
      <c r="M86" s="92" t="s">
        <v>19</v>
      </c>
      <c r="N86" s="93" t="s">
        <v>43</v>
      </c>
      <c r="O86" s="93" t="s">
        <v>119</v>
      </c>
      <c r="P86" s="93" t="s">
        <v>120</v>
      </c>
      <c r="Q86" s="93" t="s">
        <v>121</v>
      </c>
      <c r="R86" s="93" t="s">
        <v>122</v>
      </c>
      <c r="S86" s="93" t="s">
        <v>123</v>
      </c>
      <c r="T86" s="94" t="s">
        <v>124</v>
      </c>
      <c r="U86" s="192"/>
      <c r="V86" s="192"/>
      <c r="W86" s="192"/>
      <c r="X86" s="192"/>
      <c r="Y86" s="192"/>
      <c r="Z86" s="192"/>
      <c r="AA86" s="192"/>
      <c r="AB86" s="192"/>
      <c r="AC86" s="192"/>
      <c r="AD86" s="192"/>
      <c r="AE86" s="192"/>
    </row>
    <row r="87" s="2" customFormat="1" ht="22.8" customHeight="1">
      <c r="A87" s="38"/>
      <c r="B87" s="39"/>
      <c r="C87" s="99" t="s">
        <v>125</v>
      </c>
      <c r="D87" s="40"/>
      <c r="E87" s="40"/>
      <c r="F87" s="40"/>
      <c r="G87" s="40"/>
      <c r="H87" s="40"/>
      <c r="I87" s="146"/>
      <c r="J87" s="199">
        <f>BK87</f>
        <v>0</v>
      </c>
      <c r="K87" s="40"/>
      <c r="L87" s="44"/>
      <c r="M87" s="95"/>
      <c r="N87" s="200"/>
      <c r="O87" s="96"/>
      <c r="P87" s="201">
        <f>P88+P117</f>
        <v>0</v>
      </c>
      <c r="Q87" s="96"/>
      <c r="R87" s="201">
        <f>R88+R117</f>
        <v>18.153569999999998</v>
      </c>
      <c r="S87" s="96"/>
      <c r="T87" s="202">
        <f>T88+T117</f>
        <v>0</v>
      </c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T87" s="17" t="s">
        <v>72</v>
      </c>
      <c r="AU87" s="17" t="s">
        <v>110</v>
      </c>
      <c r="BK87" s="203">
        <f>BK88+BK117</f>
        <v>0</v>
      </c>
    </row>
    <row r="88" s="11" customFormat="1" ht="25.92" customHeight="1">
      <c r="A88" s="11"/>
      <c r="B88" s="204"/>
      <c r="C88" s="205"/>
      <c r="D88" s="206" t="s">
        <v>72</v>
      </c>
      <c r="E88" s="207" t="s">
        <v>126</v>
      </c>
      <c r="F88" s="207" t="s">
        <v>127</v>
      </c>
      <c r="G88" s="205"/>
      <c r="H88" s="205"/>
      <c r="I88" s="208"/>
      <c r="J88" s="209">
        <f>BK88</f>
        <v>0</v>
      </c>
      <c r="K88" s="205"/>
      <c r="L88" s="210"/>
      <c r="M88" s="211"/>
      <c r="N88" s="212"/>
      <c r="O88" s="212"/>
      <c r="P88" s="213">
        <f>SUM(P89:P116)</f>
        <v>0</v>
      </c>
      <c r="Q88" s="212"/>
      <c r="R88" s="213">
        <f>SUM(R89:R116)</f>
        <v>0</v>
      </c>
      <c r="S88" s="212"/>
      <c r="T88" s="214">
        <f>SUM(T89:T116)</f>
        <v>0</v>
      </c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R88" s="215" t="s">
        <v>80</v>
      </c>
      <c r="AT88" s="216" t="s">
        <v>72</v>
      </c>
      <c r="AU88" s="216" t="s">
        <v>73</v>
      </c>
      <c r="AY88" s="215" t="s">
        <v>128</v>
      </c>
      <c r="BK88" s="217">
        <f>SUM(BK89:BK116)</f>
        <v>0</v>
      </c>
    </row>
    <row r="89" s="2" customFormat="1" ht="21.75" customHeight="1">
      <c r="A89" s="38"/>
      <c r="B89" s="39"/>
      <c r="C89" s="218" t="s">
        <v>80</v>
      </c>
      <c r="D89" s="218" t="s">
        <v>129</v>
      </c>
      <c r="E89" s="219" t="s">
        <v>130</v>
      </c>
      <c r="F89" s="220" t="s">
        <v>131</v>
      </c>
      <c r="G89" s="221" t="s">
        <v>132</v>
      </c>
      <c r="H89" s="222">
        <v>0.20499999999999999</v>
      </c>
      <c r="I89" s="223"/>
      <c r="J89" s="224">
        <f>ROUND(I89*H89,2)</f>
        <v>0</v>
      </c>
      <c r="K89" s="220" t="s">
        <v>133</v>
      </c>
      <c r="L89" s="44"/>
      <c r="M89" s="225" t="s">
        <v>19</v>
      </c>
      <c r="N89" s="226" t="s">
        <v>44</v>
      </c>
      <c r="O89" s="84"/>
      <c r="P89" s="227">
        <f>O89*H89</f>
        <v>0</v>
      </c>
      <c r="Q89" s="227">
        <v>0</v>
      </c>
      <c r="R89" s="227">
        <f>Q89*H89</f>
        <v>0</v>
      </c>
      <c r="S89" s="227">
        <v>0</v>
      </c>
      <c r="T89" s="228">
        <f>S89*H89</f>
        <v>0</v>
      </c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R89" s="229" t="s">
        <v>134</v>
      </c>
      <c r="AT89" s="229" t="s">
        <v>129</v>
      </c>
      <c r="AU89" s="229" t="s">
        <v>80</v>
      </c>
      <c r="AY89" s="17" t="s">
        <v>128</v>
      </c>
      <c r="BE89" s="230">
        <f>IF(N89="základní",J89,0)</f>
        <v>0</v>
      </c>
      <c r="BF89" s="230">
        <f>IF(N89="snížená",J89,0)</f>
        <v>0</v>
      </c>
      <c r="BG89" s="230">
        <f>IF(N89="zákl. přenesená",J89,0)</f>
        <v>0</v>
      </c>
      <c r="BH89" s="230">
        <f>IF(N89="sníž. přenesená",J89,0)</f>
        <v>0</v>
      </c>
      <c r="BI89" s="230">
        <f>IF(N89="nulová",J89,0)</f>
        <v>0</v>
      </c>
      <c r="BJ89" s="17" t="s">
        <v>80</v>
      </c>
      <c r="BK89" s="230">
        <f>ROUND(I89*H89,2)</f>
        <v>0</v>
      </c>
      <c r="BL89" s="17" t="s">
        <v>134</v>
      </c>
      <c r="BM89" s="229" t="s">
        <v>135</v>
      </c>
    </row>
    <row r="90" s="2" customFormat="1">
      <c r="A90" s="38"/>
      <c r="B90" s="39"/>
      <c r="C90" s="40"/>
      <c r="D90" s="231" t="s">
        <v>136</v>
      </c>
      <c r="E90" s="40"/>
      <c r="F90" s="232" t="s">
        <v>137</v>
      </c>
      <c r="G90" s="40"/>
      <c r="H90" s="40"/>
      <c r="I90" s="146"/>
      <c r="J90" s="40"/>
      <c r="K90" s="40"/>
      <c r="L90" s="44"/>
      <c r="M90" s="233"/>
      <c r="N90" s="234"/>
      <c r="O90" s="84"/>
      <c r="P90" s="84"/>
      <c r="Q90" s="84"/>
      <c r="R90" s="84"/>
      <c r="S90" s="84"/>
      <c r="T90" s="85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T90" s="17" t="s">
        <v>136</v>
      </c>
      <c r="AU90" s="17" t="s">
        <v>80</v>
      </c>
    </row>
    <row r="91" s="2" customFormat="1">
      <c r="A91" s="38"/>
      <c r="B91" s="39"/>
      <c r="C91" s="40"/>
      <c r="D91" s="231" t="s">
        <v>138</v>
      </c>
      <c r="E91" s="40"/>
      <c r="F91" s="232" t="s">
        <v>139</v>
      </c>
      <c r="G91" s="40"/>
      <c r="H91" s="40"/>
      <c r="I91" s="146"/>
      <c r="J91" s="40"/>
      <c r="K91" s="40"/>
      <c r="L91" s="44"/>
      <c r="M91" s="233"/>
      <c r="N91" s="234"/>
      <c r="O91" s="84"/>
      <c r="P91" s="84"/>
      <c r="Q91" s="84"/>
      <c r="R91" s="84"/>
      <c r="S91" s="84"/>
      <c r="T91" s="85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T91" s="17" t="s">
        <v>138</v>
      </c>
      <c r="AU91" s="17" t="s">
        <v>80</v>
      </c>
    </row>
    <row r="92" s="12" customFormat="1">
      <c r="A92" s="12"/>
      <c r="B92" s="235"/>
      <c r="C92" s="236"/>
      <c r="D92" s="231" t="s">
        <v>140</v>
      </c>
      <c r="E92" s="237" t="s">
        <v>19</v>
      </c>
      <c r="F92" s="238" t="s">
        <v>141</v>
      </c>
      <c r="G92" s="236"/>
      <c r="H92" s="239">
        <v>0.20499999999999999</v>
      </c>
      <c r="I92" s="240"/>
      <c r="J92" s="236"/>
      <c r="K92" s="236"/>
      <c r="L92" s="241"/>
      <c r="M92" s="242"/>
      <c r="N92" s="243"/>
      <c r="O92" s="243"/>
      <c r="P92" s="243"/>
      <c r="Q92" s="243"/>
      <c r="R92" s="243"/>
      <c r="S92" s="243"/>
      <c r="T92" s="244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T92" s="245" t="s">
        <v>140</v>
      </c>
      <c r="AU92" s="245" t="s">
        <v>80</v>
      </c>
      <c r="AV92" s="12" t="s">
        <v>82</v>
      </c>
      <c r="AW92" s="12" t="s">
        <v>34</v>
      </c>
      <c r="AX92" s="12" t="s">
        <v>80</v>
      </c>
      <c r="AY92" s="245" t="s">
        <v>128</v>
      </c>
    </row>
    <row r="93" s="2" customFormat="1" ht="21.75" customHeight="1">
      <c r="A93" s="38"/>
      <c r="B93" s="39"/>
      <c r="C93" s="218" t="s">
        <v>82</v>
      </c>
      <c r="D93" s="218" t="s">
        <v>129</v>
      </c>
      <c r="E93" s="219" t="s">
        <v>142</v>
      </c>
      <c r="F93" s="220" t="s">
        <v>143</v>
      </c>
      <c r="G93" s="221" t="s">
        <v>132</v>
      </c>
      <c r="H93" s="222">
        <v>0.098000000000000004</v>
      </c>
      <c r="I93" s="223"/>
      <c r="J93" s="224">
        <f>ROUND(I93*H93,2)</f>
        <v>0</v>
      </c>
      <c r="K93" s="220" t="s">
        <v>133</v>
      </c>
      <c r="L93" s="44"/>
      <c r="M93" s="225" t="s">
        <v>19</v>
      </c>
      <c r="N93" s="226" t="s">
        <v>44</v>
      </c>
      <c r="O93" s="84"/>
      <c r="P93" s="227">
        <f>O93*H93</f>
        <v>0</v>
      </c>
      <c r="Q93" s="227">
        <v>0</v>
      </c>
      <c r="R93" s="227">
        <f>Q93*H93</f>
        <v>0</v>
      </c>
      <c r="S93" s="227">
        <v>0</v>
      </c>
      <c r="T93" s="228">
        <f>S93*H93</f>
        <v>0</v>
      </c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R93" s="229" t="s">
        <v>134</v>
      </c>
      <c r="AT93" s="229" t="s">
        <v>129</v>
      </c>
      <c r="AU93" s="229" t="s">
        <v>80</v>
      </c>
      <c r="AY93" s="17" t="s">
        <v>128</v>
      </c>
      <c r="BE93" s="230">
        <f>IF(N93="základní",J93,0)</f>
        <v>0</v>
      </c>
      <c r="BF93" s="230">
        <f>IF(N93="snížená",J93,0)</f>
        <v>0</v>
      </c>
      <c r="BG93" s="230">
        <f>IF(N93="zákl. přenesená",J93,0)</f>
        <v>0</v>
      </c>
      <c r="BH93" s="230">
        <f>IF(N93="sníž. přenesená",J93,0)</f>
        <v>0</v>
      </c>
      <c r="BI93" s="230">
        <f>IF(N93="nulová",J93,0)</f>
        <v>0</v>
      </c>
      <c r="BJ93" s="17" t="s">
        <v>80</v>
      </c>
      <c r="BK93" s="230">
        <f>ROUND(I93*H93,2)</f>
        <v>0</v>
      </c>
      <c r="BL93" s="17" t="s">
        <v>134</v>
      </c>
      <c r="BM93" s="229" t="s">
        <v>144</v>
      </c>
    </row>
    <row r="94" s="2" customFormat="1">
      <c r="A94" s="38"/>
      <c r="B94" s="39"/>
      <c r="C94" s="40"/>
      <c r="D94" s="231" t="s">
        <v>136</v>
      </c>
      <c r="E94" s="40"/>
      <c r="F94" s="232" t="s">
        <v>145</v>
      </c>
      <c r="G94" s="40"/>
      <c r="H94" s="40"/>
      <c r="I94" s="146"/>
      <c r="J94" s="40"/>
      <c r="K94" s="40"/>
      <c r="L94" s="44"/>
      <c r="M94" s="233"/>
      <c r="N94" s="234"/>
      <c r="O94" s="84"/>
      <c r="P94" s="84"/>
      <c r="Q94" s="84"/>
      <c r="R94" s="84"/>
      <c r="S94" s="84"/>
      <c r="T94" s="85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T94" s="17" t="s">
        <v>136</v>
      </c>
      <c r="AU94" s="17" t="s">
        <v>80</v>
      </c>
    </row>
    <row r="95" s="2" customFormat="1">
      <c r="A95" s="38"/>
      <c r="B95" s="39"/>
      <c r="C95" s="40"/>
      <c r="D95" s="231" t="s">
        <v>138</v>
      </c>
      <c r="E95" s="40"/>
      <c r="F95" s="232" t="s">
        <v>139</v>
      </c>
      <c r="G95" s="40"/>
      <c r="H95" s="40"/>
      <c r="I95" s="146"/>
      <c r="J95" s="40"/>
      <c r="K95" s="40"/>
      <c r="L95" s="44"/>
      <c r="M95" s="233"/>
      <c r="N95" s="234"/>
      <c r="O95" s="84"/>
      <c r="P95" s="84"/>
      <c r="Q95" s="84"/>
      <c r="R95" s="84"/>
      <c r="S95" s="84"/>
      <c r="T95" s="85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T95" s="17" t="s">
        <v>138</v>
      </c>
      <c r="AU95" s="17" t="s">
        <v>80</v>
      </c>
    </row>
    <row r="96" s="12" customFormat="1">
      <c r="A96" s="12"/>
      <c r="B96" s="235"/>
      <c r="C96" s="236"/>
      <c r="D96" s="231" t="s">
        <v>140</v>
      </c>
      <c r="E96" s="237" t="s">
        <v>19</v>
      </c>
      <c r="F96" s="238" t="s">
        <v>146</v>
      </c>
      <c r="G96" s="236"/>
      <c r="H96" s="239">
        <v>0.098000000000000004</v>
      </c>
      <c r="I96" s="240"/>
      <c r="J96" s="236"/>
      <c r="K96" s="236"/>
      <c r="L96" s="241"/>
      <c r="M96" s="242"/>
      <c r="N96" s="243"/>
      <c r="O96" s="243"/>
      <c r="P96" s="243"/>
      <c r="Q96" s="243"/>
      <c r="R96" s="243"/>
      <c r="S96" s="243"/>
      <c r="T96" s="244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T96" s="245" t="s">
        <v>140</v>
      </c>
      <c r="AU96" s="245" t="s">
        <v>80</v>
      </c>
      <c r="AV96" s="12" t="s">
        <v>82</v>
      </c>
      <c r="AW96" s="12" t="s">
        <v>34</v>
      </c>
      <c r="AX96" s="12" t="s">
        <v>80</v>
      </c>
      <c r="AY96" s="245" t="s">
        <v>128</v>
      </c>
    </row>
    <row r="97" s="2" customFormat="1" ht="44.25" customHeight="1">
      <c r="A97" s="38"/>
      <c r="B97" s="39"/>
      <c r="C97" s="218" t="s">
        <v>147</v>
      </c>
      <c r="D97" s="218" t="s">
        <v>129</v>
      </c>
      <c r="E97" s="219" t="s">
        <v>148</v>
      </c>
      <c r="F97" s="220" t="s">
        <v>149</v>
      </c>
      <c r="G97" s="221" t="s">
        <v>132</v>
      </c>
      <c r="H97" s="222">
        <v>0.051999999999999998</v>
      </c>
      <c r="I97" s="223"/>
      <c r="J97" s="224">
        <f>ROUND(I97*H97,2)</f>
        <v>0</v>
      </c>
      <c r="K97" s="220" t="s">
        <v>133</v>
      </c>
      <c r="L97" s="44"/>
      <c r="M97" s="225" t="s">
        <v>19</v>
      </c>
      <c r="N97" s="226" t="s">
        <v>44</v>
      </c>
      <c r="O97" s="84"/>
      <c r="P97" s="227">
        <f>O97*H97</f>
        <v>0</v>
      </c>
      <c r="Q97" s="227">
        <v>0</v>
      </c>
      <c r="R97" s="227">
        <f>Q97*H97</f>
        <v>0</v>
      </c>
      <c r="S97" s="227">
        <v>0</v>
      </c>
      <c r="T97" s="228">
        <f>S97*H97</f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R97" s="229" t="s">
        <v>134</v>
      </c>
      <c r="AT97" s="229" t="s">
        <v>129</v>
      </c>
      <c r="AU97" s="229" t="s">
        <v>80</v>
      </c>
      <c r="AY97" s="17" t="s">
        <v>128</v>
      </c>
      <c r="BE97" s="230">
        <f>IF(N97="základní",J97,0)</f>
        <v>0</v>
      </c>
      <c r="BF97" s="230">
        <f>IF(N97="snížená",J97,0)</f>
        <v>0</v>
      </c>
      <c r="BG97" s="230">
        <f>IF(N97="zákl. přenesená",J97,0)</f>
        <v>0</v>
      </c>
      <c r="BH97" s="230">
        <f>IF(N97="sníž. přenesená",J97,0)</f>
        <v>0</v>
      </c>
      <c r="BI97" s="230">
        <f>IF(N97="nulová",J97,0)</f>
        <v>0</v>
      </c>
      <c r="BJ97" s="17" t="s">
        <v>80</v>
      </c>
      <c r="BK97" s="230">
        <f>ROUND(I97*H97,2)</f>
        <v>0</v>
      </c>
      <c r="BL97" s="17" t="s">
        <v>134</v>
      </c>
      <c r="BM97" s="229" t="s">
        <v>150</v>
      </c>
    </row>
    <row r="98" s="2" customFormat="1">
      <c r="A98" s="38"/>
      <c r="B98" s="39"/>
      <c r="C98" s="40"/>
      <c r="D98" s="231" t="s">
        <v>136</v>
      </c>
      <c r="E98" s="40"/>
      <c r="F98" s="232" t="s">
        <v>151</v>
      </c>
      <c r="G98" s="40"/>
      <c r="H98" s="40"/>
      <c r="I98" s="146"/>
      <c r="J98" s="40"/>
      <c r="K98" s="40"/>
      <c r="L98" s="44"/>
      <c r="M98" s="233"/>
      <c r="N98" s="234"/>
      <c r="O98" s="84"/>
      <c r="P98" s="84"/>
      <c r="Q98" s="84"/>
      <c r="R98" s="84"/>
      <c r="S98" s="84"/>
      <c r="T98" s="85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T98" s="17" t="s">
        <v>136</v>
      </c>
      <c r="AU98" s="17" t="s">
        <v>80</v>
      </c>
    </row>
    <row r="99" s="12" customFormat="1">
      <c r="A99" s="12"/>
      <c r="B99" s="235"/>
      <c r="C99" s="236"/>
      <c r="D99" s="231" t="s">
        <v>140</v>
      </c>
      <c r="E99" s="237" t="s">
        <v>19</v>
      </c>
      <c r="F99" s="238" t="s">
        <v>152</v>
      </c>
      <c r="G99" s="236"/>
      <c r="H99" s="239">
        <v>0.051999999999999998</v>
      </c>
      <c r="I99" s="240"/>
      <c r="J99" s="236"/>
      <c r="K99" s="236"/>
      <c r="L99" s="241"/>
      <c r="M99" s="242"/>
      <c r="N99" s="243"/>
      <c r="O99" s="243"/>
      <c r="P99" s="243"/>
      <c r="Q99" s="243"/>
      <c r="R99" s="243"/>
      <c r="S99" s="243"/>
      <c r="T99" s="244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T99" s="245" t="s">
        <v>140</v>
      </c>
      <c r="AU99" s="245" t="s">
        <v>80</v>
      </c>
      <c r="AV99" s="12" t="s">
        <v>82</v>
      </c>
      <c r="AW99" s="12" t="s">
        <v>34</v>
      </c>
      <c r="AX99" s="12" t="s">
        <v>80</v>
      </c>
      <c r="AY99" s="245" t="s">
        <v>128</v>
      </c>
    </row>
    <row r="100" s="2" customFormat="1" ht="33" customHeight="1">
      <c r="A100" s="38"/>
      <c r="B100" s="39"/>
      <c r="C100" s="218" t="s">
        <v>134</v>
      </c>
      <c r="D100" s="218" t="s">
        <v>129</v>
      </c>
      <c r="E100" s="219" t="s">
        <v>153</v>
      </c>
      <c r="F100" s="220" t="s">
        <v>154</v>
      </c>
      <c r="G100" s="221" t="s">
        <v>132</v>
      </c>
      <c r="H100" s="222">
        <v>0.051999999999999998</v>
      </c>
      <c r="I100" s="223"/>
      <c r="J100" s="224">
        <f>ROUND(I100*H100,2)</f>
        <v>0</v>
      </c>
      <c r="K100" s="220" t="s">
        <v>133</v>
      </c>
      <c r="L100" s="44"/>
      <c r="M100" s="225" t="s">
        <v>19</v>
      </c>
      <c r="N100" s="226" t="s">
        <v>44</v>
      </c>
      <c r="O100" s="84"/>
      <c r="P100" s="227">
        <f>O100*H100</f>
        <v>0</v>
      </c>
      <c r="Q100" s="227">
        <v>0</v>
      </c>
      <c r="R100" s="227">
        <f>Q100*H100</f>
        <v>0</v>
      </c>
      <c r="S100" s="227">
        <v>0</v>
      </c>
      <c r="T100" s="228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29" t="s">
        <v>134</v>
      </c>
      <c r="AT100" s="229" t="s">
        <v>129</v>
      </c>
      <c r="AU100" s="229" t="s">
        <v>80</v>
      </c>
      <c r="AY100" s="17" t="s">
        <v>128</v>
      </c>
      <c r="BE100" s="230">
        <f>IF(N100="základní",J100,0)</f>
        <v>0</v>
      </c>
      <c r="BF100" s="230">
        <f>IF(N100="snížená",J100,0)</f>
        <v>0</v>
      </c>
      <c r="BG100" s="230">
        <f>IF(N100="zákl. přenesená",J100,0)</f>
        <v>0</v>
      </c>
      <c r="BH100" s="230">
        <f>IF(N100="sníž. přenesená",J100,0)</f>
        <v>0</v>
      </c>
      <c r="BI100" s="230">
        <f>IF(N100="nulová",J100,0)</f>
        <v>0</v>
      </c>
      <c r="BJ100" s="17" t="s">
        <v>80</v>
      </c>
      <c r="BK100" s="230">
        <f>ROUND(I100*H100,2)</f>
        <v>0</v>
      </c>
      <c r="BL100" s="17" t="s">
        <v>134</v>
      </c>
      <c r="BM100" s="229" t="s">
        <v>155</v>
      </c>
    </row>
    <row r="101" s="2" customFormat="1">
      <c r="A101" s="38"/>
      <c r="B101" s="39"/>
      <c r="C101" s="40"/>
      <c r="D101" s="231" t="s">
        <v>136</v>
      </c>
      <c r="E101" s="40"/>
      <c r="F101" s="232" t="s">
        <v>156</v>
      </c>
      <c r="G101" s="40"/>
      <c r="H101" s="40"/>
      <c r="I101" s="146"/>
      <c r="J101" s="40"/>
      <c r="K101" s="40"/>
      <c r="L101" s="44"/>
      <c r="M101" s="233"/>
      <c r="N101" s="234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136</v>
      </c>
      <c r="AU101" s="17" t="s">
        <v>80</v>
      </c>
    </row>
    <row r="102" s="12" customFormat="1">
      <c r="A102" s="12"/>
      <c r="B102" s="235"/>
      <c r="C102" s="236"/>
      <c r="D102" s="231" t="s">
        <v>140</v>
      </c>
      <c r="E102" s="237" t="s">
        <v>19</v>
      </c>
      <c r="F102" s="238" t="s">
        <v>152</v>
      </c>
      <c r="G102" s="236"/>
      <c r="H102" s="239">
        <v>0.051999999999999998</v>
      </c>
      <c r="I102" s="240"/>
      <c r="J102" s="236"/>
      <c r="K102" s="236"/>
      <c r="L102" s="241"/>
      <c r="M102" s="242"/>
      <c r="N102" s="243"/>
      <c r="O102" s="243"/>
      <c r="P102" s="243"/>
      <c r="Q102" s="243"/>
      <c r="R102" s="243"/>
      <c r="S102" s="243"/>
      <c r="T102" s="244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T102" s="245" t="s">
        <v>140</v>
      </c>
      <c r="AU102" s="245" t="s">
        <v>80</v>
      </c>
      <c r="AV102" s="12" t="s">
        <v>82</v>
      </c>
      <c r="AW102" s="12" t="s">
        <v>34</v>
      </c>
      <c r="AX102" s="12" t="s">
        <v>80</v>
      </c>
      <c r="AY102" s="245" t="s">
        <v>128</v>
      </c>
    </row>
    <row r="103" s="2" customFormat="1" ht="21.75" customHeight="1">
      <c r="A103" s="38"/>
      <c r="B103" s="39"/>
      <c r="C103" s="218" t="s">
        <v>126</v>
      </c>
      <c r="D103" s="218" t="s">
        <v>129</v>
      </c>
      <c r="E103" s="219" t="s">
        <v>157</v>
      </c>
      <c r="F103" s="220" t="s">
        <v>158</v>
      </c>
      <c r="G103" s="221" t="s">
        <v>159</v>
      </c>
      <c r="H103" s="222">
        <v>14</v>
      </c>
      <c r="I103" s="223"/>
      <c r="J103" s="224">
        <f>ROUND(I103*H103,2)</f>
        <v>0</v>
      </c>
      <c r="K103" s="220" t="s">
        <v>133</v>
      </c>
      <c r="L103" s="44"/>
      <c r="M103" s="225" t="s">
        <v>19</v>
      </c>
      <c r="N103" s="226" t="s">
        <v>44</v>
      </c>
      <c r="O103" s="84"/>
      <c r="P103" s="227">
        <f>O103*H103</f>
        <v>0</v>
      </c>
      <c r="Q103" s="227">
        <v>0</v>
      </c>
      <c r="R103" s="227">
        <f>Q103*H103</f>
        <v>0</v>
      </c>
      <c r="S103" s="227">
        <v>0</v>
      </c>
      <c r="T103" s="228">
        <f>S103*H103</f>
        <v>0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29" t="s">
        <v>134</v>
      </c>
      <c r="AT103" s="229" t="s">
        <v>129</v>
      </c>
      <c r="AU103" s="229" t="s">
        <v>80</v>
      </c>
      <c r="AY103" s="17" t="s">
        <v>128</v>
      </c>
      <c r="BE103" s="230">
        <f>IF(N103="základní",J103,0)</f>
        <v>0</v>
      </c>
      <c r="BF103" s="230">
        <f>IF(N103="snížená",J103,0)</f>
        <v>0</v>
      </c>
      <c r="BG103" s="230">
        <f>IF(N103="zákl. přenesená",J103,0)</f>
        <v>0</v>
      </c>
      <c r="BH103" s="230">
        <f>IF(N103="sníž. přenesená",J103,0)</f>
        <v>0</v>
      </c>
      <c r="BI103" s="230">
        <f>IF(N103="nulová",J103,0)</f>
        <v>0</v>
      </c>
      <c r="BJ103" s="17" t="s">
        <v>80</v>
      </c>
      <c r="BK103" s="230">
        <f>ROUND(I103*H103,2)</f>
        <v>0</v>
      </c>
      <c r="BL103" s="17" t="s">
        <v>134</v>
      </c>
      <c r="BM103" s="229" t="s">
        <v>160</v>
      </c>
    </row>
    <row r="104" s="2" customFormat="1">
      <c r="A104" s="38"/>
      <c r="B104" s="39"/>
      <c r="C104" s="40"/>
      <c r="D104" s="231" t="s">
        <v>136</v>
      </c>
      <c r="E104" s="40"/>
      <c r="F104" s="232" t="s">
        <v>161</v>
      </c>
      <c r="G104" s="40"/>
      <c r="H104" s="40"/>
      <c r="I104" s="146"/>
      <c r="J104" s="40"/>
      <c r="K104" s="40"/>
      <c r="L104" s="44"/>
      <c r="M104" s="233"/>
      <c r="N104" s="234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136</v>
      </c>
      <c r="AU104" s="17" t="s">
        <v>80</v>
      </c>
    </row>
    <row r="105" s="2" customFormat="1" ht="33" customHeight="1">
      <c r="A105" s="38"/>
      <c r="B105" s="39"/>
      <c r="C105" s="218" t="s">
        <v>162</v>
      </c>
      <c r="D105" s="218" t="s">
        <v>129</v>
      </c>
      <c r="E105" s="219" t="s">
        <v>163</v>
      </c>
      <c r="F105" s="220" t="s">
        <v>164</v>
      </c>
      <c r="G105" s="221" t="s">
        <v>159</v>
      </c>
      <c r="H105" s="222">
        <v>428</v>
      </c>
      <c r="I105" s="223"/>
      <c r="J105" s="224">
        <f>ROUND(I105*H105,2)</f>
        <v>0</v>
      </c>
      <c r="K105" s="220" t="s">
        <v>133</v>
      </c>
      <c r="L105" s="44"/>
      <c r="M105" s="225" t="s">
        <v>19</v>
      </c>
      <c r="N105" s="226" t="s">
        <v>44</v>
      </c>
      <c r="O105" s="84"/>
      <c r="P105" s="227">
        <f>O105*H105</f>
        <v>0</v>
      </c>
      <c r="Q105" s="227">
        <v>0</v>
      </c>
      <c r="R105" s="227">
        <f>Q105*H105</f>
        <v>0</v>
      </c>
      <c r="S105" s="227">
        <v>0</v>
      </c>
      <c r="T105" s="228">
        <f>S105*H105</f>
        <v>0</v>
      </c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R105" s="229" t="s">
        <v>134</v>
      </c>
      <c r="AT105" s="229" t="s">
        <v>129</v>
      </c>
      <c r="AU105" s="229" t="s">
        <v>80</v>
      </c>
      <c r="AY105" s="17" t="s">
        <v>128</v>
      </c>
      <c r="BE105" s="230">
        <f>IF(N105="základní",J105,0)</f>
        <v>0</v>
      </c>
      <c r="BF105" s="230">
        <f>IF(N105="snížená",J105,0)</f>
        <v>0</v>
      </c>
      <c r="BG105" s="230">
        <f>IF(N105="zákl. přenesená",J105,0)</f>
        <v>0</v>
      </c>
      <c r="BH105" s="230">
        <f>IF(N105="sníž. přenesená",J105,0)</f>
        <v>0</v>
      </c>
      <c r="BI105" s="230">
        <f>IF(N105="nulová",J105,0)</f>
        <v>0</v>
      </c>
      <c r="BJ105" s="17" t="s">
        <v>80</v>
      </c>
      <c r="BK105" s="230">
        <f>ROUND(I105*H105,2)</f>
        <v>0</v>
      </c>
      <c r="BL105" s="17" t="s">
        <v>134</v>
      </c>
      <c r="BM105" s="229" t="s">
        <v>165</v>
      </c>
    </row>
    <row r="106" s="2" customFormat="1">
      <c r="A106" s="38"/>
      <c r="B106" s="39"/>
      <c r="C106" s="40"/>
      <c r="D106" s="231" t="s">
        <v>136</v>
      </c>
      <c r="E106" s="40"/>
      <c r="F106" s="232" t="s">
        <v>166</v>
      </c>
      <c r="G106" s="40"/>
      <c r="H106" s="40"/>
      <c r="I106" s="146"/>
      <c r="J106" s="40"/>
      <c r="K106" s="40"/>
      <c r="L106" s="44"/>
      <c r="M106" s="233"/>
      <c r="N106" s="234"/>
      <c r="O106" s="84"/>
      <c r="P106" s="84"/>
      <c r="Q106" s="84"/>
      <c r="R106" s="84"/>
      <c r="S106" s="84"/>
      <c r="T106" s="85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T106" s="17" t="s">
        <v>136</v>
      </c>
      <c r="AU106" s="17" t="s">
        <v>80</v>
      </c>
    </row>
    <row r="107" s="2" customFormat="1">
      <c r="A107" s="38"/>
      <c r="B107" s="39"/>
      <c r="C107" s="40"/>
      <c r="D107" s="231" t="s">
        <v>138</v>
      </c>
      <c r="E107" s="40"/>
      <c r="F107" s="232" t="s">
        <v>167</v>
      </c>
      <c r="G107" s="40"/>
      <c r="H107" s="40"/>
      <c r="I107" s="146"/>
      <c r="J107" s="40"/>
      <c r="K107" s="40"/>
      <c r="L107" s="44"/>
      <c r="M107" s="233"/>
      <c r="N107" s="234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138</v>
      </c>
      <c r="AU107" s="17" t="s">
        <v>80</v>
      </c>
    </row>
    <row r="108" s="12" customFormat="1">
      <c r="A108" s="12"/>
      <c r="B108" s="235"/>
      <c r="C108" s="236"/>
      <c r="D108" s="231" t="s">
        <v>140</v>
      </c>
      <c r="E108" s="237" t="s">
        <v>19</v>
      </c>
      <c r="F108" s="238" t="s">
        <v>168</v>
      </c>
      <c r="G108" s="236"/>
      <c r="H108" s="239">
        <v>428</v>
      </c>
      <c r="I108" s="240"/>
      <c r="J108" s="236"/>
      <c r="K108" s="236"/>
      <c r="L108" s="241"/>
      <c r="M108" s="242"/>
      <c r="N108" s="243"/>
      <c r="O108" s="243"/>
      <c r="P108" s="243"/>
      <c r="Q108" s="243"/>
      <c r="R108" s="243"/>
      <c r="S108" s="243"/>
      <c r="T108" s="244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T108" s="245" t="s">
        <v>140</v>
      </c>
      <c r="AU108" s="245" t="s">
        <v>80</v>
      </c>
      <c r="AV108" s="12" t="s">
        <v>82</v>
      </c>
      <c r="AW108" s="12" t="s">
        <v>34</v>
      </c>
      <c r="AX108" s="12" t="s">
        <v>80</v>
      </c>
      <c r="AY108" s="245" t="s">
        <v>128</v>
      </c>
    </row>
    <row r="109" s="2" customFormat="1" ht="44.25" customHeight="1">
      <c r="A109" s="38"/>
      <c r="B109" s="39"/>
      <c r="C109" s="218" t="s">
        <v>169</v>
      </c>
      <c r="D109" s="218" t="s">
        <v>129</v>
      </c>
      <c r="E109" s="219" t="s">
        <v>170</v>
      </c>
      <c r="F109" s="220" t="s">
        <v>171</v>
      </c>
      <c r="G109" s="221" t="s">
        <v>172</v>
      </c>
      <c r="H109" s="222">
        <v>18</v>
      </c>
      <c r="I109" s="223"/>
      <c r="J109" s="224">
        <f>ROUND(I109*H109,2)</f>
        <v>0</v>
      </c>
      <c r="K109" s="220" t="s">
        <v>133</v>
      </c>
      <c r="L109" s="44"/>
      <c r="M109" s="225" t="s">
        <v>19</v>
      </c>
      <c r="N109" s="226" t="s">
        <v>44</v>
      </c>
      <c r="O109" s="84"/>
      <c r="P109" s="227">
        <f>O109*H109</f>
        <v>0</v>
      </c>
      <c r="Q109" s="227">
        <v>0</v>
      </c>
      <c r="R109" s="227">
        <f>Q109*H109</f>
        <v>0</v>
      </c>
      <c r="S109" s="227">
        <v>0</v>
      </c>
      <c r="T109" s="228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29" t="s">
        <v>134</v>
      </c>
      <c r="AT109" s="229" t="s">
        <v>129</v>
      </c>
      <c r="AU109" s="229" t="s">
        <v>80</v>
      </c>
      <c r="AY109" s="17" t="s">
        <v>128</v>
      </c>
      <c r="BE109" s="230">
        <f>IF(N109="základní",J109,0)</f>
        <v>0</v>
      </c>
      <c r="BF109" s="230">
        <f>IF(N109="snížená",J109,0)</f>
        <v>0</v>
      </c>
      <c r="BG109" s="230">
        <f>IF(N109="zákl. přenesená",J109,0)</f>
        <v>0</v>
      </c>
      <c r="BH109" s="230">
        <f>IF(N109="sníž. přenesená",J109,0)</f>
        <v>0</v>
      </c>
      <c r="BI109" s="230">
        <f>IF(N109="nulová",J109,0)</f>
        <v>0</v>
      </c>
      <c r="BJ109" s="17" t="s">
        <v>80</v>
      </c>
      <c r="BK109" s="230">
        <f>ROUND(I109*H109,2)</f>
        <v>0</v>
      </c>
      <c r="BL109" s="17" t="s">
        <v>134</v>
      </c>
      <c r="BM109" s="229" t="s">
        <v>173</v>
      </c>
    </row>
    <row r="110" s="2" customFormat="1">
      <c r="A110" s="38"/>
      <c r="B110" s="39"/>
      <c r="C110" s="40"/>
      <c r="D110" s="231" t="s">
        <v>136</v>
      </c>
      <c r="E110" s="40"/>
      <c r="F110" s="232" t="s">
        <v>174</v>
      </c>
      <c r="G110" s="40"/>
      <c r="H110" s="40"/>
      <c r="I110" s="146"/>
      <c r="J110" s="40"/>
      <c r="K110" s="40"/>
      <c r="L110" s="44"/>
      <c r="M110" s="233"/>
      <c r="N110" s="234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136</v>
      </c>
      <c r="AU110" s="17" t="s">
        <v>80</v>
      </c>
    </row>
    <row r="111" s="2" customFormat="1" ht="33" customHeight="1">
      <c r="A111" s="38"/>
      <c r="B111" s="39"/>
      <c r="C111" s="218" t="s">
        <v>175</v>
      </c>
      <c r="D111" s="218" t="s">
        <v>129</v>
      </c>
      <c r="E111" s="219" t="s">
        <v>176</v>
      </c>
      <c r="F111" s="220" t="s">
        <v>177</v>
      </c>
      <c r="G111" s="221" t="s">
        <v>178</v>
      </c>
      <c r="H111" s="222">
        <v>20.382000000000001</v>
      </c>
      <c r="I111" s="223"/>
      <c r="J111" s="224">
        <f>ROUND(I111*H111,2)</f>
        <v>0</v>
      </c>
      <c r="K111" s="220" t="s">
        <v>133</v>
      </c>
      <c r="L111" s="44"/>
      <c r="M111" s="225" t="s">
        <v>19</v>
      </c>
      <c r="N111" s="226" t="s">
        <v>44</v>
      </c>
      <c r="O111" s="84"/>
      <c r="P111" s="227">
        <f>O111*H111</f>
        <v>0</v>
      </c>
      <c r="Q111" s="227">
        <v>0</v>
      </c>
      <c r="R111" s="227">
        <f>Q111*H111</f>
        <v>0</v>
      </c>
      <c r="S111" s="227">
        <v>0</v>
      </c>
      <c r="T111" s="228">
        <f>S111*H111</f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R111" s="229" t="s">
        <v>134</v>
      </c>
      <c r="AT111" s="229" t="s">
        <v>129</v>
      </c>
      <c r="AU111" s="229" t="s">
        <v>80</v>
      </c>
      <c r="AY111" s="17" t="s">
        <v>128</v>
      </c>
      <c r="BE111" s="230">
        <f>IF(N111="základní",J111,0)</f>
        <v>0</v>
      </c>
      <c r="BF111" s="230">
        <f>IF(N111="snížená",J111,0)</f>
        <v>0</v>
      </c>
      <c r="BG111" s="230">
        <f>IF(N111="zákl. přenesená",J111,0)</f>
        <v>0</v>
      </c>
      <c r="BH111" s="230">
        <f>IF(N111="sníž. přenesená",J111,0)</f>
        <v>0</v>
      </c>
      <c r="BI111" s="230">
        <f>IF(N111="nulová",J111,0)</f>
        <v>0</v>
      </c>
      <c r="BJ111" s="17" t="s">
        <v>80</v>
      </c>
      <c r="BK111" s="230">
        <f>ROUND(I111*H111,2)</f>
        <v>0</v>
      </c>
      <c r="BL111" s="17" t="s">
        <v>134</v>
      </c>
      <c r="BM111" s="229" t="s">
        <v>179</v>
      </c>
    </row>
    <row r="112" s="2" customFormat="1">
      <c r="A112" s="38"/>
      <c r="B112" s="39"/>
      <c r="C112" s="40"/>
      <c r="D112" s="231" t="s">
        <v>136</v>
      </c>
      <c r="E112" s="40"/>
      <c r="F112" s="232" t="s">
        <v>180</v>
      </c>
      <c r="G112" s="40"/>
      <c r="H112" s="40"/>
      <c r="I112" s="146"/>
      <c r="J112" s="40"/>
      <c r="K112" s="40"/>
      <c r="L112" s="44"/>
      <c r="M112" s="233"/>
      <c r="N112" s="234"/>
      <c r="O112" s="84"/>
      <c r="P112" s="84"/>
      <c r="Q112" s="84"/>
      <c r="R112" s="84"/>
      <c r="S112" s="84"/>
      <c r="T112" s="85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T112" s="17" t="s">
        <v>136</v>
      </c>
      <c r="AU112" s="17" t="s">
        <v>80</v>
      </c>
    </row>
    <row r="113" s="12" customFormat="1">
      <c r="A113" s="12"/>
      <c r="B113" s="235"/>
      <c r="C113" s="236"/>
      <c r="D113" s="231" t="s">
        <v>140</v>
      </c>
      <c r="E113" s="237" t="s">
        <v>19</v>
      </c>
      <c r="F113" s="238" t="s">
        <v>181</v>
      </c>
      <c r="G113" s="236"/>
      <c r="H113" s="239">
        <v>20.382000000000001</v>
      </c>
      <c r="I113" s="240"/>
      <c r="J113" s="236"/>
      <c r="K113" s="236"/>
      <c r="L113" s="241"/>
      <c r="M113" s="242"/>
      <c r="N113" s="243"/>
      <c r="O113" s="243"/>
      <c r="P113" s="243"/>
      <c r="Q113" s="243"/>
      <c r="R113" s="243"/>
      <c r="S113" s="243"/>
      <c r="T113" s="244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T113" s="245" t="s">
        <v>140</v>
      </c>
      <c r="AU113" s="245" t="s">
        <v>80</v>
      </c>
      <c r="AV113" s="12" t="s">
        <v>82</v>
      </c>
      <c r="AW113" s="12" t="s">
        <v>34</v>
      </c>
      <c r="AX113" s="12" t="s">
        <v>80</v>
      </c>
      <c r="AY113" s="245" t="s">
        <v>128</v>
      </c>
    </row>
    <row r="114" s="2" customFormat="1" ht="33" customHeight="1">
      <c r="A114" s="38"/>
      <c r="B114" s="39"/>
      <c r="C114" s="218" t="s">
        <v>182</v>
      </c>
      <c r="D114" s="218" t="s">
        <v>129</v>
      </c>
      <c r="E114" s="219" t="s">
        <v>183</v>
      </c>
      <c r="F114" s="220" t="s">
        <v>184</v>
      </c>
      <c r="G114" s="221" t="s">
        <v>178</v>
      </c>
      <c r="H114" s="222">
        <v>20.382000000000001</v>
      </c>
      <c r="I114" s="223"/>
      <c r="J114" s="224">
        <f>ROUND(I114*H114,2)</f>
        <v>0</v>
      </c>
      <c r="K114" s="220" t="s">
        <v>133</v>
      </c>
      <c r="L114" s="44"/>
      <c r="M114" s="225" t="s">
        <v>19</v>
      </c>
      <c r="N114" s="226" t="s">
        <v>44</v>
      </c>
      <c r="O114" s="84"/>
      <c r="P114" s="227">
        <f>O114*H114</f>
        <v>0</v>
      </c>
      <c r="Q114" s="227">
        <v>0</v>
      </c>
      <c r="R114" s="227">
        <f>Q114*H114</f>
        <v>0</v>
      </c>
      <c r="S114" s="227">
        <v>0</v>
      </c>
      <c r="T114" s="228">
        <f>S114*H114</f>
        <v>0</v>
      </c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R114" s="229" t="s">
        <v>134</v>
      </c>
      <c r="AT114" s="229" t="s">
        <v>129</v>
      </c>
      <c r="AU114" s="229" t="s">
        <v>80</v>
      </c>
      <c r="AY114" s="17" t="s">
        <v>128</v>
      </c>
      <c r="BE114" s="230">
        <f>IF(N114="základní",J114,0)</f>
        <v>0</v>
      </c>
      <c r="BF114" s="230">
        <f>IF(N114="snížená",J114,0)</f>
        <v>0</v>
      </c>
      <c r="BG114" s="230">
        <f>IF(N114="zákl. přenesená",J114,0)</f>
        <v>0</v>
      </c>
      <c r="BH114" s="230">
        <f>IF(N114="sníž. přenesená",J114,0)</f>
        <v>0</v>
      </c>
      <c r="BI114" s="230">
        <f>IF(N114="nulová",J114,0)</f>
        <v>0</v>
      </c>
      <c r="BJ114" s="17" t="s">
        <v>80</v>
      </c>
      <c r="BK114" s="230">
        <f>ROUND(I114*H114,2)</f>
        <v>0</v>
      </c>
      <c r="BL114" s="17" t="s">
        <v>134</v>
      </c>
      <c r="BM114" s="229" t="s">
        <v>185</v>
      </c>
    </row>
    <row r="115" s="2" customFormat="1">
      <c r="A115" s="38"/>
      <c r="B115" s="39"/>
      <c r="C115" s="40"/>
      <c r="D115" s="231" t="s">
        <v>136</v>
      </c>
      <c r="E115" s="40"/>
      <c r="F115" s="232" t="s">
        <v>186</v>
      </c>
      <c r="G115" s="40"/>
      <c r="H115" s="40"/>
      <c r="I115" s="146"/>
      <c r="J115" s="40"/>
      <c r="K115" s="40"/>
      <c r="L115" s="44"/>
      <c r="M115" s="233"/>
      <c r="N115" s="234"/>
      <c r="O115" s="84"/>
      <c r="P115" s="84"/>
      <c r="Q115" s="84"/>
      <c r="R115" s="84"/>
      <c r="S115" s="84"/>
      <c r="T115" s="85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T115" s="17" t="s">
        <v>136</v>
      </c>
      <c r="AU115" s="17" t="s">
        <v>80</v>
      </c>
    </row>
    <row r="116" s="12" customFormat="1">
      <c r="A116" s="12"/>
      <c r="B116" s="235"/>
      <c r="C116" s="236"/>
      <c r="D116" s="231" t="s">
        <v>140</v>
      </c>
      <c r="E116" s="237" t="s">
        <v>19</v>
      </c>
      <c r="F116" s="238" t="s">
        <v>187</v>
      </c>
      <c r="G116" s="236"/>
      <c r="H116" s="239">
        <v>20.382000000000001</v>
      </c>
      <c r="I116" s="240"/>
      <c r="J116" s="236"/>
      <c r="K116" s="236"/>
      <c r="L116" s="241"/>
      <c r="M116" s="242"/>
      <c r="N116" s="243"/>
      <c r="O116" s="243"/>
      <c r="P116" s="243"/>
      <c r="Q116" s="243"/>
      <c r="R116" s="243"/>
      <c r="S116" s="243"/>
      <c r="T116" s="244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T116" s="245" t="s">
        <v>140</v>
      </c>
      <c r="AU116" s="245" t="s">
        <v>80</v>
      </c>
      <c r="AV116" s="12" t="s">
        <v>82</v>
      </c>
      <c r="AW116" s="12" t="s">
        <v>34</v>
      </c>
      <c r="AX116" s="12" t="s">
        <v>80</v>
      </c>
      <c r="AY116" s="245" t="s">
        <v>128</v>
      </c>
    </row>
    <row r="117" s="11" customFormat="1" ht="25.92" customHeight="1">
      <c r="A117" s="11"/>
      <c r="B117" s="204"/>
      <c r="C117" s="205"/>
      <c r="D117" s="206" t="s">
        <v>72</v>
      </c>
      <c r="E117" s="207" t="s">
        <v>188</v>
      </c>
      <c r="F117" s="207" t="s">
        <v>189</v>
      </c>
      <c r="G117" s="205"/>
      <c r="H117" s="205"/>
      <c r="I117" s="208"/>
      <c r="J117" s="209">
        <f>BK117</f>
        <v>0</v>
      </c>
      <c r="K117" s="205"/>
      <c r="L117" s="210"/>
      <c r="M117" s="211"/>
      <c r="N117" s="212"/>
      <c r="O117" s="212"/>
      <c r="P117" s="213">
        <f>SUM(P118:P150)</f>
        <v>0</v>
      </c>
      <c r="Q117" s="212"/>
      <c r="R117" s="213">
        <f>SUM(R118:R150)</f>
        <v>18.153569999999998</v>
      </c>
      <c r="S117" s="212"/>
      <c r="T117" s="214">
        <f>SUM(T118:T150)</f>
        <v>0</v>
      </c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R117" s="215" t="s">
        <v>134</v>
      </c>
      <c r="AT117" s="216" t="s">
        <v>72</v>
      </c>
      <c r="AU117" s="216" t="s">
        <v>73</v>
      </c>
      <c r="AY117" s="215" t="s">
        <v>128</v>
      </c>
      <c r="BK117" s="217">
        <f>SUM(BK118:BK150)</f>
        <v>0</v>
      </c>
    </row>
    <row r="118" s="2" customFormat="1" ht="21.75" customHeight="1">
      <c r="A118" s="38"/>
      <c r="B118" s="39"/>
      <c r="C118" s="246" t="s">
        <v>190</v>
      </c>
      <c r="D118" s="246" t="s">
        <v>191</v>
      </c>
      <c r="E118" s="247" t="s">
        <v>192</v>
      </c>
      <c r="F118" s="248" t="s">
        <v>193</v>
      </c>
      <c r="G118" s="249" t="s">
        <v>159</v>
      </c>
      <c r="H118" s="250">
        <v>428</v>
      </c>
      <c r="I118" s="251"/>
      <c r="J118" s="252">
        <f>ROUND(I118*H118,2)</f>
        <v>0</v>
      </c>
      <c r="K118" s="248" t="s">
        <v>133</v>
      </c>
      <c r="L118" s="253"/>
      <c r="M118" s="254" t="s">
        <v>19</v>
      </c>
      <c r="N118" s="255" t="s">
        <v>44</v>
      </c>
      <c r="O118" s="84"/>
      <c r="P118" s="227">
        <f>O118*H118</f>
        <v>0</v>
      </c>
      <c r="Q118" s="227">
        <v>0.012109999999999999</v>
      </c>
      <c r="R118" s="227">
        <f>Q118*H118</f>
        <v>5.1830799999999995</v>
      </c>
      <c r="S118" s="227">
        <v>0</v>
      </c>
      <c r="T118" s="228">
        <f>S118*H118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R118" s="229" t="s">
        <v>175</v>
      </c>
      <c r="AT118" s="229" t="s">
        <v>191</v>
      </c>
      <c r="AU118" s="229" t="s">
        <v>80</v>
      </c>
      <c r="AY118" s="17" t="s">
        <v>128</v>
      </c>
      <c r="BE118" s="230">
        <f>IF(N118="základní",J118,0)</f>
        <v>0</v>
      </c>
      <c r="BF118" s="230">
        <f>IF(N118="snížená",J118,0)</f>
        <v>0</v>
      </c>
      <c r="BG118" s="230">
        <f>IF(N118="zákl. přenesená",J118,0)</f>
        <v>0</v>
      </c>
      <c r="BH118" s="230">
        <f>IF(N118="sníž. přenesená",J118,0)</f>
        <v>0</v>
      </c>
      <c r="BI118" s="230">
        <f>IF(N118="nulová",J118,0)</f>
        <v>0</v>
      </c>
      <c r="BJ118" s="17" t="s">
        <v>80</v>
      </c>
      <c r="BK118" s="230">
        <f>ROUND(I118*H118,2)</f>
        <v>0</v>
      </c>
      <c r="BL118" s="17" t="s">
        <v>134</v>
      </c>
      <c r="BM118" s="229" t="s">
        <v>194</v>
      </c>
    </row>
    <row r="119" s="12" customFormat="1">
      <c r="A119" s="12"/>
      <c r="B119" s="235"/>
      <c r="C119" s="236"/>
      <c r="D119" s="231" t="s">
        <v>140</v>
      </c>
      <c r="E119" s="237" t="s">
        <v>19</v>
      </c>
      <c r="F119" s="238" t="s">
        <v>195</v>
      </c>
      <c r="G119" s="236"/>
      <c r="H119" s="239">
        <v>428</v>
      </c>
      <c r="I119" s="240"/>
      <c r="J119" s="236"/>
      <c r="K119" s="236"/>
      <c r="L119" s="241"/>
      <c r="M119" s="242"/>
      <c r="N119" s="243"/>
      <c r="O119" s="243"/>
      <c r="P119" s="243"/>
      <c r="Q119" s="243"/>
      <c r="R119" s="243"/>
      <c r="S119" s="243"/>
      <c r="T119" s="244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T119" s="245" t="s">
        <v>140</v>
      </c>
      <c r="AU119" s="245" t="s">
        <v>80</v>
      </c>
      <c r="AV119" s="12" t="s">
        <v>82</v>
      </c>
      <c r="AW119" s="12" t="s">
        <v>34</v>
      </c>
      <c r="AX119" s="12" t="s">
        <v>80</v>
      </c>
      <c r="AY119" s="245" t="s">
        <v>128</v>
      </c>
    </row>
    <row r="120" s="2" customFormat="1" ht="55.5" customHeight="1">
      <c r="A120" s="38"/>
      <c r="B120" s="39"/>
      <c r="C120" s="218" t="s">
        <v>196</v>
      </c>
      <c r="D120" s="218" t="s">
        <v>129</v>
      </c>
      <c r="E120" s="219" t="s">
        <v>197</v>
      </c>
      <c r="F120" s="220" t="s">
        <v>198</v>
      </c>
      <c r="G120" s="221" t="s">
        <v>132</v>
      </c>
      <c r="H120" s="222">
        <v>0.29999999999999999</v>
      </c>
      <c r="I120" s="223"/>
      <c r="J120" s="224">
        <f>ROUND(I120*H120,2)</f>
        <v>0</v>
      </c>
      <c r="K120" s="220" t="s">
        <v>133</v>
      </c>
      <c r="L120" s="44"/>
      <c r="M120" s="225" t="s">
        <v>19</v>
      </c>
      <c r="N120" s="226" t="s">
        <v>44</v>
      </c>
      <c r="O120" s="84"/>
      <c r="P120" s="227">
        <f>O120*H120</f>
        <v>0</v>
      </c>
      <c r="Q120" s="227">
        <v>0</v>
      </c>
      <c r="R120" s="227">
        <f>Q120*H120</f>
        <v>0</v>
      </c>
      <c r="S120" s="227">
        <v>0</v>
      </c>
      <c r="T120" s="228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9" t="s">
        <v>134</v>
      </c>
      <c r="AT120" s="229" t="s">
        <v>129</v>
      </c>
      <c r="AU120" s="229" t="s">
        <v>80</v>
      </c>
      <c r="AY120" s="17" t="s">
        <v>128</v>
      </c>
      <c r="BE120" s="230">
        <f>IF(N120="základní",J120,0)</f>
        <v>0</v>
      </c>
      <c r="BF120" s="230">
        <f>IF(N120="snížená",J120,0)</f>
        <v>0</v>
      </c>
      <c r="BG120" s="230">
        <f>IF(N120="zákl. přenesená",J120,0)</f>
        <v>0</v>
      </c>
      <c r="BH120" s="230">
        <f>IF(N120="sníž. přenesená",J120,0)</f>
        <v>0</v>
      </c>
      <c r="BI120" s="230">
        <f>IF(N120="nulová",J120,0)</f>
        <v>0</v>
      </c>
      <c r="BJ120" s="17" t="s">
        <v>80</v>
      </c>
      <c r="BK120" s="230">
        <f>ROUND(I120*H120,2)</f>
        <v>0</v>
      </c>
      <c r="BL120" s="17" t="s">
        <v>134</v>
      </c>
      <c r="BM120" s="229" t="s">
        <v>199</v>
      </c>
    </row>
    <row r="121" s="2" customFormat="1">
      <c r="A121" s="38"/>
      <c r="B121" s="39"/>
      <c r="C121" s="40"/>
      <c r="D121" s="231" t="s">
        <v>136</v>
      </c>
      <c r="E121" s="40"/>
      <c r="F121" s="232" t="s">
        <v>200</v>
      </c>
      <c r="G121" s="40"/>
      <c r="H121" s="40"/>
      <c r="I121" s="146"/>
      <c r="J121" s="40"/>
      <c r="K121" s="40"/>
      <c r="L121" s="44"/>
      <c r="M121" s="233"/>
      <c r="N121" s="234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136</v>
      </c>
      <c r="AU121" s="17" t="s">
        <v>80</v>
      </c>
    </row>
    <row r="122" s="12" customFormat="1">
      <c r="A122" s="12"/>
      <c r="B122" s="235"/>
      <c r="C122" s="236"/>
      <c r="D122" s="231" t="s">
        <v>140</v>
      </c>
      <c r="E122" s="237" t="s">
        <v>19</v>
      </c>
      <c r="F122" s="238" t="s">
        <v>201</v>
      </c>
      <c r="G122" s="236"/>
      <c r="H122" s="239">
        <v>0.14999999999999999</v>
      </c>
      <c r="I122" s="240"/>
      <c r="J122" s="236"/>
      <c r="K122" s="236"/>
      <c r="L122" s="241"/>
      <c r="M122" s="242"/>
      <c r="N122" s="243"/>
      <c r="O122" s="243"/>
      <c r="P122" s="243"/>
      <c r="Q122" s="243"/>
      <c r="R122" s="243"/>
      <c r="S122" s="243"/>
      <c r="T122" s="244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T122" s="245" t="s">
        <v>140</v>
      </c>
      <c r="AU122" s="245" t="s">
        <v>80</v>
      </c>
      <c r="AV122" s="12" t="s">
        <v>82</v>
      </c>
      <c r="AW122" s="12" t="s">
        <v>34</v>
      </c>
      <c r="AX122" s="12" t="s">
        <v>73</v>
      </c>
      <c r="AY122" s="245" t="s">
        <v>128</v>
      </c>
    </row>
    <row r="123" s="12" customFormat="1">
      <c r="A123" s="12"/>
      <c r="B123" s="235"/>
      <c r="C123" s="236"/>
      <c r="D123" s="231" t="s">
        <v>140</v>
      </c>
      <c r="E123" s="237" t="s">
        <v>19</v>
      </c>
      <c r="F123" s="238" t="s">
        <v>202</v>
      </c>
      <c r="G123" s="236"/>
      <c r="H123" s="239">
        <v>0.14999999999999999</v>
      </c>
      <c r="I123" s="240"/>
      <c r="J123" s="236"/>
      <c r="K123" s="236"/>
      <c r="L123" s="241"/>
      <c r="M123" s="242"/>
      <c r="N123" s="243"/>
      <c r="O123" s="243"/>
      <c r="P123" s="243"/>
      <c r="Q123" s="243"/>
      <c r="R123" s="243"/>
      <c r="S123" s="243"/>
      <c r="T123" s="244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T123" s="245" t="s">
        <v>140</v>
      </c>
      <c r="AU123" s="245" t="s">
        <v>80</v>
      </c>
      <c r="AV123" s="12" t="s">
        <v>82</v>
      </c>
      <c r="AW123" s="12" t="s">
        <v>34</v>
      </c>
      <c r="AX123" s="12" t="s">
        <v>73</v>
      </c>
      <c r="AY123" s="245" t="s">
        <v>128</v>
      </c>
    </row>
    <row r="124" s="13" customFormat="1">
      <c r="A124" s="13"/>
      <c r="B124" s="256"/>
      <c r="C124" s="257"/>
      <c r="D124" s="231" t="s">
        <v>140</v>
      </c>
      <c r="E124" s="258" t="s">
        <v>19</v>
      </c>
      <c r="F124" s="259" t="s">
        <v>203</v>
      </c>
      <c r="G124" s="257"/>
      <c r="H124" s="260">
        <v>0.29999999999999999</v>
      </c>
      <c r="I124" s="261"/>
      <c r="J124" s="257"/>
      <c r="K124" s="257"/>
      <c r="L124" s="262"/>
      <c r="M124" s="263"/>
      <c r="N124" s="264"/>
      <c r="O124" s="264"/>
      <c r="P124" s="264"/>
      <c r="Q124" s="264"/>
      <c r="R124" s="264"/>
      <c r="S124" s="264"/>
      <c r="T124" s="265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6" t="s">
        <v>140</v>
      </c>
      <c r="AU124" s="266" t="s">
        <v>80</v>
      </c>
      <c r="AV124" s="13" t="s">
        <v>134</v>
      </c>
      <c r="AW124" s="13" t="s">
        <v>34</v>
      </c>
      <c r="AX124" s="13" t="s">
        <v>80</v>
      </c>
      <c r="AY124" s="266" t="s">
        <v>128</v>
      </c>
    </row>
    <row r="125" s="2" customFormat="1" ht="55.5" customHeight="1">
      <c r="A125" s="38"/>
      <c r="B125" s="39"/>
      <c r="C125" s="218" t="s">
        <v>204</v>
      </c>
      <c r="D125" s="218" t="s">
        <v>129</v>
      </c>
      <c r="E125" s="219" t="s">
        <v>205</v>
      </c>
      <c r="F125" s="220" t="s">
        <v>206</v>
      </c>
      <c r="G125" s="221" t="s">
        <v>132</v>
      </c>
      <c r="H125" s="222">
        <v>0.29999999999999999</v>
      </c>
      <c r="I125" s="223"/>
      <c r="J125" s="224">
        <f>ROUND(I125*H125,2)</f>
        <v>0</v>
      </c>
      <c r="K125" s="220" t="s">
        <v>133</v>
      </c>
      <c r="L125" s="44"/>
      <c r="M125" s="225" t="s">
        <v>19</v>
      </c>
      <c r="N125" s="226" t="s">
        <v>44</v>
      </c>
      <c r="O125" s="84"/>
      <c r="P125" s="227">
        <f>O125*H125</f>
        <v>0</v>
      </c>
      <c r="Q125" s="227">
        <v>0</v>
      </c>
      <c r="R125" s="227">
        <f>Q125*H125</f>
        <v>0</v>
      </c>
      <c r="S125" s="227">
        <v>0</v>
      </c>
      <c r="T125" s="228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9" t="s">
        <v>134</v>
      </c>
      <c r="AT125" s="229" t="s">
        <v>129</v>
      </c>
      <c r="AU125" s="229" t="s">
        <v>80</v>
      </c>
      <c r="AY125" s="17" t="s">
        <v>128</v>
      </c>
      <c r="BE125" s="230">
        <f>IF(N125="základní",J125,0)</f>
        <v>0</v>
      </c>
      <c r="BF125" s="230">
        <f>IF(N125="snížená",J125,0)</f>
        <v>0</v>
      </c>
      <c r="BG125" s="230">
        <f>IF(N125="zákl. přenesená",J125,0)</f>
        <v>0</v>
      </c>
      <c r="BH125" s="230">
        <f>IF(N125="sníž. přenesená",J125,0)</f>
        <v>0</v>
      </c>
      <c r="BI125" s="230">
        <f>IF(N125="nulová",J125,0)</f>
        <v>0</v>
      </c>
      <c r="BJ125" s="17" t="s">
        <v>80</v>
      </c>
      <c r="BK125" s="230">
        <f>ROUND(I125*H125,2)</f>
        <v>0</v>
      </c>
      <c r="BL125" s="17" t="s">
        <v>134</v>
      </c>
      <c r="BM125" s="229" t="s">
        <v>207</v>
      </c>
    </row>
    <row r="126" s="2" customFormat="1">
      <c r="A126" s="38"/>
      <c r="B126" s="39"/>
      <c r="C126" s="40"/>
      <c r="D126" s="231" t="s">
        <v>136</v>
      </c>
      <c r="E126" s="40"/>
      <c r="F126" s="232" t="s">
        <v>208</v>
      </c>
      <c r="G126" s="40"/>
      <c r="H126" s="40"/>
      <c r="I126" s="146"/>
      <c r="J126" s="40"/>
      <c r="K126" s="40"/>
      <c r="L126" s="44"/>
      <c r="M126" s="233"/>
      <c r="N126" s="234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136</v>
      </c>
      <c r="AU126" s="17" t="s">
        <v>80</v>
      </c>
    </row>
    <row r="127" s="2" customFormat="1" ht="16.5" customHeight="1">
      <c r="A127" s="38"/>
      <c r="B127" s="39"/>
      <c r="C127" s="218" t="s">
        <v>209</v>
      </c>
      <c r="D127" s="218" t="s">
        <v>129</v>
      </c>
      <c r="E127" s="219" t="s">
        <v>210</v>
      </c>
      <c r="F127" s="220" t="s">
        <v>211</v>
      </c>
      <c r="G127" s="221" t="s">
        <v>19</v>
      </c>
      <c r="H127" s="222">
        <v>4</v>
      </c>
      <c r="I127" s="223"/>
      <c r="J127" s="224">
        <f>ROUND(I127*H127,2)</f>
        <v>0</v>
      </c>
      <c r="K127" s="220" t="s">
        <v>19</v>
      </c>
      <c r="L127" s="44"/>
      <c r="M127" s="225" t="s">
        <v>19</v>
      </c>
      <c r="N127" s="226" t="s">
        <v>44</v>
      </c>
      <c r="O127" s="84"/>
      <c r="P127" s="227">
        <f>O127*H127</f>
        <v>0</v>
      </c>
      <c r="Q127" s="227">
        <v>0</v>
      </c>
      <c r="R127" s="227">
        <f>Q127*H127</f>
        <v>0</v>
      </c>
      <c r="S127" s="227">
        <v>0</v>
      </c>
      <c r="T127" s="228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29" t="s">
        <v>134</v>
      </c>
      <c r="AT127" s="229" t="s">
        <v>129</v>
      </c>
      <c r="AU127" s="229" t="s">
        <v>80</v>
      </c>
      <c r="AY127" s="17" t="s">
        <v>128</v>
      </c>
      <c r="BE127" s="230">
        <f>IF(N127="základní",J127,0)</f>
        <v>0</v>
      </c>
      <c r="BF127" s="230">
        <f>IF(N127="snížená",J127,0)</f>
        <v>0</v>
      </c>
      <c r="BG127" s="230">
        <f>IF(N127="zákl. přenesená",J127,0)</f>
        <v>0</v>
      </c>
      <c r="BH127" s="230">
        <f>IF(N127="sníž. přenesená",J127,0)</f>
        <v>0</v>
      </c>
      <c r="BI127" s="230">
        <f>IF(N127="nulová",J127,0)</f>
        <v>0</v>
      </c>
      <c r="BJ127" s="17" t="s">
        <v>80</v>
      </c>
      <c r="BK127" s="230">
        <f>ROUND(I127*H127,2)</f>
        <v>0</v>
      </c>
      <c r="BL127" s="17" t="s">
        <v>134</v>
      </c>
      <c r="BM127" s="229" t="s">
        <v>212</v>
      </c>
    </row>
    <row r="128" s="2" customFormat="1" ht="21.75" customHeight="1">
      <c r="A128" s="38"/>
      <c r="B128" s="39"/>
      <c r="C128" s="246" t="s">
        <v>213</v>
      </c>
      <c r="D128" s="246" t="s">
        <v>191</v>
      </c>
      <c r="E128" s="247" t="s">
        <v>214</v>
      </c>
      <c r="F128" s="248" t="s">
        <v>215</v>
      </c>
      <c r="G128" s="249" t="s">
        <v>159</v>
      </c>
      <c r="H128" s="250">
        <v>856</v>
      </c>
      <c r="I128" s="251"/>
      <c r="J128" s="252">
        <f>ROUND(I128*H128,2)</f>
        <v>0</v>
      </c>
      <c r="K128" s="248" t="s">
        <v>133</v>
      </c>
      <c r="L128" s="253"/>
      <c r="M128" s="254" t="s">
        <v>19</v>
      </c>
      <c r="N128" s="255" t="s">
        <v>44</v>
      </c>
      <c r="O128" s="84"/>
      <c r="P128" s="227">
        <f>O128*H128</f>
        <v>0</v>
      </c>
      <c r="Q128" s="227">
        <v>0.00019000000000000001</v>
      </c>
      <c r="R128" s="227">
        <f>Q128*H128</f>
        <v>0.16264000000000001</v>
      </c>
      <c r="S128" s="227">
        <v>0</v>
      </c>
      <c r="T128" s="228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9" t="s">
        <v>175</v>
      </c>
      <c r="AT128" s="229" t="s">
        <v>191</v>
      </c>
      <c r="AU128" s="229" t="s">
        <v>80</v>
      </c>
      <c r="AY128" s="17" t="s">
        <v>128</v>
      </c>
      <c r="BE128" s="230">
        <f>IF(N128="základní",J128,0)</f>
        <v>0</v>
      </c>
      <c r="BF128" s="230">
        <f>IF(N128="snížená",J128,0)</f>
        <v>0</v>
      </c>
      <c r="BG128" s="230">
        <f>IF(N128="zákl. přenesená",J128,0)</f>
        <v>0</v>
      </c>
      <c r="BH128" s="230">
        <f>IF(N128="sníž. přenesená",J128,0)</f>
        <v>0</v>
      </c>
      <c r="BI128" s="230">
        <f>IF(N128="nulová",J128,0)</f>
        <v>0</v>
      </c>
      <c r="BJ128" s="17" t="s">
        <v>80</v>
      </c>
      <c r="BK128" s="230">
        <f>ROUND(I128*H128,2)</f>
        <v>0</v>
      </c>
      <c r="BL128" s="17" t="s">
        <v>134</v>
      </c>
      <c r="BM128" s="229" t="s">
        <v>216</v>
      </c>
    </row>
    <row r="129" s="12" customFormat="1">
      <c r="A129" s="12"/>
      <c r="B129" s="235"/>
      <c r="C129" s="236"/>
      <c r="D129" s="231" t="s">
        <v>140</v>
      </c>
      <c r="E129" s="237" t="s">
        <v>19</v>
      </c>
      <c r="F129" s="238" t="s">
        <v>217</v>
      </c>
      <c r="G129" s="236"/>
      <c r="H129" s="239">
        <v>856</v>
      </c>
      <c r="I129" s="240"/>
      <c r="J129" s="236"/>
      <c r="K129" s="236"/>
      <c r="L129" s="241"/>
      <c r="M129" s="242"/>
      <c r="N129" s="243"/>
      <c r="O129" s="243"/>
      <c r="P129" s="243"/>
      <c r="Q129" s="243"/>
      <c r="R129" s="243"/>
      <c r="S129" s="243"/>
      <c r="T129" s="244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T129" s="245" t="s">
        <v>140</v>
      </c>
      <c r="AU129" s="245" t="s">
        <v>80</v>
      </c>
      <c r="AV129" s="12" t="s">
        <v>82</v>
      </c>
      <c r="AW129" s="12" t="s">
        <v>34</v>
      </c>
      <c r="AX129" s="12" t="s">
        <v>80</v>
      </c>
      <c r="AY129" s="245" t="s">
        <v>128</v>
      </c>
    </row>
    <row r="130" s="2" customFormat="1" ht="21.75" customHeight="1">
      <c r="A130" s="38"/>
      <c r="B130" s="39"/>
      <c r="C130" s="246" t="s">
        <v>8</v>
      </c>
      <c r="D130" s="246" t="s">
        <v>191</v>
      </c>
      <c r="E130" s="247" t="s">
        <v>218</v>
      </c>
      <c r="F130" s="248" t="s">
        <v>219</v>
      </c>
      <c r="G130" s="249" t="s">
        <v>159</v>
      </c>
      <c r="H130" s="250">
        <v>428</v>
      </c>
      <c r="I130" s="251"/>
      <c r="J130" s="252">
        <f>ROUND(I130*H130,2)</f>
        <v>0</v>
      </c>
      <c r="K130" s="248" t="s">
        <v>133</v>
      </c>
      <c r="L130" s="253"/>
      <c r="M130" s="254" t="s">
        <v>19</v>
      </c>
      <c r="N130" s="255" t="s">
        <v>44</v>
      </c>
      <c r="O130" s="84"/>
      <c r="P130" s="227">
        <f>O130*H130</f>
        <v>0</v>
      </c>
      <c r="Q130" s="227">
        <v>0.00021000000000000001</v>
      </c>
      <c r="R130" s="227">
        <f>Q130*H130</f>
        <v>0.089880000000000002</v>
      </c>
      <c r="S130" s="227">
        <v>0</v>
      </c>
      <c r="T130" s="228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29" t="s">
        <v>175</v>
      </c>
      <c r="AT130" s="229" t="s">
        <v>191</v>
      </c>
      <c r="AU130" s="229" t="s">
        <v>80</v>
      </c>
      <c r="AY130" s="17" t="s">
        <v>128</v>
      </c>
      <c r="BE130" s="230">
        <f>IF(N130="základní",J130,0)</f>
        <v>0</v>
      </c>
      <c r="BF130" s="230">
        <f>IF(N130="snížená",J130,0)</f>
        <v>0</v>
      </c>
      <c r="BG130" s="230">
        <f>IF(N130="zákl. přenesená",J130,0)</f>
        <v>0</v>
      </c>
      <c r="BH130" s="230">
        <f>IF(N130="sníž. přenesená",J130,0)</f>
        <v>0</v>
      </c>
      <c r="BI130" s="230">
        <f>IF(N130="nulová",J130,0)</f>
        <v>0</v>
      </c>
      <c r="BJ130" s="17" t="s">
        <v>80</v>
      </c>
      <c r="BK130" s="230">
        <f>ROUND(I130*H130,2)</f>
        <v>0</v>
      </c>
      <c r="BL130" s="17" t="s">
        <v>134</v>
      </c>
      <c r="BM130" s="229" t="s">
        <v>220</v>
      </c>
    </row>
    <row r="131" s="2" customFormat="1" ht="21.75" customHeight="1">
      <c r="A131" s="38"/>
      <c r="B131" s="39"/>
      <c r="C131" s="246" t="s">
        <v>221</v>
      </c>
      <c r="D131" s="246" t="s">
        <v>191</v>
      </c>
      <c r="E131" s="247" t="s">
        <v>222</v>
      </c>
      <c r="F131" s="248" t="s">
        <v>223</v>
      </c>
      <c r="G131" s="249" t="s">
        <v>159</v>
      </c>
      <c r="H131" s="250">
        <v>1712</v>
      </c>
      <c r="I131" s="251"/>
      <c r="J131" s="252">
        <f>ROUND(I131*H131,2)</f>
        <v>0</v>
      </c>
      <c r="K131" s="248" t="s">
        <v>133</v>
      </c>
      <c r="L131" s="253"/>
      <c r="M131" s="254" t="s">
        <v>19</v>
      </c>
      <c r="N131" s="255" t="s">
        <v>44</v>
      </c>
      <c r="O131" s="84"/>
      <c r="P131" s="227">
        <f>O131*H131</f>
        <v>0</v>
      </c>
      <c r="Q131" s="227">
        <v>9.0000000000000006E-05</v>
      </c>
      <c r="R131" s="227">
        <f>Q131*H131</f>
        <v>0.15408000000000002</v>
      </c>
      <c r="S131" s="227">
        <v>0</v>
      </c>
      <c r="T131" s="228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29" t="s">
        <v>175</v>
      </c>
      <c r="AT131" s="229" t="s">
        <v>191</v>
      </c>
      <c r="AU131" s="229" t="s">
        <v>80</v>
      </c>
      <c r="AY131" s="17" t="s">
        <v>128</v>
      </c>
      <c r="BE131" s="230">
        <f>IF(N131="základní",J131,0)</f>
        <v>0</v>
      </c>
      <c r="BF131" s="230">
        <f>IF(N131="snížená",J131,0)</f>
        <v>0</v>
      </c>
      <c r="BG131" s="230">
        <f>IF(N131="zákl. přenesená",J131,0)</f>
        <v>0</v>
      </c>
      <c r="BH131" s="230">
        <f>IF(N131="sníž. přenesená",J131,0)</f>
        <v>0</v>
      </c>
      <c r="BI131" s="230">
        <f>IF(N131="nulová",J131,0)</f>
        <v>0</v>
      </c>
      <c r="BJ131" s="17" t="s">
        <v>80</v>
      </c>
      <c r="BK131" s="230">
        <f>ROUND(I131*H131,2)</f>
        <v>0</v>
      </c>
      <c r="BL131" s="17" t="s">
        <v>134</v>
      </c>
      <c r="BM131" s="229" t="s">
        <v>224</v>
      </c>
    </row>
    <row r="132" s="12" customFormat="1">
      <c r="A132" s="12"/>
      <c r="B132" s="235"/>
      <c r="C132" s="236"/>
      <c r="D132" s="231" t="s">
        <v>140</v>
      </c>
      <c r="E132" s="237" t="s">
        <v>19</v>
      </c>
      <c r="F132" s="238" t="s">
        <v>225</v>
      </c>
      <c r="G132" s="236"/>
      <c r="H132" s="239">
        <v>1712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T132" s="245" t="s">
        <v>140</v>
      </c>
      <c r="AU132" s="245" t="s">
        <v>80</v>
      </c>
      <c r="AV132" s="12" t="s">
        <v>82</v>
      </c>
      <c r="AW132" s="12" t="s">
        <v>34</v>
      </c>
      <c r="AX132" s="12" t="s">
        <v>80</v>
      </c>
      <c r="AY132" s="245" t="s">
        <v>128</v>
      </c>
    </row>
    <row r="133" s="2" customFormat="1" ht="21.75" customHeight="1">
      <c r="A133" s="38"/>
      <c r="B133" s="39"/>
      <c r="C133" s="246" t="s">
        <v>226</v>
      </c>
      <c r="D133" s="246" t="s">
        <v>191</v>
      </c>
      <c r="E133" s="247" t="s">
        <v>227</v>
      </c>
      <c r="F133" s="248" t="s">
        <v>228</v>
      </c>
      <c r="G133" s="249" t="s">
        <v>159</v>
      </c>
      <c r="H133" s="250">
        <v>2856</v>
      </c>
      <c r="I133" s="251"/>
      <c r="J133" s="252">
        <f>ROUND(I133*H133,2)</f>
        <v>0</v>
      </c>
      <c r="K133" s="248" t="s">
        <v>133</v>
      </c>
      <c r="L133" s="253"/>
      <c r="M133" s="254" t="s">
        <v>19</v>
      </c>
      <c r="N133" s="255" t="s">
        <v>44</v>
      </c>
      <c r="O133" s="84"/>
      <c r="P133" s="227">
        <f>O133*H133</f>
        <v>0</v>
      </c>
      <c r="Q133" s="227">
        <v>0.00051999999999999995</v>
      </c>
      <c r="R133" s="227">
        <f>Q133*H133</f>
        <v>1.4851199999999998</v>
      </c>
      <c r="S133" s="227">
        <v>0</v>
      </c>
      <c r="T133" s="228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29" t="s">
        <v>175</v>
      </c>
      <c r="AT133" s="229" t="s">
        <v>191</v>
      </c>
      <c r="AU133" s="229" t="s">
        <v>80</v>
      </c>
      <c r="AY133" s="17" t="s">
        <v>128</v>
      </c>
      <c r="BE133" s="230">
        <f>IF(N133="základní",J133,0)</f>
        <v>0</v>
      </c>
      <c r="BF133" s="230">
        <f>IF(N133="snížená",J133,0)</f>
        <v>0</v>
      </c>
      <c r="BG133" s="230">
        <f>IF(N133="zákl. přenesená",J133,0)</f>
        <v>0</v>
      </c>
      <c r="BH133" s="230">
        <f>IF(N133="sníž. přenesená",J133,0)</f>
        <v>0</v>
      </c>
      <c r="BI133" s="230">
        <f>IF(N133="nulová",J133,0)</f>
        <v>0</v>
      </c>
      <c r="BJ133" s="17" t="s">
        <v>80</v>
      </c>
      <c r="BK133" s="230">
        <f>ROUND(I133*H133,2)</f>
        <v>0</v>
      </c>
      <c r="BL133" s="17" t="s">
        <v>134</v>
      </c>
      <c r="BM133" s="229" t="s">
        <v>229</v>
      </c>
    </row>
    <row r="134" s="12" customFormat="1">
      <c r="A134" s="12"/>
      <c r="B134" s="235"/>
      <c r="C134" s="236"/>
      <c r="D134" s="231" t="s">
        <v>140</v>
      </c>
      <c r="E134" s="237" t="s">
        <v>19</v>
      </c>
      <c r="F134" s="238" t="s">
        <v>230</v>
      </c>
      <c r="G134" s="236"/>
      <c r="H134" s="239">
        <v>1712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T134" s="245" t="s">
        <v>140</v>
      </c>
      <c r="AU134" s="245" t="s">
        <v>80</v>
      </c>
      <c r="AV134" s="12" t="s">
        <v>82</v>
      </c>
      <c r="AW134" s="12" t="s">
        <v>34</v>
      </c>
      <c r="AX134" s="12" t="s">
        <v>73</v>
      </c>
      <c r="AY134" s="245" t="s">
        <v>128</v>
      </c>
    </row>
    <row r="135" s="12" customFormat="1">
      <c r="A135" s="12"/>
      <c r="B135" s="235"/>
      <c r="C135" s="236"/>
      <c r="D135" s="231" t="s">
        <v>140</v>
      </c>
      <c r="E135" s="237" t="s">
        <v>19</v>
      </c>
      <c r="F135" s="238" t="s">
        <v>231</v>
      </c>
      <c r="G135" s="236"/>
      <c r="H135" s="239">
        <v>1144</v>
      </c>
      <c r="I135" s="240"/>
      <c r="J135" s="236"/>
      <c r="K135" s="236"/>
      <c r="L135" s="241"/>
      <c r="M135" s="242"/>
      <c r="N135" s="243"/>
      <c r="O135" s="243"/>
      <c r="P135" s="243"/>
      <c r="Q135" s="243"/>
      <c r="R135" s="243"/>
      <c r="S135" s="243"/>
      <c r="T135" s="244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T135" s="245" t="s">
        <v>140</v>
      </c>
      <c r="AU135" s="245" t="s">
        <v>80</v>
      </c>
      <c r="AV135" s="12" t="s">
        <v>82</v>
      </c>
      <c r="AW135" s="12" t="s">
        <v>34</v>
      </c>
      <c r="AX135" s="12" t="s">
        <v>73</v>
      </c>
      <c r="AY135" s="245" t="s">
        <v>128</v>
      </c>
    </row>
    <row r="136" s="13" customFormat="1">
      <c r="A136" s="13"/>
      <c r="B136" s="256"/>
      <c r="C136" s="257"/>
      <c r="D136" s="231" t="s">
        <v>140</v>
      </c>
      <c r="E136" s="258" t="s">
        <v>19</v>
      </c>
      <c r="F136" s="259" t="s">
        <v>203</v>
      </c>
      <c r="G136" s="257"/>
      <c r="H136" s="260">
        <v>2856</v>
      </c>
      <c r="I136" s="261"/>
      <c r="J136" s="257"/>
      <c r="K136" s="257"/>
      <c r="L136" s="262"/>
      <c r="M136" s="263"/>
      <c r="N136" s="264"/>
      <c r="O136" s="264"/>
      <c r="P136" s="264"/>
      <c r="Q136" s="264"/>
      <c r="R136" s="264"/>
      <c r="S136" s="264"/>
      <c r="T136" s="265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66" t="s">
        <v>140</v>
      </c>
      <c r="AU136" s="266" t="s">
        <v>80</v>
      </c>
      <c r="AV136" s="13" t="s">
        <v>134</v>
      </c>
      <c r="AW136" s="13" t="s">
        <v>34</v>
      </c>
      <c r="AX136" s="13" t="s">
        <v>80</v>
      </c>
      <c r="AY136" s="266" t="s">
        <v>128</v>
      </c>
    </row>
    <row r="137" s="2" customFormat="1" ht="21.75" customHeight="1">
      <c r="A137" s="38"/>
      <c r="B137" s="39"/>
      <c r="C137" s="246" t="s">
        <v>232</v>
      </c>
      <c r="D137" s="246" t="s">
        <v>191</v>
      </c>
      <c r="E137" s="247" t="s">
        <v>233</v>
      </c>
      <c r="F137" s="248" t="s">
        <v>234</v>
      </c>
      <c r="G137" s="249" t="s">
        <v>159</v>
      </c>
      <c r="H137" s="250">
        <v>856</v>
      </c>
      <c r="I137" s="251"/>
      <c r="J137" s="252">
        <f>ROUND(I137*H137,2)</f>
        <v>0</v>
      </c>
      <c r="K137" s="248" t="s">
        <v>133</v>
      </c>
      <c r="L137" s="253"/>
      <c r="M137" s="254" t="s">
        <v>19</v>
      </c>
      <c r="N137" s="255" t="s">
        <v>44</v>
      </c>
      <c r="O137" s="84"/>
      <c r="P137" s="227">
        <f>O137*H137</f>
        <v>0</v>
      </c>
      <c r="Q137" s="227">
        <v>0.00046999999999999999</v>
      </c>
      <c r="R137" s="227">
        <f>Q137*H137</f>
        <v>0.40232000000000001</v>
      </c>
      <c r="S137" s="227">
        <v>0</v>
      </c>
      <c r="T137" s="228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29" t="s">
        <v>175</v>
      </c>
      <c r="AT137" s="229" t="s">
        <v>191</v>
      </c>
      <c r="AU137" s="229" t="s">
        <v>80</v>
      </c>
      <c r="AY137" s="17" t="s">
        <v>128</v>
      </c>
      <c r="BE137" s="230">
        <f>IF(N137="základní",J137,0)</f>
        <v>0</v>
      </c>
      <c r="BF137" s="230">
        <f>IF(N137="snížená",J137,0)</f>
        <v>0</v>
      </c>
      <c r="BG137" s="230">
        <f>IF(N137="zákl. přenesená",J137,0)</f>
        <v>0</v>
      </c>
      <c r="BH137" s="230">
        <f>IF(N137="sníž. přenesená",J137,0)</f>
        <v>0</v>
      </c>
      <c r="BI137" s="230">
        <f>IF(N137="nulová",J137,0)</f>
        <v>0</v>
      </c>
      <c r="BJ137" s="17" t="s">
        <v>80</v>
      </c>
      <c r="BK137" s="230">
        <f>ROUND(I137*H137,2)</f>
        <v>0</v>
      </c>
      <c r="BL137" s="17" t="s">
        <v>134</v>
      </c>
      <c r="BM137" s="229" t="s">
        <v>235</v>
      </c>
    </row>
    <row r="138" s="2" customFormat="1" ht="21.75" customHeight="1">
      <c r="A138" s="38"/>
      <c r="B138" s="39"/>
      <c r="C138" s="246" t="s">
        <v>236</v>
      </c>
      <c r="D138" s="246" t="s">
        <v>191</v>
      </c>
      <c r="E138" s="247" t="s">
        <v>237</v>
      </c>
      <c r="F138" s="248" t="s">
        <v>238</v>
      </c>
      <c r="G138" s="249" t="s">
        <v>159</v>
      </c>
      <c r="H138" s="250">
        <v>856</v>
      </c>
      <c r="I138" s="251"/>
      <c r="J138" s="252">
        <f>ROUND(I138*H138,2)</f>
        <v>0</v>
      </c>
      <c r="K138" s="248" t="s">
        <v>133</v>
      </c>
      <c r="L138" s="253"/>
      <c r="M138" s="254" t="s">
        <v>19</v>
      </c>
      <c r="N138" s="255" t="s">
        <v>44</v>
      </c>
      <c r="O138" s="84"/>
      <c r="P138" s="227">
        <f>O138*H138</f>
        <v>0</v>
      </c>
      <c r="Q138" s="227">
        <v>0.00016000000000000001</v>
      </c>
      <c r="R138" s="227">
        <f>Q138*H138</f>
        <v>0.13696</v>
      </c>
      <c r="S138" s="227">
        <v>0</v>
      </c>
      <c r="T138" s="228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9" t="s">
        <v>175</v>
      </c>
      <c r="AT138" s="229" t="s">
        <v>191</v>
      </c>
      <c r="AU138" s="229" t="s">
        <v>80</v>
      </c>
      <c r="AY138" s="17" t="s">
        <v>128</v>
      </c>
      <c r="BE138" s="230">
        <f>IF(N138="základní",J138,0)</f>
        <v>0</v>
      </c>
      <c r="BF138" s="230">
        <f>IF(N138="snížená",J138,0)</f>
        <v>0</v>
      </c>
      <c r="BG138" s="230">
        <f>IF(N138="zákl. přenesená",J138,0)</f>
        <v>0</v>
      </c>
      <c r="BH138" s="230">
        <f>IF(N138="sníž. přenesená",J138,0)</f>
        <v>0</v>
      </c>
      <c r="BI138" s="230">
        <f>IF(N138="nulová",J138,0)</f>
        <v>0</v>
      </c>
      <c r="BJ138" s="17" t="s">
        <v>80</v>
      </c>
      <c r="BK138" s="230">
        <f>ROUND(I138*H138,2)</f>
        <v>0</v>
      </c>
      <c r="BL138" s="17" t="s">
        <v>134</v>
      </c>
      <c r="BM138" s="229" t="s">
        <v>239</v>
      </c>
    </row>
    <row r="139" s="2" customFormat="1" ht="21.75" customHeight="1">
      <c r="A139" s="38"/>
      <c r="B139" s="39"/>
      <c r="C139" s="246" t="s">
        <v>240</v>
      </c>
      <c r="D139" s="246" t="s">
        <v>191</v>
      </c>
      <c r="E139" s="247" t="s">
        <v>241</v>
      </c>
      <c r="F139" s="248" t="s">
        <v>242</v>
      </c>
      <c r="G139" s="249" t="s">
        <v>159</v>
      </c>
      <c r="H139" s="250">
        <v>856</v>
      </c>
      <c r="I139" s="251"/>
      <c r="J139" s="252">
        <f>ROUND(I139*H139,2)</f>
        <v>0</v>
      </c>
      <c r="K139" s="248" t="s">
        <v>133</v>
      </c>
      <c r="L139" s="253"/>
      <c r="M139" s="254" t="s">
        <v>19</v>
      </c>
      <c r="N139" s="255" t="s">
        <v>44</v>
      </c>
      <c r="O139" s="84"/>
      <c r="P139" s="227">
        <f>O139*H139</f>
        <v>0</v>
      </c>
      <c r="Q139" s="227">
        <v>4.0000000000000003E-05</v>
      </c>
      <c r="R139" s="227">
        <f>Q139*H139</f>
        <v>0.03424</v>
      </c>
      <c r="S139" s="227">
        <v>0</v>
      </c>
      <c r="T139" s="228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29" t="s">
        <v>175</v>
      </c>
      <c r="AT139" s="229" t="s">
        <v>191</v>
      </c>
      <c r="AU139" s="229" t="s">
        <v>80</v>
      </c>
      <c r="AY139" s="17" t="s">
        <v>128</v>
      </c>
      <c r="BE139" s="230">
        <f>IF(N139="základní",J139,0)</f>
        <v>0</v>
      </c>
      <c r="BF139" s="230">
        <f>IF(N139="snížená",J139,0)</f>
        <v>0</v>
      </c>
      <c r="BG139" s="230">
        <f>IF(N139="zákl. přenesená",J139,0)</f>
        <v>0</v>
      </c>
      <c r="BH139" s="230">
        <f>IF(N139="sníž. přenesená",J139,0)</f>
        <v>0</v>
      </c>
      <c r="BI139" s="230">
        <f>IF(N139="nulová",J139,0)</f>
        <v>0</v>
      </c>
      <c r="BJ139" s="17" t="s">
        <v>80</v>
      </c>
      <c r="BK139" s="230">
        <f>ROUND(I139*H139,2)</f>
        <v>0</v>
      </c>
      <c r="BL139" s="17" t="s">
        <v>134</v>
      </c>
      <c r="BM139" s="229" t="s">
        <v>243</v>
      </c>
    </row>
    <row r="140" s="2" customFormat="1" ht="21.75" customHeight="1">
      <c r="A140" s="38"/>
      <c r="B140" s="39"/>
      <c r="C140" s="246" t="s">
        <v>7</v>
      </c>
      <c r="D140" s="246" t="s">
        <v>191</v>
      </c>
      <c r="E140" s="247" t="s">
        <v>244</v>
      </c>
      <c r="F140" s="248" t="s">
        <v>245</v>
      </c>
      <c r="G140" s="249" t="s">
        <v>159</v>
      </c>
      <c r="H140" s="250">
        <v>7</v>
      </c>
      <c r="I140" s="251"/>
      <c r="J140" s="252">
        <f>ROUND(I140*H140,2)</f>
        <v>0</v>
      </c>
      <c r="K140" s="248" t="s">
        <v>133</v>
      </c>
      <c r="L140" s="253"/>
      <c r="M140" s="254" t="s">
        <v>19</v>
      </c>
      <c r="N140" s="255" t="s">
        <v>44</v>
      </c>
      <c r="O140" s="84"/>
      <c r="P140" s="227">
        <f>O140*H140</f>
        <v>0</v>
      </c>
      <c r="Q140" s="227">
        <v>1.50075</v>
      </c>
      <c r="R140" s="227">
        <f>Q140*H140</f>
        <v>10.50525</v>
      </c>
      <c r="S140" s="227">
        <v>0</v>
      </c>
      <c r="T140" s="228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9" t="s">
        <v>175</v>
      </c>
      <c r="AT140" s="229" t="s">
        <v>191</v>
      </c>
      <c r="AU140" s="229" t="s">
        <v>80</v>
      </c>
      <c r="AY140" s="17" t="s">
        <v>128</v>
      </c>
      <c r="BE140" s="230">
        <f>IF(N140="základní",J140,0)</f>
        <v>0</v>
      </c>
      <c r="BF140" s="230">
        <f>IF(N140="snížená",J140,0)</f>
        <v>0</v>
      </c>
      <c r="BG140" s="230">
        <f>IF(N140="zákl. přenesená",J140,0)</f>
        <v>0</v>
      </c>
      <c r="BH140" s="230">
        <f>IF(N140="sníž. přenesená",J140,0)</f>
        <v>0</v>
      </c>
      <c r="BI140" s="230">
        <f>IF(N140="nulová",J140,0)</f>
        <v>0</v>
      </c>
      <c r="BJ140" s="17" t="s">
        <v>80</v>
      </c>
      <c r="BK140" s="230">
        <f>ROUND(I140*H140,2)</f>
        <v>0</v>
      </c>
      <c r="BL140" s="17" t="s">
        <v>134</v>
      </c>
      <c r="BM140" s="229" t="s">
        <v>246</v>
      </c>
    </row>
    <row r="141" s="2" customFormat="1" ht="78" customHeight="1">
      <c r="A141" s="38"/>
      <c r="B141" s="39"/>
      <c r="C141" s="218" t="s">
        <v>247</v>
      </c>
      <c r="D141" s="218" t="s">
        <v>129</v>
      </c>
      <c r="E141" s="219" t="s">
        <v>248</v>
      </c>
      <c r="F141" s="220" t="s">
        <v>249</v>
      </c>
      <c r="G141" s="221" t="s">
        <v>178</v>
      </c>
      <c r="H141" s="222">
        <v>11.68</v>
      </c>
      <c r="I141" s="223"/>
      <c r="J141" s="224">
        <f>ROUND(I141*H141,2)</f>
        <v>0</v>
      </c>
      <c r="K141" s="220" t="s">
        <v>133</v>
      </c>
      <c r="L141" s="44"/>
      <c r="M141" s="225" t="s">
        <v>19</v>
      </c>
      <c r="N141" s="226" t="s">
        <v>44</v>
      </c>
      <c r="O141" s="84"/>
      <c r="P141" s="227">
        <f>O141*H141</f>
        <v>0</v>
      </c>
      <c r="Q141" s="227">
        <v>0</v>
      </c>
      <c r="R141" s="227">
        <f>Q141*H141</f>
        <v>0</v>
      </c>
      <c r="S141" s="227">
        <v>0</v>
      </c>
      <c r="T141" s="228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29" t="s">
        <v>250</v>
      </c>
      <c r="AT141" s="229" t="s">
        <v>129</v>
      </c>
      <c r="AU141" s="229" t="s">
        <v>80</v>
      </c>
      <c r="AY141" s="17" t="s">
        <v>128</v>
      </c>
      <c r="BE141" s="230">
        <f>IF(N141="základní",J141,0)</f>
        <v>0</v>
      </c>
      <c r="BF141" s="230">
        <f>IF(N141="snížená",J141,0)</f>
        <v>0</v>
      </c>
      <c r="BG141" s="230">
        <f>IF(N141="zákl. přenesená",J141,0)</f>
        <v>0</v>
      </c>
      <c r="BH141" s="230">
        <f>IF(N141="sníž. přenesená",J141,0)</f>
        <v>0</v>
      </c>
      <c r="BI141" s="230">
        <f>IF(N141="nulová",J141,0)</f>
        <v>0</v>
      </c>
      <c r="BJ141" s="17" t="s">
        <v>80</v>
      </c>
      <c r="BK141" s="230">
        <f>ROUND(I141*H141,2)</f>
        <v>0</v>
      </c>
      <c r="BL141" s="17" t="s">
        <v>250</v>
      </c>
      <c r="BM141" s="229" t="s">
        <v>251</v>
      </c>
    </row>
    <row r="142" s="2" customFormat="1">
      <c r="A142" s="38"/>
      <c r="B142" s="39"/>
      <c r="C142" s="40"/>
      <c r="D142" s="231" t="s">
        <v>136</v>
      </c>
      <c r="E142" s="40"/>
      <c r="F142" s="232" t="s">
        <v>252</v>
      </c>
      <c r="G142" s="40"/>
      <c r="H142" s="40"/>
      <c r="I142" s="146"/>
      <c r="J142" s="40"/>
      <c r="K142" s="40"/>
      <c r="L142" s="44"/>
      <c r="M142" s="233"/>
      <c r="N142" s="234"/>
      <c r="O142" s="84"/>
      <c r="P142" s="84"/>
      <c r="Q142" s="84"/>
      <c r="R142" s="84"/>
      <c r="S142" s="84"/>
      <c r="T142" s="85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136</v>
      </c>
      <c r="AU142" s="17" t="s">
        <v>80</v>
      </c>
    </row>
    <row r="143" s="12" customFormat="1">
      <c r="A143" s="12"/>
      <c r="B143" s="235"/>
      <c r="C143" s="236"/>
      <c r="D143" s="231" t="s">
        <v>140</v>
      </c>
      <c r="E143" s="237" t="s">
        <v>19</v>
      </c>
      <c r="F143" s="238" t="s">
        <v>253</v>
      </c>
      <c r="G143" s="236"/>
      <c r="H143" s="239">
        <v>11.68</v>
      </c>
      <c r="I143" s="240"/>
      <c r="J143" s="236"/>
      <c r="K143" s="236"/>
      <c r="L143" s="241"/>
      <c r="M143" s="242"/>
      <c r="N143" s="243"/>
      <c r="O143" s="243"/>
      <c r="P143" s="243"/>
      <c r="Q143" s="243"/>
      <c r="R143" s="243"/>
      <c r="S143" s="243"/>
      <c r="T143" s="244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T143" s="245" t="s">
        <v>140</v>
      </c>
      <c r="AU143" s="245" t="s">
        <v>80</v>
      </c>
      <c r="AV143" s="12" t="s">
        <v>82</v>
      </c>
      <c r="AW143" s="12" t="s">
        <v>34</v>
      </c>
      <c r="AX143" s="12" t="s">
        <v>80</v>
      </c>
      <c r="AY143" s="245" t="s">
        <v>128</v>
      </c>
    </row>
    <row r="144" s="2" customFormat="1" ht="33" customHeight="1">
      <c r="A144" s="38"/>
      <c r="B144" s="39"/>
      <c r="C144" s="218" t="s">
        <v>254</v>
      </c>
      <c r="D144" s="218" t="s">
        <v>129</v>
      </c>
      <c r="E144" s="219" t="s">
        <v>255</v>
      </c>
      <c r="F144" s="220" t="s">
        <v>256</v>
      </c>
      <c r="G144" s="221" t="s">
        <v>159</v>
      </c>
      <c r="H144" s="222">
        <v>2</v>
      </c>
      <c r="I144" s="223"/>
      <c r="J144" s="224">
        <f>ROUND(I144*H144,2)</f>
        <v>0</v>
      </c>
      <c r="K144" s="220" t="s">
        <v>133</v>
      </c>
      <c r="L144" s="44"/>
      <c r="M144" s="225" t="s">
        <v>19</v>
      </c>
      <c r="N144" s="226" t="s">
        <v>44</v>
      </c>
      <c r="O144" s="84"/>
      <c r="P144" s="227">
        <f>O144*H144</f>
        <v>0</v>
      </c>
      <c r="Q144" s="227">
        <v>0</v>
      </c>
      <c r="R144" s="227">
        <f>Q144*H144</f>
        <v>0</v>
      </c>
      <c r="S144" s="227">
        <v>0</v>
      </c>
      <c r="T144" s="228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29" t="s">
        <v>257</v>
      </c>
      <c r="AT144" s="229" t="s">
        <v>129</v>
      </c>
      <c r="AU144" s="229" t="s">
        <v>80</v>
      </c>
      <c r="AY144" s="17" t="s">
        <v>128</v>
      </c>
      <c r="BE144" s="230">
        <f>IF(N144="základní",J144,0)</f>
        <v>0</v>
      </c>
      <c r="BF144" s="230">
        <f>IF(N144="snížená",J144,0)</f>
        <v>0</v>
      </c>
      <c r="BG144" s="230">
        <f>IF(N144="zákl. přenesená",J144,0)</f>
        <v>0</v>
      </c>
      <c r="BH144" s="230">
        <f>IF(N144="sníž. přenesená",J144,0)</f>
        <v>0</v>
      </c>
      <c r="BI144" s="230">
        <f>IF(N144="nulová",J144,0)</f>
        <v>0</v>
      </c>
      <c r="BJ144" s="17" t="s">
        <v>80</v>
      </c>
      <c r="BK144" s="230">
        <f>ROUND(I144*H144,2)</f>
        <v>0</v>
      </c>
      <c r="BL144" s="17" t="s">
        <v>257</v>
      </c>
      <c r="BM144" s="229" t="s">
        <v>258</v>
      </c>
    </row>
    <row r="145" s="2" customFormat="1">
      <c r="A145" s="38"/>
      <c r="B145" s="39"/>
      <c r="C145" s="40"/>
      <c r="D145" s="231" t="s">
        <v>136</v>
      </c>
      <c r="E145" s="40"/>
      <c r="F145" s="232" t="s">
        <v>259</v>
      </c>
      <c r="G145" s="40"/>
      <c r="H145" s="40"/>
      <c r="I145" s="146"/>
      <c r="J145" s="40"/>
      <c r="K145" s="40"/>
      <c r="L145" s="44"/>
      <c r="M145" s="233"/>
      <c r="N145" s="234"/>
      <c r="O145" s="84"/>
      <c r="P145" s="84"/>
      <c r="Q145" s="84"/>
      <c r="R145" s="84"/>
      <c r="S145" s="84"/>
      <c r="T145" s="85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136</v>
      </c>
      <c r="AU145" s="17" t="s">
        <v>80</v>
      </c>
    </row>
    <row r="146" s="12" customFormat="1">
      <c r="A146" s="12"/>
      <c r="B146" s="235"/>
      <c r="C146" s="236"/>
      <c r="D146" s="231" t="s">
        <v>140</v>
      </c>
      <c r="E146" s="237" t="s">
        <v>19</v>
      </c>
      <c r="F146" s="238" t="s">
        <v>260</v>
      </c>
      <c r="G146" s="236"/>
      <c r="H146" s="239">
        <v>2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T146" s="245" t="s">
        <v>140</v>
      </c>
      <c r="AU146" s="245" t="s">
        <v>80</v>
      </c>
      <c r="AV146" s="12" t="s">
        <v>82</v>
      </c>
      <c r="AW146" s="12" t="s">
        <v>34</v>
      </c>
      <c r="AX146" s="12" t="s">
        <v>73</v>
      </c>
      <c r="AY146" s="245" t="s">
        <v>128</v>
      </c>
    </row>
    <row r="147" s="13" customFormat="1">
      <c r="A147" s="13"/>
      <c r="B147" s="256"/>
      <c r="C147" s="257"/>
      <c r="D147" s="231" t="s">
        <v>140</v>
      </c>
      <c r="E147" s="258" t="s">
        <v>19</v>
      </c>
      <c r="F147" s="259" t="s">
        <v>203</v>
      </c>
      <c r="G147" s="257"/>
      <c r="H147" s="260">
        <v>2</v>
      </c>
      <c r="I147" s="261"/>
      <c r="J147" s="257"/>
      <c r="K147" s="257"/>
      <c r="L147" s="262"/>
      <c r="M147" s="263"/>
      <c r="N147" s="264"/>
      <c r="O147" s="264"/>
      <c r="P147" s="264"/>
      <c r="Q147" s="264"/>
      <c r="R147" s="264"/>
      <c r="S147" s="264"/>
      <c r="T147" s="265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66" t="s">
        <v>140</v>
      </c>
      <c r="AU147" s="266" t="s">
        <v>80</v>
      </c>
      <c r="AV147" s="13" t="s">
        <v>134</v>
      </c>
      <c r="AW147" s="13" t="s">
        <v>34</v>
      </c>
      <c r="AX147" s="13" t="s">
        <v>80</v>
      </c>
      <c r="AY147" s="266" t="s">
        <v>128</v>
      </c>
    </row>
    <row r="148" s="2" customFormat="1" ht="33" customHeight="1">
      <c r="A148" s="38"/>
      <c r="B148" s="39"/>
      <c r="C148" s="218" t="s">
        <v>261</v>
      </c>
      <c r="D148" s="218" t="s">
        <v>129</v>
      </c>
      <c r="E148" s="219" t="s">
        <v>262</v>
      </c>
      <c r="F148" s="220" t="s">
        <v>263</v>
      </c>
      <c r="G148" s="221" t="s">
        <v>178</v>
      </c>
      <c r="H148" s="222">
        <v>0.5</v>
      </c>
      <c r="I148" s="223"/>
      <c r="J148" s="224">
        <f>ROUND(I148*H148,2)</f>
        <v>0</v>
      </c>
      <c r="K148" s="220" t="s">
        <v>133</v>
      </c>
      <c r="L148" s="44"/>
      <c r="M148" s="225" t="s">
        <v>19</v>
      </c>
      <c r="N148" s="226" t="s">
        <v>44</v>
      </c>
      <c r="O148" s="84"/>
      <c r="P148" s="227">
        <f>O148*H148</f>
        <v>0</v>
      </c>
      <c r="Q148" s="227">
        <v>0</v>
      </c>
      <c r="R148" s="227">
        <f>Q148*H148</f>
        <v>0</v>
      </c>
      <c r="S148" s="227">
        <v>0</v>
      </c>
      <c r="T148" s="228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29" t="s">
        <v>134</v>
      </c>
      <c r="AT148" s="229" t="s">
        <v>129</v>
      </c>
      <c r="AU148" s="229" t="s">
        <v>80</v>
      </c>
      <c r="AY148" s="17" t="s">
        <v>128</v>
      </c>
      <c r="BE148" s="230">
        <f>IF(N148="základní",J148,0)</f>
        <v>0</v>
      </c>
      <c r="BF148" s="230">
        <f>IF(N148="snížená",J148,0)</f>
        <v>0</v>
      </c>
      <c r="BG148" s="230">
        <f>IF(N148="zákl. přenesená",J148,0)</f>
        <v>0</v>
      </c>
      <c r="BH148" s="230">
        <f>IF(N148="sníž. přenesená",J148,0)</f>
        <v>0</v>
      </c>
      <c r="BI148" s="230">
        <f>IF(N148="nulová",J148,0)</f>
        <v>0</v>
      </c>
      <c r="BJ148" s="17" t="s">
        <v>80</v>
      </c>
      <c r="BK148" s="230">
        <f>ROUND(I148*H148,2)</f>
        <v>0</v>
      </c>
      <c r="BL148" s="17" t="s">
        <v>134</v>
      </c>
      <c r="BM148" s="229" t="s">
        <v>264</v>
      </c>
    </row>
    <row r="149" s="2" customFormat="1">
      <c r="A149" s="38"/>
      <c r="B149" s="39"/>
      <c r="C149" s="40"/>
      <c r="D149" s="231" t="s">
        <v>136</v>
      </c>
      <c r="E149" s="40"/>
      <c r="F149" s="232" t="s">
        <v>265</v>
      </c>
      <c r="G149" s="40"/>
      <c r="H149" s="40"/>
      <c r="I149" s="146"/>
      <c r="J149" s="40"/>
      <c r="K149" s="40"/>
      <c r="L149" s="44"/>
      <c r="M149" s="233"/>
      <c r="N149" s="234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136</v>
      </c>
      <c r="AU149" s="17" t="s">
        <v>80</v>
      </c>
    </row>
    <row r="150" s="12" customFormat="1">
      <c r="A150" s="12"/>
      <c r="B150" s="235"/>
      <c r="C150" s="236"/>
      <c r="D150" s="231" t="s">
        <v>140</v>
      </c>
      <c r="E150" s="237" t="s">
        <v>19</v>
      </c>
      <c r="F150" s="238" t="s">
        <v>266</v>
      </c>
      <c r="G150" s="236"/>
      <c r="H150" s="239">
        <v>0.5</v>
      </c>
      <c r="I150" s="240"/>
      <c r="J150" s="236"/>
      <c r="K150" s="236"/>
      <c r="L150" s="241"/>
      <c r="M150" s="267"/>
      <c r="N150" s="268"/>
      <c r="O150" s="268"/>
      <c r="P150" s="268"/>
      <c r="Q150" s="268"/>
      <c r="R150" s="268"/>
      <c r="S150" s="268"/>
      <c r="T150" s="269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T150" s="245" t="s">
        <v>140</v>
      </c>
      <c r="AU150" s="245" t="s">
        <v>80</v>
      </c>
      <c r="AV150" s="12" t="s">
        <v>82</v>
      </c>
      <c r="AW150" s="12" t="s">
        <v>34</v>
      </c>
      <c r="AX150" s="12" t="s">
        <v>80</v>
      </c>
      <c r="AY150" s="245" t="s">
        <v>128</v>
      </c>
    </row>
    <row r="151" s="2" customFormat="1" ht="6.96" customHeight="1">
      <c r="A151" s="38"/>
      <c r="B151" s="59"/>
      <c r="C151" s="60"/>
      <c r="D151" s="60"/>
      <c r="E151" s="60"/>
      <c r="F151" s="60"/>
      <c r="G151" s="60"/>
      <c r="H151" s="60"/>
      <c r="I151" s="175"/>
      <c r="J151" s="60"/>
      <c r="K151" s="60"/>
      <c r="L151" s="44"/>
      <c r="M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</row>
  </sheetData>
  <sheetProtection sheet="1" autoFilter="0" formatColumns="0" formatRows="0" objects="1" scenarios="1" spinCount="100000" saltValue="vvsRZ19blTXumScyb07FqQL0pEFwCWpdJ3aaPy0I7xCHaHGyJCiuWwz+hOUU6zmV+VTDsx0EJWCCnUl+nVeCpg==" hashValue="/HmYXw3EmVVXid8fNfN3tgcO6Ie4ZcZqRv51wUYBpes6WlADJRbmFbqUD6RUHEP3NWMBatKxJzoE3y8K9baT2Q==" algorithmName="SHA-512" password="CC35"/>
  <autoFilter ref="C86:K150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5:H75"/>
    <mergeCell ref="E77:H77"/>
    <mergeCell ref="E79:H7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8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91</v>
      </c>
    </row>
    <row r="3" s="1" customFormat="1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0"/>
      <c r="AT3" s="17" t="s">
        <v>82</v>
      </c>
    </row>
    <row r="4" s="1" customFormat="1" ht="24.96" customHeight="1">
      <c r="B4" s="20"/>
      <c r="D4" s="142" t="s">
        <v>102</v>
      </c>
      <c r="I4" s="138"/>
      <c r="L4" s="20"/>
      <c r="M4" s="143" t="s">
        <v>10</v>
      </c>
      <c r="AT4" s="17" t="s">
        <v>4</v>
      </c>
    </row>
    <row r="5" s="1" customFormat="1" ht="6.96" customHeight="1">
      <c r="B5" s="20"/>
      <c r="I5" s="138"/>
      <c r="L5" s="20"/>
    </row>
    <row r="6" s="1" customFormat="1" ht="12" customHeight="1">
      <c r="B6" s="20"/>
      <c r="D6" s="144" t="s">
        <v>16</v>
      </c>
      <c r="I6" s="138"/>
      <c r="L6" s="20"/>
    </row>
    <row r="7" s="1" customFormat="1" ht="16.5" customHeight="1">
      <c r="B7" s="20"/>
      <c r="E7" s="145" t="str">
        <f>'Rekapitulace zakázky'!K6</f>
        <v>Oprava most v km 157,084</v>
      </c>
      <c r="F7" s="144"/>
      <c r="G7" s="144"/>
      <c r="H7" s="144"/>
      <c r="I7" s="138"/>
      <c r="L7" s="20"/>
    </row>
    <row r="8" s="1" customFormat="1" ht="12" customHeight="1">
      <c r="B8" s="20"/>
      <c r="D8" s="144" t="s">
        <v>103</v>
      </c>
      <c r="I8" s="138"/>
      <c r="L8" s="20"/>
    </row>
    <row r="9" s="2" customFormat="1" ht="16.5" customHeight="1">
      <c r="A9" s="38"/>
      <c r="B9" s="44"/>
      <c r="C9" s="38"/>
      <c r="D9" s="38"/>
      <c r="E9" s="145" t="s">
        <v>267</v>
      </c>
      <c r="F9" s="38"/>
      <c r="G9" s="38"/>
      <c r="H9" s="38"/>
      <c r="I9" s="146"/>
      <c r="J9" s="38"/>
      <c r="K9" s="38"/>
      <c r="L9" s="147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4" t="s">
        <v>105</v>
      </c>
      <c r="E10" s="38"/>
      <c r="F10" s="38"/>
      <c r="G10" s="38"/>
      <c r="H10" s="38"/>
      <c r="I10" s="146"/>
      <c r="J10" s="38"/>
      <c r="K10" s="38"/>
      <c r="L10" s="147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8" t="s">
        <v>268</v>
      </c>
      <c r="F11" s="38"/>
      <c r="G11" s="38"/>
      <c r="H11" s="38"/>
      <c r="I11" s="146"/>
      <c r="J11" s="38"/>
      <c r="K11" s="38"/>
      <c r="L11" s="147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46"/>
      <c r="J12" s="38"/>
      <c r="K12" s="38"/>
      <c r="L12" s="147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4" t="s">
        <v>18</v>
      </c>
      <c r="E13" s="38"/>
      <c r="F13" s="133" t="s">
        <v>19</v>
      </c>
      <c r="G13" s="38"/>
      <c r="H13" s="38"/>
      <c r="I13" s="149" t="s">
        <v>20</v>
      </c>
      <c r="J13" s="133" t="s">
        <v>19</v>
      </c>
      <c r="K13" s="38"/>
      <c r="L13" s="14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4" t="s">
        <v>21</v>
      </c>
      <c r="E14" s="38"/>
      <c r="F14" s="133" t="s">
        <v>22</v>
      </c>
      <c r="G14" s="38"/>
      <c r="H14" s="38"/>
      <c r="I14" s="149" t="s">
        <v>23</v>
      </c>
      <c r="J14" s="150" t="str">
        <f>'Rekapitulace zakázky'!AN8</f>
        <v>30. 6. 2019</v>
      </c>
      <c r="K14" s="38"/>
      <c r="L14" s="147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6"/>
      <c r="J15" s="38"/>
      <c r="K15" s="38"/>
      <c r="L15" s="147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4" t="s">
        <v>25</v>
      </c>
      <c r="E16" s="38"/>
      <c r="F16" s="38"/>
      <c r="G16" s="38"/>
      <c r="H16" s="38"/>
      <c r="I16" s="149" t="s">
        <v>26</v>
      </c>
      <c r="J16" s="133" t="s">
        <v>27</v>
      </c>
      <c r="K16" s="38"/>
      <c r="L16" s="147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9" t="s">
        <v>29</v>
      </c>
      <c r="J17" s="133" t="s">
        <v>19</v>
      </c>
      <c r="K17" s="38"/>
      <c r="L17" s="14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6"/>
      <c r="J18" s="38"/>
      <c r="K18" s="38"/>
      <c r="L18" s="147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4" t="s">
        <v>30</v>
      </c>
      <c r="E19" s="38"/>
      <c r="F19" s="38"/>
      <c r="G19" s="38"/>
      <c r="H19" s="38"/>
      <c r="I19" s="149" t="s">
        <v>26</v>
      </c>
      <c r="J19" s="33" t="str">
        <f>'Rekapitulace zakázky'!AN13</f>
        <v>Vyplň údaj</v>
      </c>
      <c r="K19" s="38"/>
      <c r="L19" s="14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33"/>
      <c r="G20" s="133"/>
      <c r="H20" s="133"/>
      <c r="I20" s="149" t="s">
        <v>29</v>
      </c>
      <c r="J20" s="33" t="str">
        <f>'Rekapitulace zakázky'!AN14</f>
        <v>Vyplň údaj</v>
      </c>
      <c r="K20" s="38"/>
      <c r="L20" s="147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6"/>
      <c r="J21" s="38"/>
      <c r="K21" s="38"/>
      <c r="L21" s="147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4" t="s">
        <v>32</v>
      </c>
      <c r="E22" s="38"/>
      <c r="F22" s="38"/>
      <c r="G22" s="38"/>
      <c r="H22" s="38"/>
      <c r="I22" s="149" t="s">
        <v>26</v>
      </c>
      <c r="J22" s="133" t="s">
        <v>19</v>
      </c>
      <c r="K22" s="38"/>
      <c r="L22" s="147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33</v>
      </c>
      <c r="F23" s="38"/>
      <c r="G23" s="38"/>
      <c r="H23" s="38"/>
      <c r="I23" s="149" t="s">
        <v>29</v>
      </c>
      <c r="J23" s="133" t="s">
        <v>19</v>
      </c>
      <c r="K23" s="38"/>
      <c r="L23" s="147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6"/>
      <c r="J24" s="38"/>
      <c r="K24" s="38"/>
      <c r="L24" s="14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4" t="s">
        <v>35</v>
      </c>
      <c r="E25" s="38"/>
      <c r="F25" s="38"/>
      <c r="G25" s="38"/>
      <c r="H25" s="38"/>
      <c r="I25" s="149" t="s">
        <v>26</v>
      </c>
      <c r="J25" s="133" t="s">
        <v>19</v>
      </c>
      <c r="K25" s="38"/>
      <c r="L25" s="14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">
        <v>36</v>
      </c>
      <c r="F26" s="38"/>
      <c r="G26" s="38"/>
      <c r="H26" s="38"/>
      <c r="I26" s="149" t="s">
        <v>29</v>
      </c>
      <c r="J26" s="133" t="s">
        <v>19</v>
      </c>
      <c r="K26" s="38"/>
      <c r="L26" s="14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6"/>
      <c r="J27" s="38"/>
      <c r="K27" s="38"/>
      <c r="L27" s="147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4" t="s">
        <v>37</v>
      </c>
      <c r="E28" s="38"/>
      <c r="F28" s="38"/>
      <c r="G28" s="38"/>
      <c r="H28" s="38"/>
      <c r="I28" s="146"/>
      <c r="J28" s="38"/>
      <c r="K28" s="38"/>
      <c r="L28" s="147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4"/>
      <c r="J29" s="151"/>
      <c r="K29" s="151"/>
      <c r="L29" s="155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6"/>
      <c r="J30" s="38"/>
      <c r="K30" s="38"/>
      <c r="L30" s="147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6"/>
      <c r="E31" s="156"/>
      <c r="F31" s="156"/>
      <c r="G31" s="156"/>
      <c r="H31" s="156"/>
      <c r="I31" s="157"/>
      <c r="J31" s="156"/>
      <c r="K31" s="156"/>
      <c r="L31" s="14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8" t="s">
        <v>39</v>
      </c>
      <c r="E32" s="38"/>
      <c r="F32" s="38"/>
      <c r="G32" s="38"/>
      <c r="H32" s="38"/>
      <c r="I32" s="146"/>
      <c r="J32" s="159">
        <f>ROUND(J86, 2)</f>
        <v>0</v>
      </c>
      <c r="K32" s="38"/>
      <c r="L32" s="147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6"/>
      <c r="E33" s="156"/>
      <c r="F33" s="156"/>
      <c r="G33" s="156"/>
      <c r="H33" s="156"/>
      <c r="I33" s="157"/>
      <c r="J33" s="156"/>
      <c r="K33" s="156"/>
      <c r="L33" s="147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0" t="s">
        <v>41</v>
      </c>
      <c r="G34" s="38"/>
      <c r="H34" s="38"/>
      <c r="I34" s="161" t="s">
        <v>40</v>
      </c>
      <c r="J34" s="160" t="s">
        <v>42</v>
      </c>
      <c r="K34" s="38"/>
      <c r="L34" s="147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43</v>
      </c>
      <c r="E35" s="144" t="s">
        <v>44</v>
      </c>
      <c r="F35" s="163">
        <f>ROUND((SUM(BE86:BE91)),  2)</f>
        <v>0</v>
      </c>
      <c r="G35" s="38"/>
      <c r="H35" s="38"/>
      <c r="I35" s="164">
        <v>0.20999999999999999</v>
      </c>
      <c r="J35" s="163">
        <f>ROUND(((SUM(BE86:BE91))*I35),  2)</f>
        <v>0</v>
      </c>
      <c r="K35" s="38"/>
      <c r="L35" s="147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4" t="s">
        <v>45</v>
      </c>
      <c r="F36" s="163">
        <f>ROUND((SUM(BF86:BF91)),  2)</f>
        <v>0</v>
      </c>
      <c r="G36" s="38"/>
      <c r="H36" s="38"/>
      <c r="I36" s="164">
        <v>0.14999999999999999</v>
      </c>
      <c r="J36" s="163">
        <f>ROUND(((SUM(BF86:BF91))*I36),  2)</f>
        <v>0</v>
      </c>
      <c r="K36" s="38"/>
      <c r="L36" s="147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4" t="s">
        <v>46</v>
      </c>
      <c r="F37" s="163">
        <f>ROUND((SUM(BG86:BG91)),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147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4" t="s">
        <v>47</v>
      </c>
      <c r="F38" s="163">
        <f>ROUND((SUM(BH86:BH91)),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147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4" t="s">
        <v>48</v>
      </c>
      <c r="F39" s="163">
        <f>ROUND((SUM(BI86:BI91)),  2)</f>
        <v>0</v>
      </c>
      <c r="G39" s="38"/>
      <c r="H39" s="38"/>
      <c r="I39" s="164">
        <v>0</v>
      </c>
      <c r="J39" s="163">
        <f>0</f>
        <v>0</v>
      </c>
      <c r="K39" s="38"/>
      <c r="L39" s="147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6"/>
      <c r="J40" s="38"/>
      <c r="K40" s="38"/>
      <c r="L40" s="147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49</v>
      </c>
      <c r="E41" s="167"/>
      <c r="F41" s="167"/>
      <c r="G41" s="168" t="s">
        <v>50</v>
      </c>
      <c r="H41" s="169" t="s">
        <v>51</v>
      </c>
      <c r="I41" s="170"/>
      <c r="J41" s="171">
        <f>SUM(J32:J39)</f>
        <v>0</v>
      </c>
      <c r="K41" s="172"/>
      <c r="L41" s="147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73"/>
      <c r="C42" s="174"/>
      <c r="D42" s="174"/>
      <c r="E42" s="174"/>
      <c r="F42" s="174"/>
      <c r="G42" s="174"/>
      <c r="H42" s="174"/>
      <c r="I42" s="175"/>
      <c r="J42" s="174"/>
      <c r="K42" s="174"/>
      <c r="L42" s="147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76"/>
      <c r="C46" s="177"/>
      <c r="D46" s="177"/>
      <c r="E46" s="177"/>
      <c r="F46" s="177"/>
      <c r="G46" s="177"/>
      <c r="H46" s="177"/>
      <c r="I46" s="178"/>
      <c r="J46" s="177"/>
      <c r="K46" s="177"/>
      <c r="L46" s="147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107</v>
      </c>
      <c r="D47" s="40"/>
      <c r="E47" s="40"/>
      <c r="F47" s="40"/>
      <c r="G47" s="40"/>
      <c r="H47" s="40"/>
      <c r="I47" s="146"/>
      <c r="J47" s="40"/>
      <c r="K47" s="40"/>
      <c r="L47" s="147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147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6"/>
      <c r="J49" s="40"/>
      <c r="K49" s="40"/>
      <c r="L49" s="147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79" t="str">
        <f>E7</f>
        <v>Oprava most v km 157,084</v>
      </c>
      <c r="F50" s="32"/>
      <c r="G50" s="32"/>
      <c r="H50" s="32"/>
      <c r="I50" s="146"/>
      <c r="J50" s="40"/>
      <c r="K50" s="40"/>
      <c r="L50" s="147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103</v>
      </c>
      <c r="D51" s="22"/>
      <c r="E51" s="22"/>
      <c r="F51" s="22"/>
      <c r="G51" s="22"/>
      <c r="H51" s="22"/>
      <c r="I51" s="138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79" t="s">
        <v>267</v>
      </c>
      <c r="F52" s="40"/>
      <c r="G52" s="40"/>
      <c r="H52" s="40"/>
      <c r="I52" s="146"/>
      <c r="J52" s="40"/>
      <c r="K52" s="40"/>
      <c r="L52" s="147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105</v>
      </c>
      <c r="D53" s="40"/>
      <c r="E53" s="40"/>
      <c r="F53" s="40"/>
      <c r="G53" s="40"/>
      <c r="H53" s="40"/>
      <c r="I53" s="146"/>
      <c r="J53" s="40"/>
      <c r="K53" s="40"/>
      <c r="L53" s="147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VON - Vedlejší a ostatní náklady</v>
      </c>
      <c r="F54" s="40"/>
      <c r="G54" s="40"/>
      <c r="H54" s="40"/>
      <c r="I54" s="146"/>
      <c r="J54" s="40"/>
      <c r="K54" s="40"/>
      <c r="L54" s="147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147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Brno</v>
      </c>
      <c r="G56" s="40"/>
      <c r="H56" s="40"/>
      <c r="I56" s="149" t="s">
        <v>23</v>
      </c>
      <c r="J56" s="72" t="str">
        <f>IF(J14="","",J14)</f>
        <v>30. 6. 2019</v>
      </c>
      <c r="K56" s="40"/>
      <c r="L56" s="147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147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25.65" customHeight="1">
      <c r="A58" s="38"/>
      <c r="B58" s="39"/>
      <c r="C58" s="32" t="s">
        <v>25</v>
      </c>
      <c r="D58" s="40"/>
      <c r="E58" s="40"/>
      <c r="F58" s="27" t="str">
        <f>E17</f>
        <v xml:space="preserve">SŽDC s. o. </v>
      </c>
      <c r="G58" s="40"/>
      <c r="H58" s="40"/>
      <c r="I58" s="149" t="s">
        <v>32</v>
      </c>
      <c r="J58" s="36" t="str">
        <f>E23</f>
        <v>Ing. Zdeňka Jabůrková</v>
      </c>
      <c r="K58" s="40"/>
      <c r="L58" s="147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149" t="s">
        <v>35</v>
      </c>
      <c r="J59" s="36" t="str">
        <f>E26</f>
        <v>Ing. Libor Kožik</v>
      </c>
      <c r="K59" s="40"/>
      <c r="L59" s="147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147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80" t="s">
        <v>108</v>
      </c>
      <c r="D61" s="181"/>
      <c r="E61" s="181"/>
      <c r="F61" s="181"/>
      <c r="G61" s="181"/>
      <c r="H61" s="181"/>
      <c r="I61" s="182"/>
      <c r="J61" s="183" t="s">
        <v>109</v>
      </c>
      <c r="K61" s="181"/>
      <c r="L61" s="147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147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84" t="s">
        <v>71</v>
      </c>
      <c r="D63" s="40"/>
      <c r="E63" s="40"/>
      <c r="F63" s="40"/>
      <c r="G63" s="40"/>
      <c r="H63" s="40"/>
      <c r="I63" s="146"/>
      <c r="J63" s="102">
        <f>J86</f>
        <v>0</v>
      </c>
      <c r="K63" s="40"/>
      <c r="L63" s="147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110</v>
      </c>
    </row>
    <row r="64" s="9" customFormat="1" ht="24.96" customHeight="1">
      <c r="A64" s="9"/>
      <c r="B64" s="185"/>
      <c r="C64" s="186"/>
      <c r="D64" s="187" t="s">
        <v>269</v>
      </c>
      <c r="E64" s="188"/>
      <c r="F64" s="188"/>
      <c r="G64" s="188"/>
      <c r="H64" s="188"/>
      <c r="I64" s="189"/>
      <c r="J64" s="190">
        <f>J87</f>
        <v>0</v>
      </c>
      <c r="K64" s="186"/>
      <c r="L64" s="19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2" customFormat="1" ht="21.84" customHeight="1">
      <c r="A65" s="38"/>
      <c r="B65" s="39"/>
      <c r="C65" s="40"/>
      <c r="D65" s="40"/>
      <c r="E65" s="40"/>
      <c r="F65" s="40"/>
      <c r="G65" s="40"/>
      <c r="H65" s="40"/>
      <c r="I65" s="146"/>
      <c r="J65" s="40"/>
      <c r="K65" s="40"/>
      <c r="L65" s="147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 s="2" customFormat="1" ht="6.96" customHeight="1">
      <c r="A66" s="38"/>
      <c r="B66" s="59"/>
      <c r="C66" s="60"/>
      <c r="D66" s="60"/>
      <c r="E66" s="60"/>
      <c r="F66" s="60"/>
      <c r="G66" s="60"/>
      <c r="H66" s="60"/>
      <c r="I66" s="175"/>
      <c r="J66" s="60"/>
      <c r="K66" s="60"/>
      <c r="L66" s="147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</row>
    <row r="70" s="2" customFormat="1" ht="6.96" customHeight="1">
      <c r="A70" s="38"/>
      <c r="B70" s="61"/>
      <c r="C70" s="62"/>
      <c r="D70" s="62"/>
      <c r="E70" s="62"/>
      <c r="F70" s="62"/>
      <c r="G70" s="62"/>
      <c r="H70" s="62"/>
      <c r="I70" s="178"/>
      <c r="J70" s="62"/>
      <c r="K70" s="62"/>
      <c r="L70" s="147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</row>
    <row r="71" s="2" customFormat="1" ht="24.96" customHeight="1">
      <c r="A71" s="38"/>
      <c r="B71" s="39"/>
      <c r="C71" s="23" t="s">
        <v>113</v>
      </c>
      <c r="D71" s="40"/>
      <c r="E71" s="40"/>
      <c r="F71" s="40"/>
      <c r="G71" s="40"/>
      <c r="H71" s="40"/>
      <c r="I71" s="146"/>
      <c r="J71" s="40"/>
      <c r="K71" s="40"/>
      <c r="L71" s="147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</row>
    <row r="72" s="2" customFormat="1" ht="6.96" customHeight="1">
      <c r="A72" s="38"/>
      <c r="B72" s="39"/>
      <c r="C72" s="40"/>
      <c r="D72" s="40"/>
      <c r="E72" s="40"/>
      <c r="F72" s="40"/>
      <c r="G72" s="40"/>
      <c r="H72" s="40"/>
      <c r="I72" s="146"/>
      <c r="J72" s="40"/>
      <c r="K72" s="40"/>
      <c r="L72" s="147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12" customHeight="1">
      <c r="A73" s="38"/>
      <c r="B73" s="39"/>
      <c r="C73" s="32" t="s">
        <v>16</v>
      </c>
      <c r="D73" s="40"/>
      <c r="E73" s="40"/>
      <c r="F73" s="40"/>
      <c r="G73" s="40"/>
      <c r="H73" s="40"/>
      <c r="I73" s="146"/>
      <c r="J73" s="40"/>
      <c r="K73" s="40"/>
      <c r="L73" s="147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16.5" customHeight="1">
      <c r="A74" s="38"/>
      <c r="B74" s="39"/>
      <c r="C74" s="40"/>
      <c r="D74" s="40"/>
      <c r="E74" s="179" t="str">
        <f>E7</f>
        <v>Oprava most v km 157,084</v>
      </c>
      <c r="F74" s="32"/>
      <c r="G74" s="32"/>
      <c r="H74" s="32"/>
      <c r="I74" s="146"/>
      <c r="J74" s="40"/>
      <c r="K74" s="40"/>
      <c r="L74" s="147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1" customFormat="1" ht="12" customHeight="1">
      <c r="B75" s="21"/>
      <c r="C75" s="32" t="s">
        <v>103</v>
      </c>
      <c r="D75" s="22"/>
      <c r="E75" s="22"/>
      <c r="F75" s="22"/>
      <c r="G75" s="22"/>
      <c r="H75" s="22"/>
      <c r="I75" s="138"/>
      <c r="J75" s="22"/>
      <c r="K75" s="22"/>
      <c r="L75" s="20"/>
    </row>
    <row r="76" s="2" customFormat="1" ht="16.5" customHeight="1">
      <c r="A76" s="38"/>
      <c r="B76" s="39"/>
      <c r="C76" s="40"/>
      <c r="D76" s="40"/>
      <c r="E76" s="179" t="s">
        <v>267</v>
      </c>
      <c r="F76" s="40"/>
      <c r="G76" s="40"/>
      <c r="H76" s="40"/>
      <c r="I76" s="146"/>
      <c r="J76" s="40"/>
      <c r="K76" s="40"/>
      <c r="L76" s="147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2" customHeight="1">
      <c r="A77" s="38"/>
      <c r="B77" s="39"/>
      <c r="C77" s="32" t="s">
        <v>105</v>
      </c>
      <c r="D77" s="40"/>
      <c r="E77" s="40"/>
      <c r="F77" s="40"/>
      <c r="G77" s="40"/>
      <c r="H77" s="40"/>
      <c r="I77" s="146"/>
      <c r="J77" s="40"/>
      <c r="K77" s="40"/>
      <c r="L77" s="147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78" s="2" customFormat="1" ht="16.5" customHeight="1">
      <c r="A78" s="38"/>
      <c r="B78" s="39"/>
      <c r="C78" s="40"/>
      <c r="D78" s="40"/>
      <c r="E78" s="69" t="str">
        <f>E11</f>
        <v>VON - Vedlejší a ostatní náklady</v>
      </c>
      <c r="F78" s="40"/>
      <c r="G78" s="40"/>
      <c r="H78" s="40"/>
      <c r="I78" s="146"/>
      <c r="J78" s="40"/>
      <c r="K78" s="40"/>
      <c r="L78" s="147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6.96" customHeight="1">
      <c r="A79" s="38"/>
      <c r="B79" s="39"/>
      <c r="C79" s="40"/>
      <c r="D79" s="40"/>
      <c r="E79" s="40"/>
      <c r="F79" s="40"/>
      <c r="G79" s="40"/>
      <c r="H79" s="40"/>
      <c r="I79" s="146"/>
      <c r="J79" s="40"/>
      <c r="K79" s="40"/>
      <c r="L79" s="147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2" customHeight="1">
      <c r="A80" s="38"/>
      <c r="B80" s="39"/>
      <c r="C80" s="32" t="s">
        <v>21</v>
      </c>
      <c r="D80" s="40"/>
      <c r="E80" s="40"/>
      <c r="F80" s="27" t="str">
        <f>F14</f>
        <v>Brno</v>
      </c>
      <c r="G80" s="40"/>
      <c r="H80" s="40"/>
      <c r="I80" s="149" t="s">
        <v>23</v>
      </c>
      <c r="J80" s="72" t="str">
        <f>IF(J14="","",J14)</f>
        <v>30. 6. 2019</v>
      </c>
      <c r="K80" s="40"/>
      <c r="L80" s="147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6"/>
      <c r="J81" s="40"/>
      <c r="K81" s="40"/>
      <c r="L81" s="147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5.65" customHeight="1">
      <c r="A82" s="38"/>
      <c r="B82" s="39"/>
      <c r="C82" s="32" t="s">
        <v>25</v>
      </c>
      <c r="D82" s="40"/>
      <c r="E82" s="40"/>
      <c r="F82" s="27" t="str">
        <f>E17</f>
        <v xml:space="preserve">SŽDC s. o. </v>
      </c>
      <c r="G82" s="40"/>
      <c r="H82" s="40"/>
      <c r="I82" s="149" t="s">
        <v>32</v>
      </c>
      <c r="J82" s="36" t="str">
        <f>E23</f>
        <v>Ing. Zdeňka Jabůrková</v>
      </c>
      <c r="K82" s="40"/>
      <c r="L82" s="147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15.15" customHeight="1">
      <c r="A83" s="38"/>
      <c r="B83" s="39"/>
      <c r="C83" s="32" t="s">
        <v>30</v>
      </c>
      <c r="D83" s="40"/>
      <c r="E83" s="40"/>
      <c r="F83" s="27" t="str">
        <f>IF(E20="","",E20)</f>
        <v>Vyplň údaj</v>
      </c>
      <c r="G83" s="40"/>
      <c r="H83" s="40"/>
      <c r="I83" s="149" t="s">
        <v>35</v>
      </c>
      <c r="J83" s="36" t="str">
        <f>E26</f>
        <v>Ing. Libor Kožik</v>
      </c>
      <c r="K83" s="40"/>
      <c r="L83" s="14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0.32" customHeight="1">
      <c r="A84" s="38"/>
      <c r="B84" s="39"/>
      <c r="C84" s="40"/>
      <c r="D84" s="40"/>
      <c r="E84" s="40"/>
      <c r="F84" s="40"/>
      <c r="G84" s="40"/>
      <c r="H84" s="40"/>
      <c r="I84" s="146"/>
      <c r="J84" s="40"/>
      <c r="K84" s="40"/>
      <c r="L84" s="14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10" customFormat="1" ht="29.28" customHeight="1">
      <c r="A85" s="192"/>
      <c r="B85" s="193"/>
      <c r="C85" s="194" t="s">
        <v>114</v>
      </c>
      <c r="D85" s="195" t="s">
        <v>58</v>
      </c>
      <c r="E85" s="195" t="s">
        <v>54</v>
      </c>
      <c r="F85" s="195" t="s">
        <v>55</v>
      </c>
      <c r="G85" s="195" t="s">
        <v>115</v>
      </c>
      <c r="H85" s="195" t="s">
        <v>116</v>
      </c>
      <c r="I85" s="196" t="s">
        <v>117</v>
      </c>
      <c r="J85" s="195" t="s">
        <v>109</v>
      </c>
      <c r="K85" s="197" t="s">
        <v>118</v>
      </c>
      <c r="L85" s="198"/>
      <c r="M85" s="92" t="s">
        <v>19</v>
      </c>
      <c r="N85" s="93" t="s">
        <v>43</v>
      </c>
      <c r="O85" s="93" t="s">
        <v>119</v>
      </c>
      <c r="P85" s="93" t="s">
        <v>120</v>
      </c>
      <c r="Q85" s="93" t="s">
        <v>121</v>
      </c>
      <c r="R85" s="93" t="s">
        <v>122</v>
      </c>
      <c r="S85" s="93" t="s">
        <v>123</v>
      </c>
      <c r="T85" s="94" t="s">
        <v>124</v>
      </c>
      <c r="U85" s="192"/>
      <c r="V85" s="192"/>
      <c r="W85" s="192"/>
      <c r="X85" s="192"/>
      <c r="Y85" s="192"/>
      <c r="Z85" s="192"/>
      <c r="AA85" s="192"/>
      <c r="AB85" s="192"/>
      <c r="AC85" s="192"/>
      <c r="AD85" s="192"/>
      <c r="AE85" s="192"/>
    </row>
    <row r="86" s="2" customFormat="1" ht="22.8" customHeight="1">
      <c r="A86" s="38"/>
      <c r="B86" s="39"/>
      <c r="C86" s="99" t="s">
        <v>125</v>
      </c>
      <c r="D86" s="40"/>
      <c r="E86" s="40"/>
      <c r="F86" s="40"/>
      <c r="G86" s="40"/>
      <c r="H86" s="40"/>
      <c r="I86" s="146"/>
      <c r="J86" s="199">
        <f>BK86</f>
        <v>0</v>
      </c>
      <c r="K86" s="40"/>
      <c r="L86" s="44"/>
      <c r="M86" s="95"/>
      <c r="N86" s="200"/>
      <c r="O86" s="96"/>
      <c r="P86" s="201">
        <f>P87</f>
        <v>0</v>
      </c>
      <c r="Q86" s="96"/>
      <c r="R86" s="201">
        <f>R87</f>
        <v>0</v>
      </c>
      <c r="S86" s="96"/>
      <c r="T86" s="202">
        <f>T87</f>
        <v>0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T86" s="17" t="s">
        <v>72</v>
      </c>
      <c r="AU86" s="17" t="s">
        <v>110</v>
      </c>
      <c r="BK86" s="203">
        <f>BK87</f>
        <v>0</v>
      </c>
    </row>
    <row r="87" s="11" customFormat="1" ht="25.92" customHeight="1">
      <c r="A87" s="11"/>
      <c r="B87" s="204"/>
      <c r="C87" s="205"/>
      <c r="D87" s="206" t="s">
        <v>72</v>
      </c>
      <c r="E87" s="207" t="s">
        <v>100</v>
      </c>
      <c r="F87" s="207" t="s">
        <v>98</v>
      </c>
      <c r="G87" s="205"/>
      <c r="H87" s="205"/>
      <c r="I87" s="208"/>
      <c r="J87" s="209">
        <f>BK87</f>
        <v>0</v>
      </c>
      <c r="K87" s="205"/>
      <c r="L87" s="210"/>
      <c r="M87" s="211"/>
      <c r="N87" s="212"/>
      <c r="O87" s="212"/>
      <c r="P87" s="213">
        <f>SUM(P88:P91)</f>
        <v>0</v>
      </c>
      <c r="Q87" s="212"/>
      <c r="R87" s="213">
        <f>SUM(R88:R91)</f>
        <v>0</v>
      </c>
      <c r="S87" s="212"/>
      <c r="T87" s="214">
        <f>SUM(T88:T91)</f>
        <v>0</v>
      </c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R87" s="215" t="s">
        <v>126</v>
      </c>
      <c r="AT87" s="216" t="s">
        <v>72</v>
      </c>
      <c r="AU87" s="216" t="s">
        <v>73</v>
      </c>
      <c r="AY87" s="215" t="s">
        <v>128</v>
      </c>
      <c r="BK87" s="217">
        <f>SUM(BK88:BK91)</f>
        <v>0</v>
      </c>
    </row>
    <row r="88" s="2" customFormat="1" ht="55.5" customHeight="1">
      <c r="A88" s="38"/>
      <c r="B88" s="39"/>
      <c r="C88" s="218" t="s">
        <v>80</v>
      </c>
      <c r="D88" s="218" t="s">
        <v>129</v>
      </c>
      <c r="E88" s="219" t="s">
        <v>270</v>
      </c>
      <c r="F88" s="220" t="s">
        <v>271</v>
      </c>
      <c r="G88" s="221" t="s">
        <v>132</v>
      </c>
      <c r="H88" s="222">
        <v>0.20000000000000001</v>
      </c>
      <c r="I88" s="223"/>
      <c r="J88" s="224">
        <f>ROUND(I88*H88,2)</f>
        <v>0</v>
      </c>
      <c r="K88" s="220" t="s">
        <v>133</v>
      </c>
      <c r="L88" s="44"/>
      <c r="M88" s="225" t="s">
        <v>19</v>
      </c>
      <c r="N88" s="226" t="s">
        <v>44</v>
      </c>
      <c r="O88" s="84"/>
      <c r="P88" s="227">
        <f>O88*H88</f>
        <v>0</v>
      </c>
      <c r="Q88" s="227">
        <v>0</v>
      </c>
      <c r="R88" s="227">
        <f>Q88*H88</f>
        <v>0</v>
      </c>
      <c r="S88" s="227">
        <v>0</v>
      </c>
      <c r="T88" s="228">
        <f>S88*H88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R88" s="229" t="s">
        <v>272</v>
      </c>
      <c r="AT88" s="229" t="s">
        <v>129</v>
      </c>
      <c r="AU88" s="229" t="s">
        <v>80</v>
      </c>
      <c r="AY88" s="17" t="s">
        <v>128</v>
      </c>
      <c r="BE88" s="230">
        <f>IF(N88="základní",J88,0)</f>
        <v>0</v>
      </c>
      <c r="BF88" s="230">
        <f>IF(N88="snížená",J88,0)</f>
        <v>0</v>
      </c>
      <c r="BG88" s="230">
        <f>IF(N88="zákl. přenesená",J88,0)</f>
        <v>0</v>
      </c>
      <c r="BH88" s="230">
        <f>IF(N88="sníž. přenesená",J88,0)</f>
        <v>0</v>
      </c>
      <c r="BI88" s="230">
        <f>IF(N88="nulová",J88,0)</f>
        <v>0</v>
      </c>
      <c r="BJ88" s="17" t="s">
        <v>80</v>
      </c>
      <c r="BK88" s="230">
        <f>ROUND(I88*H88,2)</f>
        <v>0</v>
      </c>
      <c r="BL88" s="17" t="s">
        <v>272</v>
      </c>
      <c r="BM88" s="229" t="s">
        <v>273</v>
      </c>
    </row>
    <row r="89" s="2" customFormat="1">
      <c r="A89" s="38"/>
      <c r="B89" s="39"/>
      <c r="C89" s="40"/>
      <c r="D89" s="231" t="s">
        <v>136</v>
      </c>
      <c r="E89" s="40"/>
      <c r="F89" s="232" t="s">
        <v>274</v>
      </c>
      <c r="G89" s="40"/>
      <c r="H89" s="40"/>
      <c r="I89" s="146"/>
      <c r="J89" s="40"/>
      <c r="K89" s="40"/>
      <c r="L89" s="44"/>
      <c r="M89" s="233"/>
      <c r="N89" s="234"/>
      <c r="O89" s="84"/>
      <c r="P89" s="84"/>
      <c r="Q89" s="84"/>
      <c r="R89" s="84"/>
      <c r="S89" s="84"/>
      <c r="T89" s="85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T89" s="17" t="s">
        <v>136</v>
      </c>
      <c r="AU89" s="17" t="s">
        <v>80</v>
      </c>
    </row>
    <row r="90" s="2" customFormat="1" ht="44.25" customHeight="1">
      <c r="A90" s="38"/>
      <c r="B90" s="39"/>
      <c r="C90" s="218" t="s">
        <v>82</v>
      </c>
      <c r="D90" s="218" t="s">
        <v>129</v>
      </c>
      <c r="E90" s="219" t="s">
        <v>275</v>
      </c>
      <c r="F90" s="220" t="s">
        <v>276</v>
      </c>
      <c r="G90" s="221" t="s">
        <v>277</v>
      </c>
      <c r="H90" s="222">
        <v>200</v>
      </c>
      <c r="I90" s="223"/>
      <c r="J90" s="224">
        <f>ROUND(I90*H90,2)</f>
        <v>0</v>
      </c>
      <c r="K90" s="220" t="s">
        <v>133</v>
      </c>
      <c r="L90" s="44"/>
      <c r="M90" s="225" t="s">
        <v>19</v>
      </c>
      <c r="N90" s="226" t="s">
        <v>44</v>
      </c>
      <c r="O90" s="84"/>
      <c r="P90" s="227">
        <f>O90*H90</f>
        <v>0</v>
      </c>
      <c r="Q90" s="227">
        <v>0</v>
      </c>
      <c r="R90" s="227">
        <f>Q90*H90</f>
        <v>0</v>
      </c>
      <c r="S90" s="227">
        <v>0</v>
      </c>
      <c r="T90" s="228">
        <f>S90*H90</f>
        <v>0</v>
      </c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R90" s="229" t="s">
        <v>272</v>
      </c>
      <c r="AT90" s="229" t="s">
        <v>129</v>
      </c>
      <c r="AU90" s="229" t="s">
        <v>80</v>
      </c>
      <c r="AY90" s="17" t="s">
        <v>128</v>
      </c>
      <c r="BE90" s="230">
        <f>IF(N90="základní",J90,0)</f>
        <v>0</v>
      </c>
      <c r="BF90" s="230">
        <f>IF(N90="snížená",J90,0)</f>
        <v>0</v>
      </c>
      <c r="BG90" s="230">
        <f>IF(N90="zákl. přenesená",J90,0)</f>
        <v>0</v>
      </c>
      <c r="BH90" s="230">
        <f>IF(N90="sníž. přenesená",J90,0)</f>
        <v>0</v>
      </c>
      <c r="BI90" s="230">
        <f>IF(N90="nulová",J90,0)</f>
        <v>0</v>
      </c>
      <c r="BJ90" s="17" t="s">
        <v>80</v>
      </c>
      <c r="BK90" s="230">
        <f>ROUND(I90*H90,2)</f>
        <v>0</v>
      </c>
      <c r="BL90" s="17" t="s">
        <v>272</v>
      </c>
      <c r="BM90" s="229" t="s">
        <v>278</v>
      </c>
    </row>
    <row r="91" s="2" customFormat="1">
      <c r="A91" s="38"/>
      <c r="B91" s="39"/>
      <c r="C91" s="40"/>
      <c r="D91" s="231" t="s">
        <v>136</v>
      </c>
      <c r="E91" s="40"/>
      <c r="F91" s="232" t="s">
        <v>279</v>
      </c>
      <c r="G91" s="40"/>
      <c r="H91" s="40"/>
      <c r="I91" s="146"/>
      <c r="J91" s="40"/>
      <c r="K91" s="40"/>
      <c r="L91" s="44"/>
      <c r="M91" s="270"/>
      <c r="N91" s="271"/>
      <c r="O91" s="272"/>
      <c r="P91" s="272"/>
      <c r="Q91" s="272"/>
      <c r="R91" s="272"/>
      <c r="S91" s="272"/>
      <c r="T91" s="273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T91" s="17" t="s">
        <v>136</v>
      </c>
      <c r="AU91" s="17" t="s">
        <v>80</v>
      </c>
    </row>
    <row r="92" s="2" customFormat="1" ht="6.96" customHeight="1">
      <c r="A92" s="38"/>
      <c r="B92" s="59"/>
      <c r="C92" s="60"/>
      <c r="D92" s="60"/>
      <c r="E92" s="60"/>
      <c r="F92" s="60"/>
      <c r="G92" s="60"/>
      <c r="H92" s="60"/>
      <c r="I92" s="175"/>
      <c r="J92" s="60"/>
      <c r="K92" s="60"/>
      <c r="L92" s="44"/>
      <c r="M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</sheetData>
  <sheetProtection sheet="1" autoFilter="0" formatColumns="0" formatRows="0" objects="1" scenarios="1" spinCount="100000" saltValue="Pn8k56ri73etDV95ogs4luxd8c7wAvN4reUgD4dCJwEGNzc+NDlbyS91SnSo2bvgVZXFWjPmq3ZJ5LNGbZrGVg==" hashValue="6FgiUFexC1KKdgVtqAMemNcc4QnoSorZuwTCE0Zntje7FwRj37JSjPdu5mtjUbVUW+2W3UyCJzGV2+2cLKcqTw==" algorithmName="SHA-512" password="CC35"/>
  <autoFilter ref="C85:K91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8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96</v>
      </c>
    </row>
    <row r="3" s="1" customFormat="1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0"/>
      <c r="AT3" s="17" t="s">
        <v>82</v>
      </c>
    </row>
    <row r="4" s="1" customFormat="1" ht="24.96" customHeight="1">
      <c r="B4" s="20"/>
      <c r="D4" s="142" t="s">
        <v>102</v>
      </c>
      <c r="I4" s="138"/>
      <c r="L4" s="20"/>
      <c r="M4" s="143" t="s">
        <v>10</v>
      </c>
      <c r="AT4" s="17" t="s">
        <v>4</v>
      </c>
    </row>
    <row r="5" s="1" customFormat="1" ht="6.96" customHeight="1">
      <c r="B5" s="20"/>
      <c r="I5" s="138"/>
      <c r="L5" s="20"/>
    </row>
    <row r="6" s="1" customFormat="1" ht="12" customHeight="1">
      <c r="B6" s="20"/>
      <c r="D6" s="144" t="s">
        <v>16</v>
      </c>
      <c r="I6" s="138"/>
      <c r="L6" s="20"/>
    </row>
    <row r="7" s="1" customFormat="1" ht="16.5" customHeight="1">
      <c r="B7" s="20"/>
      <c r="E7" s="145" t="str">
        <f>'Rekapitulace zakázky'!K6</f>
        <v>Oprava most v km 157,084</v>
      </c>
      <c r="F7" s="144"/>
      <c r="G7" s="144"/>
      <c r="H7" s="144"/>
      <c r="I7" s="138"/>
      <c r="L7" s="20"/>
    </row>
    <row r="8" s="1" customFormat="1" ht="12" customHeight="1">
      <c r="B8" s="20"/>
      <c r="D8" s="144" t="s">
        <v>103</v>
      </c>
      <c r="I8" s="138"/>
      <c r="L8" s="20"/>
    </row>
    <row r="9" s="2" customFormat="1" ht="16.5" customHeight="1">
      <c r="A9" s="38"/>
      <c r="B9" s="44"/>
      <c r="C9" s="38"/>
      <c r="D9" s="38"/>
      <c r="E9" s="145" t="s">
        <v>280</v>
      </c>
      <c r="F9" s="38"/>
      <c r="G9" s="38"/>
      <c r="H9" s="38"/>
      <c r="I9" s="146"/>
      <c r="J9" s="38"/>
      <c r="K9" s="38"/>
      <c r="L9" s="147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4" t="s">
        <v>105</v>
      </c>
      <c r="E10" s="38"/>
      <c r="F10" s="38"/>
      <c r="G10" s="38"/>
      <c r="H10" s="38"/>
      <c r="I10" s="146"/>
      <c r="J10" s="38"/>
      <c r="K10" s="38"/>
      <c r="L10" s="147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8" t="s">
        <v>281</v>
      </c>
      <c r="F11" s="38"/>
      <c r="G11" s="38"/>
      <c r="H11" s="38"/>
      <c r="I11" s="146"/>
      <c r="J11" s="38"/>
      <c r="K11" s="38"/>
      <c r="L11" s="147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46"/>
      <c r="J12" s="38"/>
      <c r="K12" s="38"/>
      <c r="L12" s="147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4" t="s">
        <v>18</v>
      </c>
      <c r="E13" s="38"/>
      <c r="F13" s="133" t="s">
        <v>19</v>
      </c>
      <c r="G13" s="38"/>
      <c r="H13" s="38"/>
      <c r="I13" s="149" t="s">
        <v>20</v>
      </c>
      <c r="J13" s="133" t="s">
        <v>19</v>
      </c>
      <c r="K13" s="38"/>
      <c r="L13" s="14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4" t="s">
        <v>21</v>
      </c>
      <c r="E14" s="38"/>
      <c r="F14" s="133" t="s">
        <v>22</v>
      </c>
      <c r="G14" s="38"/>
      <c r="H14" s="38"/>
      <c r="I14" s="149" t="s">
        <v>23</v>
      </c>
      <c r="J14" s="150" t="str">
        <f>'Rekapitulace zakázky'!AN8</f>
        <v>30. 6. 2019</v>
      </c>
      <c r="K14" s="38"/>
      <c r="L14" s="147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6"/>
      <c r="J15" s="38"/>
      <c r="K15" s="38"/>
      <c r="L15" s="147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4" t="s">
        <v>25</v>
      </c>
      <c r="E16" s="38"/>
      <c r="F16" s="38"/>
      <c r="G16" s="38"/>
      <c r="H16" s="38"/>
      <c r="I16" s="149" t="s">
        <v>26</v>
      </c>
      <c r="J16" s="133" t="s">
        <v>27</v>
      </c>
      <c r="K16" s="38"/>
      <c r="L16" s="147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9" t="s">
        <v>29</v>
      </c>
      <c r="J17" s="133" t="s">
        <v>19</v>
      </c>
      <c r="K17" s="38"/>
      <c r="L17" s="14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6"/>
      <c r="J18" s="38"/>
      <c r="K18" s="38"/>
      <c r="L18" s="147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4" t="s">
        <v>30</v>
      </c>
      <c r="E19" s="38"/>
      <c r="F19" s="38"/>
      <c r="G19" s="38"/>
      <c r="H19" s="38"/>
      <c r="I19" s="149" t="s">
        <v>26</v>
      </c>
      <c r="J19" s="33" t="str">
        <f>'Rekapitulace zakázky'!AN13</f>
        <v>Vyplň údaj</v>
      </c>
      <c r="K19" s="38"/>
      <c r="L19" s="14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33"/>
      <c r="G20" s="133"/>
      <c r="H20" s="133"/>
      <c r="I20" s="149" t="s">
        <v>29</v>
      </c>
      <c r="J20" s="33" t="str">
        <f>'Rekapitulace zakázky'!AN14</f>
        <v>Vyplň údaj</v>
      </c>
      <c r="K20" s="38"/>
      <c r="L20" s="147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6"/>
      <c r="J21" s="38"/>
      <c r="K21" s="38"/>
      <c r="L21" s="147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4" t="s">
        <v>32</v>
      </c>
      <c r="E22" s="38"/>
      <c r="F22" s="38"/>
      <c r="G22" s="38"/>
      <c r="H22" s="38"/>
      <c r="I22" s="149" t="s">
        <v>26</v>
      </c>
      <c r="J22" s="133" t="s">
        <v>19</v>
      </c>
      <c r="K22" s="38"/>
      <c r="L22" s="147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33</v>
      </c>
      <c r="F23" s="38"/>
      <c r="G23" s="38"/>
      <c r="H23" s="38"/>
      <c r="I23" s="149" t="s">
        <v>29</v>
      </c>
      <c r="J23" s="133" t="s">
        <v>19</v>
      </c>
      <c r="K23" s="38"/>
      <c r="L23" s="147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6"/>
      <c r="J24" s="38"/>
      <c r="K24" s="38"/>
      <c r="L24" s="14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4" t="s">
        <v>35</v>
      </c>
      <c r="E25" s="38"/>
      <c r="F25" s="38"/>
      <c r="G25" s="38"/>
      <c r="H25" s="38"/>
      <c r="I25" s="149" t="s">
        <v>26</v>
      </c>
      <c r="J25" s="133" t="s">
        <v>19</v>
      </c>
      <c r="K25" s="38"/>
      <c r="L25" s="14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">
        <v>36</v>
      </c>
      <c r="F26" s="38"/>
      <c r="G26" s="38"/>
      <c r="H26" s="38"/>
      <c r="I26" s="149" t="s">
        <v>29</v>
      </c>
      <c r="J26" s="133" t="s">
        <v>19</v>
      </c>
      <c r="K26" s="38"/>
      <c r="L26" s="14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6"/>
      <c r="J27" s="38"/>
      <c r="K27" s="38"/>
      <c r="L27" s="147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4" t="s">
        <v>37</v>
      </c>
      <c r="E28" s="38"/>
      <c r="F28" s="38"/>
      <c r="G28" s="38"/>
      <c r="H28" s="38"/>
      <c r="I28" s="146"/>
      <c r="J28" s="38"/>
      <c r="K28" s="38"/>
      <c r="L28" s="147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4"/>
      <c r="J29" s="151"/>
      <c r="K29" s="151"/>
      <c r="L29" s="155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6"/>
      <c r="J30" s="38"/>
      <c r="K30" s="38"/>
      <c r="L30" s="147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6"/>
      <c r="E31" s="156"/>
      <c r="F31" s="156"/>
      <c r="G31" s="156"/>
      <c r="H31" s="156"/>
      <c r="I31" s="157"/>
      <c r="J31" s="156"/>
      <c r="K31" s="156"/>
      <c r="L31" s="14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8" t="s">
        <v>39</v>
      </c>
      <c r="E32" s="38"/>
      <c r="F32" s="38"/>
      <c r="G32" s="38"/>
      <c r="H32" s="38"/>
      <c r="I32" s="146"/>
      <c r="J32" s="159">
        <f>ROUND(J97, 2)</f>
        <v>0</v>
      </c>
      <c r="K32" s="38"/>
      <c r="L32" s="147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6"/>
      <c r="E33" s="156"/>
      <c r="F33" s="156"/>
      <c r="G33" s="156"/>
      <c r="H33" s="156"/>
      <c r="I33" s="157"/>
      <c r="J33" s="156"/>
      <c r="K33" s="156"/>
      <c r="L33" s="147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0" t="s">
        <v>41</v>
      </c>
      <c r="G34" s="38"/>
      <c r="H34" s="38"/>
      <c r="I34" s="161" t="s">
        <v>40</v>
      </c>
      <c r="J34" s="160" t="s">
        <v>42</v>
      </c>
      <c r="K34" s="38"/>
      <c r="L34" s="147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43</v>
      </c>
      <c r="E35" s="144" t="s">
        <v>44</v>
      </c>
      <c r="F35" s="163">
        <f>ROUND((SUM(BE97:BE304)),  2)</f>
        <v>0</v>
      </c>
      <c r="G35" s="38"/>
      <c r="H35" s="38"/>
      <c r="I35" s="164">
        <v>0.20999999999999999</v>
      </c>
      <c r="J35" s="163">
        <f>ROUND(((SUM(BE97:BE304))*I35),  2)</f>
        <v>0</v>
      </c>
      <c r="K35" s="38"/>
      <c r="L35" s="147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4" t="s">
        <v>45</v>
      </c>
      <c r="F36" s="163">
        <f>ROUND((SUM(BF97:BF304)),  2)</f>
        <v>0</v>
      </c>
      <c r="G36" s="38"/>
      <c r="H36" s="38"/>
      <c r="I36" s="164">
        <v>0.14999999999999999</v>
      </c>
      <c r="J36" s="163">
        <f>ROUND(((SUM(BF97:BF304))*I36),  2)</f>
        <v>0</v>
      </c>
      <c r="K36" s="38"/>
      <c r="L36" s="147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4" t="s">
        <v>46</v>
      </c>
      <c r="F37" s="163">
        <f>ROUND((SUM(BG97:BG304)),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147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4" t="s">
        <v>47</v>
      </c>
      <c r="F38" s="163">
        <f>ROUND((SUM(BH97:BH304)),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147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4" t="s">
        <v>48</v>
      </c>
      <c r="F39" s="163">
        <f>ROUND((SUM(BI97:BI304)),  2)</f>
        <v>0</v>
      </c>
      <c r="G39" s="38"/>
      <c r="H39" s="38"/>
      <c r="I39" s="164">
        <v>0</v>
      </c>
      <c r="J39" s="163">
        <f>0</f>
        <v>0</v>
      </c>
      <c r="K39" s="38"/>
      <c r="L39" s="147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6"/>
      <c r="J40" s="38"/>
      <c r="K40" s="38"/>
      <c r="L40" s="147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49</v>
      </c>
      <c r="E41" s="167"/>
      <c r="F41" s="167"/>
      <c r="G41" s="168" t="s">
        <v>50</v>
      </c>
      <c r="H41" s="169" t="s">
        <v>51</v>
      </c>
      <c r="I41" s="170"/>
      <c r="J41" s="171">
        <f>SUM(J32:J39)</f>
        <v>0</v>
      </c>
      <c r="K41" s="172"/>
      <c r="L41" s="147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73"/>
      <c r="C42" s="174"/>
      <c r="D42" s="174"/>
      <c r="E42" s="174"/>
      <c r="F42" s="174"/>
      <c r="G42" s="174"/>
      <c r="H42" s="174"/>
      <c r="I42" s="175"/>
      <c r="J42" s="174"/>
      <c r="K42" s="174"/>
      <c r="L42" s="147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76"/>
      <c r="C46" s="177"/>
      <c r="D46" s="177"/>
      <c r="E46" s="177"/>
      <c r="F46" s="177"/>
      <c r="G46" s="177"/>
      <c r="H46" s="177"/>
      <c r="I46" s="178"/>
      <c r="J46" s="177"/>
      <c r="K46" s="177"/>
      <c r="L46" s="147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107</v>
      </c>
      <c r="D47" s="40"/>
      <c r="E47" s="40"/>
      <c r="F47" s="40"/>
      <c r="G47" s="40"/>
      <c r="H47" s="40"/>
      <c r="I47" s="146"/>
      <c r="J47" s="40"/>
      <c r="K47" s="40"/>
      <c r="L47" s="147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147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6"/>
      <c r="J49" s="40"/>
      <c r="K49" s="40"/>
      <c r="L49" s="147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79" t="str">
        <f>E7</f>
        <v>Oprava most v km 157,084</v>
      </c>
      <c r="F50" s="32"/>
      <c r="G50" s="32"/>
      <c r="H50" s="32"/>
      <c r="I50" s="146"/>
      <c r="J50" s="40"/>
      <c r="K50" s="40"/>
      <c r="L50" s="147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103</v>
      </c>
      <c r="D51" s="22"/>
      <c r="E51" s="22"/>
      <c r="F51" s="22"/>
      <c r="G51" s="22"/>
      <c r="H51" s="22"/>
      <c r="I51" s="138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79" t="s">
        <v>280</v>
      </c>
      <c r="F52" s="40"/>
      <c r="G52" s="40"/>
      <c r="H52" s="40"/>
      <c r="I52" s="146"/>
      <c r="J52" s="40"/>
      <c r="K52" s="40"/>
      <c r="L52" s="147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105</v>
      </c>
      <c r="D53" s="40"/>
      <c r="E53" s="40"/>
      <c r="F53" s="40"/>
      <c r="G53" s="40"/>
      <c r="H53" s="40"/>
      <c r="I53" s="146"/>
      <c r="J53" s="40"/>
      <c r="K53" s="40"/>
      <c r="L53" s="147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SO_ 2002-20-02 - Oprava mostu v km 157,084</v>
      </c>
      <c r="F54" s="40"/>
      <c r="G54" s="40"/>
      <c r="H54" s="40"/>
      <c r="I54" s="146"/>
      <c r="J54" s="40"/>
      <c r="K54" s="40"/>
      <c r="L54" s="147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147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Brno</v>
      </c>
      <c r="G56" s="40"/>
      <c r="H56" s="40"/>
      <c r="I56" s="149" t="s">
        <v>23</v>
      </c>
      <c r="J56" s="72" t="str">
        <f>IF(J14="","",J14)</f>
        <v>30. 6. 2019</v>
      </c>
      <c r="K56" s="40"/>
      <c r="L56" s="147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147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25.65" customHeight="1">
      <c r="A58" s="38"/>
      <c r="B58" s="39"/>
      <c r="C58" s="32" t="s">
        <v>25</v>
      </c>
      <c r="D58" s="40"/>
      <c r="E58" s="40"/>
      <c r="F58" s="27" t="str">
        <f>E17</f>
        <v xml:space="preserve">SŽDC s. o. </v>
      </c>
      <c r="G58" s="40"/>
      <c r="H58" s="40"/>
      <c r="I58" s="149" t="s">
        <v>32</v>
      </c>
      <c r="J58" s="36" t="str">
        <f>E23</f>
        <v>Ing. Zdeňka Jabůrková</v>
      </c>
      <c r="K58" s="40"/>
      <c r="L58" s="147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149" t="s">
        <v>35</v>
      </c>
      <c r="J59" s="36" t="str">
        <f>E26</f>
        <v>Ing. Libor Kožik</v>
      </c>
      <c r="K59" s="40"/>
      <c r="L59" s="147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147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80" t="s">
        <v>108</v>
      </c>
      <c r="D61" s="181"/>
      <c r="E61" s="181"/>
      <c r="F61" s="181"/>
      <c r="G61" s="181"/>
      <c r="H61" s="181"/>
      <c r="I61" s="182"/>
      <c r="J61" s="183" t="s">
        <v>109</v>
      </c>
      <c r="K61" s="181"/>
      <c r="L61" s="147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147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84" t="s">
        <v>71</v>
      </c>
      <c r="D63" s="40"/>
      <c r="E63" s="40"/>
      <c r="F63" s="40"/>
      <c r="G63" s="40"/>
      <c r="H63" s="40"/>
      <c r="I63" s="146"/>
      <c r="J63" s="102">
        <f>J97</f>
        <v>0</v>
      </c>
      <c r="K63" s="40"/>
      <c r="L63" s="147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110</v>
      </c>
    </row>
    <row r="64" s="9" customFormat="1" ht="24.96" customHeight="1">
      <c r="A64" s="9"/>
      <c r="B64" s="185"/>
      <c r="C64" s="186"/>
      <c r="D64" s="187" t="s">
        <v>282</v>
      </c>
      <c r="E64" s="188"/>
      <c r="F64" s="188"/>
      <c r="G64" s="188"/>
      <c r="H64" s="188"/>
      <c r="I64" s="189"/>
      <c r="J64" s="190">
        <f>J98</f>
        <v>0</v>
      </c>
      <c r="K64" s="186"/>
      <c r="L64" s="19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4" customFormat="1" ht="19.92" customHeight="1">
      <c r="A65" s="14"/>
      <c r="B65" s="274"/>
      <c r="C65" s="125"/>
      <c r="D65" s="275" t="s">
        <v>283</v>
      </c>
      <c r="E65" s="276"/>
      <c r="F65" s="276"/>
      <c r="G65" s="276"/>
      <c r="H65" s="276"/>
      <c r="I65" s="277"/>
      <c r="J65" s="278">
        <f>J99</f>
        <v>0</v>
      </c>
      <c r="K65" s="125"/>
      <c r="L65" s="279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</row>
    <row r="66" s="14" customFormat="1" ht="19.92" customHeight="1">
      <c r="A66" s="14"/>
      <c r="B66" s="274"/>
      <c r="C66" s="125"/>
      <c r="D66" s="275" t="s">
        <v>284</v>
      </c>
      <c r="E66" s="276"/>
      <c r="F66" s="276"/>
      <c r="G66" s="276"/>
      <c r="H66" s="276"/>
      <c r="I66" s="277"/>
      <c r="J66" s="278">
        <f>J111</f>
        <v>0</v>
      </c>
      <c r="K66" s="125"/>
      <c r="L66" s="279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</row>
    <row r="67" s="14" customFormat="1" ht="19.92" customHeight="1">
      <c r="A67" s="14"/>
      <c r="B67" s="274"/>
      <c r="C67" s="125"/>
      <c r="D67" s="275" t="s">
        <v>285</v>
      </c>
      <c r="E67" s="276"/>
      <c r="F67" s="276"/>
      <c r="G67" s="276"/>
      <c r="H67" s="276"/>
      <c r="I67" s="277"/>
      <c r="J67" s="278">
        <f>J160</f>
        <v>0</v>
      </c>
      <c r="K67" s="125"/>
      <c r="L67" s="279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</row>
    <row r="68" s="14" customFormat="1" ht="19.92" customHeight="1">
      <c r="A68" s="14"/>
      <c r="B68" s="274"/>
      <c r="C68" s="125"/>
      <c r="D68" s="275" t="s">
        <v>286</v>
      </c>
      <c r="E68" s="276"/>
      <c r="F68" s="276"/>
      <c r="G68" s="276"/>
      <c r="H68" s="276"/>
      <c r="I68" s="277"/>
      <c r="J68" s="278">
        <f>J189</f>
        <v>0</v>
      </c>
      <c r="K68" s="125"/>
      <c r="L68" s="279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</row>
    <row r="69" s="14" customFormat="1" ht="19.92" customHeight="1">
      <c r="A69" s="14"/>
      <c r="B69" s="274"/>
      <c r="C69" s="125"/>
      <c r="D69" s="275" t="s">
        <v>287</v>
      </c>
      <c r="E69" s="276"/>
      <c r="F69" s="276"/>
      <c r="G69" s="276"/>
      <c r="H69" s="276"/>
      <c r="I69" s="277"/>
      <c r="J69" s="278">
        <f>J199</f>
        <v>0</v>
      </c>
      <c r="K69" s="125"/>
      <c r="L69" s="279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</row>
    <row r="70" s="14" customFormat="1" ht="19.92" customHeight="1">
      <c r="A70" s="14"/>
      <c r="B70" s="274"/>
      <c r="C70" s="125"/>
      <c r="D70" s="275" t="s">
        <v>288</v>
      </c>
      <c r="E70" s="276"/>
      <c r="F70" s="276"/>
      <c r="G70" s="276"/>
      <c r="H70" s="276"/>
      <c r="I70" s="277"/>
      <c r="J70" s="278">
        <f>J268</f>
        <v>0</v>
      </c>
      <c r="K70" s="125"/>
      <c r="L70" s="279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</row>
    <row r="71" s="14" customFormat="1" ht="19.92" customHeight="1">
      <c r="A71" s="14"/>
      <c r="B71" s="274"/>
      <c r="C71" s="125"/>
      <c r="D71" s="275" t="s">
        <v>289</v>
      </c>
      <c r="E71" s="276"/>
      <c r="F71" s="276"/>
      <c r="G71" s="276"/>
      <c r="H71" s="276"/>
      <c r="I71" s="277"/>
      <c r="J71" s="278">
        <f>J286</f>
        <v>0</v>
      </c>
      <c r="K71" s="125"/>
      <c r="L71" s="279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</row>
    <row r="72" s="9" customFormat="1" ht="24.96" customHeight="1">
      <c r="A72" s="9"/>
      <c r="B72" s="185"/>
      <c r="C72" s="186"/>
      <c r="D72" s="187" t="s">
        <v>290</v>
      </c>
      <c r="E72" s="188"/>
      <c r="F72" s="188"/>
      <c r="G72" s="188"/>
      <c r="H72" s="188"/>
      <c r="I72" s="189"/>
      <c r="J72" s="190">
        <f>J294</f>
        <v>0</v>
      </c>
      <c r="K72" s="186"/>
      <c r="L72" s="191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="14" customFormat="1" ht="19.92" customHeight="1">
      <c r="A73" s="14"/>
      <c r="B73" s="274"/>
      <c r="C73" s="125"/>
      <c r="D73" s="275" t="s">
        <v>291</v>
      </c>
      <c r="E73" s="276"/>
      <c r="F73" s="276"/>
      <c r="G73" s="276"/>
      <c r="H73" s="276"/>
      <c r="I73" s="277"/>
      <c r="J73" s="278">
        <f>J295</f>
        <v>0</v>
      </c>
      <c r="K73" s="125"/>
      <c r="L73" s="279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</row>
    <row r="74" s="9" customFormat="1" ht="24.96" customHeight="1">
      <c r="A74" s="9"/>
      <c r="B74" s="185"/>
      <c r="C74" s="186"/>
      <c r="D74" s="187" t="s">
        <v>292</v>
      </c>
      <c r="E74" s="188"/>
      <c r="F74" s="188"/>
      <c r="G74" s="188"/>
      <c r="H74" s="188"/>
      <c r="I74" s="189"/>
      <c r="J74" s="190">
        <f>J300</f>
        <v>0</v>
      </c>
      <c r="K74" s="186"/>
      <c r="L74" s="191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="14" customFormat="1" ht="19.92" customHeight="1">
      <c r="A75" s="14"/>
      <c r="B75" s="274"/>
      <c r="C75" s="125"/>
      <c r="D75" s="275" t="s">
        <v>293</v>
      </c>
      <c r="E75" s="276"/>
      <c r="F75" s="276"/>
      <c r="G75" s="276"/>
      <c r="H75" s="276"/>
      <c r="I75" s="277"/>
      <c r="J75" s="278">
        <f>J301</f>
        <v>0</v>
      </c>
      <c r="K75" s="125"/>
      <c r="L75" s="279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</row>
    <row r="76" s="2" customFormat="1" ht="21.84" customHeight="1">
      <c r="A76" s="38"/>
      <c r="B76" s="39"/>
      <c r="C76" s="40"/>
      <c r="D76" s="40"/>
      <c r="E76" s="40"/>
      <c r="F76" s="40"/>
      <c r="G76" s="40"/>
      <c r="H76" s="40"/>
      <c r="I76" s="146"/>
      <c r="J76" s="40"/>
      <c r="K76" s="40"/>
      <c r="L76" s="147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6.96" customHeight="1">
      <c r="A77" s="38"/>
      <c r="B77" s="59"/>
      <c r="C77" s="60"/>
      <c r="D77" s="60"/>
      <c r="E77" s="60"/>
      <c r="F77" s="60"/>
      <c r="G77" s="60"/>
      <c r="H77" s="60"/>
      <c r="I77" s="175"/>
      <c r="J77" s="60"/>
      <c r="K77" s="60"/>
      <c r="L77" s="147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1"/>
      <c r="C81" s="62"/>
      <c r="D81" s="62"/>
      <c r="E81" s="62"/>
      <c r="F81" s="62"/>
      <c r="G81" s="62"/>
      <c r="H81" s="62"/>
      <c r="I81" s="178"/>
      <c r="J81" s="62"/>
      <c r="K81" s="62"/>
      <c r="L81" s="147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113</v>
      </c>
      <c r="D82" s="40"/>
      <c r="E82" s="40"/>
      <c r="F82" s="40"/>
      <c r="G82" s="40"/>
      <c r="H82" s="40"/>
      <c r="I82" s="146"/>
      <c r="J82" s="40"/>
      <c r="K82" s="40"/>
      <c r="L82" s="147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6"/>
      <c r="J83" s="40"/>
      <c r="K83" s="40"/>
      <c r="L83" s="14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146"/>
      <c r="J84" s="40"/>
      <c r="K84" s="40"/>
      <c r="L84" s="14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79" t="str">
        <f>E7</f>
        <v>Oprava most v km 157,084</v>
      </c>
      <c r="F85" s="32"/>
      <c r="G85" s="32"/>
      <c r="H85" s="32"/>
      <c r="I85" s="146"/>
      <c r="J85" s="40"/>
      <c r="K85" s="40"/>
      <c r="L85" s="147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103</v>
      </c>
      <c r="D86" s="22"/>
      <c r="E86" s="22"/>
      <c r="F86" s="22"/>
      <c r="G86" s="22"/>
      <c r="H86" s="22"/>
      <c r="I86" s="138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79" t="s">
        <v>280</v>
      </c>
      <c r="F87" s="40"/>
      <c r="G87" s="40"/>
      <c r="H87" s="40"/>
      <c r="I87" s="146"/>
      <c r="J87" s="40"/>
      <c r="K87" s="40"/>
      <c r="L87" s="147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105</v>
      </c>
      <c r="D88" s="40"/>
      <c r="E88" s="40"/>
      <c r="F88" s="40"/>
      <c r="G88" s="40"/>
      <c r="H88" s="40"/>
      <c r="I88" s="146"/>
      <c r="J88" s="40"/>
      <c r="K88" s="40"/>
      <c r="L88" s="147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69" t="str">
        <f>E11</f>
        <v>SO_ 2002-20-02 - Oprava mostu v km 157,084</v>
      </c>
      <c r="F89" s="40"/>
      <c r="G89" s="40"/>
      <c r="H89" s="40"/>
      <c r="I89" s="146"/>
      <c r="J89" s="40"/>
      <c r="K89" s="40"/>
      <c r="L89" s="147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146"/>
      <c r="J90" s="40"/>
      <c r="K90" s="40"/>
      <c r="L90" s="147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21</v>
      </c>
      <c r="D91" s="40"/>
      <c r="E91" s="40"/>
      <c r="F91" s="27" t="str">
        <f>F14</f>
        <v>Brno</v>
      </c>
      <c r="G91" s="40"/>
      <c r="H91" s="40"/>
      <c r="I91" s="149" t="s">
        <v>23</v>
      </c>
      <c r="J91" s="72" t="str">
        <f>IF(J14="","",J14)</f>
        <v>30. 6. 2019</v>
      </c>
      <c r="K91" s="40"/>
      <c r="L91" s="147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146"/>
      <c r="J92" s="40"/>
      <c r="K92" s="40"/>
      <c r="L92" s="147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25</v>
      </c>
      <c r="D93" s="40"/>
      <c r="E93" s="40"/>
      <c r="F93" s="27" t="str">
        <f>E17</f>
        <v xml:space="preserve">SŽDC s. o. </v>
      </c>
      <c r="G93" s="40"/>
      <c r="H93" s="40"/>
      <c r="I93" s="149" t="s">
        <v>32</v>
      </c>
      <c r="J93" s="36" t="str">
        <f>E23</f>
        <v>Ing. Zdeňka Jabůrková</v>
      </c>
      <c r="K93" s="40"/>
      <c r="L93" s="147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30</v>
      </c>
      <c r="D94" s="40"/>
      <c r="E94" s="40"/>
      <c r="F94" s="27" t="str">
        <f>IF(E20="","",E20)</f>
        <v>Vyplň údaj</v>
      </c>
      <c r="G94" s="40"/>
      <c r="H94" s="40"/>
      <c r="I94" s="149" t="s">
        <v>35</v>
      </c>
      <c r="J94" s="36" t="str">
        <f>E26</f>
        <v>Ing. Libor Kožik</v>
      </c>
      <c r="K94" s="40"/>
      <c r="L94" s="147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146"/>
      <c r="J95" s="40"/>
      <c r="K95" s="40"/>
      <c r="L95" s="147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10" customFormat="1" ht="29.28" customHeight="1">
      <c r="A96" s="192"/>
      <c r="B96" s="193"/>
      <c r="C96" s="194" t="s">
        <v>114</v>
      </c>
      <c r="D96" s="195" t="s">
        <v>58</v>
      </c>
      <c r="E96" s="195" t="s">
        <v>54</v>
      </c>
      <c r="F96" s="195" t="s">
        <v>55</v>
      </c>
      <c r="G96" s="195" t="s">
        <v>115</v>
      </c>
      <c r="H96" s="195" t="s">
        <v>116</v>
      </c>
      <c r="I96" s="196" t="s">
        <v>117</v>
      </c>
      <c r="J96" s="195" t="s">
        <v>109</v>
      </c>
      <c r="K96" s="197" t="s">
        <v>118</v>
      </c>
      <c r="L96" s="198"/>
      <c r="M96" s="92" t="s">
        <v>19</v>
      </c>
      <c r="N96" s="93" t="s">
        <v>43</v>
      </c>
      <c r="O96" s="93" t="s">
        <v>119</v>
      </c>
      <c r="P96" s="93" t="s">
        <v>120</v>
      </c>
      <c r="Q96" s="93" t="s">
        <v>121</v>
      </c>
      <c r="R96" s="93" t="s">
        <v>122</v>
      </c>
      <c r="S96" s="93" t="s">
        <v>123</v>
      </c>
      <c r="T96" s="94" t="s">
        <v>124</v>
      </c>
      <c r="U96" s="192"/>
      <c r="V96" s="192"/>
      <c r="W96" s="192"/>
      <c r="X96" s="192"/>
      <c r="Y96" s="192"/>
      <c r="Z96" s="192"/>
      <c r="AA96" s="192"/>
      <c r="AB96" s="192"/>
      <c r="AC96" s="192"/>
      <c r="AD96" s="192"/>
      <c r="AE96" s="192"/>
    </row>
    <row r="97" s="2" customFormat="1" ht="22.8" customHeight="1">
      <c r="A97" s="38"/>
      <c r="B97" s="39"/>
      <c r="C97" s="99" t="s">
        <v>125</v>
      </c>
      <c r="D97" s="40"/>
      <c r="E97" s="40"/>
      <c r="F97" s="40"/>
      <c r="G97" s="40"/>
      <c r="H97" s="40"/>
      <c r="I97" s="146"/>
      <c r="J97" s="199">
        <f>BK97</f>
        <v>0</v>
      </c>
      <c r="K97" s="40"/>
      <c r="L97" s="44"/>
      <c r="M97" s="95"/>
      <c r="N97" s="200"/>
      <c r="O97" s="96"/>
      <c r="P97" s="201">
        <f>P98+P294+P300</f>
        <v>0</v>
      </c>
      <c r="Q97" s="96"/>
      <c r="R97" s="201">
        <f>R98+R294+R300</f>
        <v>149.56342221</v>
      </c>
      <c r="S97" s="96"/>
      <c r="T97" s="202">
        <f>T98+T294+T300</f>
        <v>192.41157999999999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T97" s="17" t="s">
        <v>72</v>
      </c>
      <c r="AU97" s="17" t="s">
        <v>110</v>
      </c>
      <c r="BK97" s="203">
        <f>BK98+BK294+BK300</f>
        <v>0</v>
      </c>
    </row>
    <row r="98" s="11" customFormat="1" ht="25.92" customHeight="1">
      <c r="A98" s="11"/>
      <c r="B98" s="204"/>
      <c r="C98" s="205"/>
      <c r="D98" s="206" t="s">
        <v>72</v>
      </c>
      <c r="E98" s="207" t="s">
        <v>294</v>
      </c>
      <c r="F98" s="207" t="s">
        <v>295</v>
      </c>
      <c r="G98" s="205"/>
      <c r="H98" s="205"/>
      <c r="I98" s="208"/>
      <c r="J98" s="209">
        <f>BK98</f>
        <v>0</v>
      </c>
      <c r="K98" s="205"/>
      <c r="L98" s="210"/>
      <c r="M98" s="211"/>
      <c r="N98" s="212"/>
      <c r="O98" s="212"/>
      <c r="P98" s="213">
        <f>P99+P111+P160+P189+P199+P268+P286</f>
        <v>0</v>
      </c>
      <c r="Q98" s="212"/>
      <c r="R98" s="213">
        <f>R99+R111+R160+R189+R199+R268+R286</f>
        <v>149.04290261</v>
      </c>
      <c r="S98" s="212"/>
      <c r="T98" s="214">
        <f>T99+T111+T160+T189+T199+T268+T286</f>
        <v>192.41157999999999</v>
      </c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R98" s="215" t="s">
        <v>80</v>
      </c>
      <c r="AT98" s="216" t="s">
        <v>72</v>
      </c>
      <c r="AU98" s="216" t="s">
        <v>73</v>
      </c>
      <c r="AY98" s="215" t="s">
        <v>128</v>
      </c>
      <c r="BK98" s="217">
        <f>BK99+BK111+BK160+BK189+BK199+BK268+BK286</f>
        <v>0</v>
      </c>
    </row>
    <row r="99" s="11" customFormat="1" ht="22.8" customHeight="1">
      <c r="A99" s="11"/>
      <c r="B99" s="204"/>
      <c r="C99" s="205"/>
      <c r="D99" s="206" t="s">
        <v>72</v>
      </c>
      <c r="E99" s="280" t="s">
        <v>80</v>
      </c>
      <c r="F99" s="280" t="s">
        <v>296</v>
      </c>
      <c r="G99" s="205"/>
      <c r="H99" s="205"/>
      <c r="I99" s="208"/>
      <c r="J99" s="281">
        <f>BK99</f>
        <v>0</v>
      </c>
      <c r="K99" s="205"/>
      <c r="L99" s="210"/>
      <c r="M99" s="211"/>
      <c r="N99" s="212"/>
      <c r="O99" s="212"/>
      <c r="P99" s="213">
        <f>SUM(P100:P110)</f>
        <v>0</v>
      </c>
      <c r="Q99" s="212"/>
      <c r="R99" s="213">
        <f>SUM(R100:R110)</f>
        <v>0</v>
      </c>
      <c r="S99" s="212"/>
      <c r="T99" s="214">
        <f>SUM(T100:T110)</f>
        <v>104.69999999999999</v>
      </c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R99" s="215" t="s">
        <v>80</v>
      </c>
      <c r="AT99" s="216" t="s">
        <v>72</v>
      </c>
      <c r="AU99" s="216" t="s">
        <v>80</v>
      </c>
      <c r="AY99" s="215" t="s">
        <v>128</v>
      </c>
      <c r="BK99" s="217">
        <f>SUM(BK100:BK110)</f>
        <v>0</v>
      </c>
    </row>
    <row r="100" s="2" customFormat="1" ht="21.75" customHeight="1">
      <c r="A100" s="38"/>
      <c r="B100" s="39"/>
      <c r="C100" s="218" t="s">
        <v>80</v>
      </c>
      <c r="D100" s="218" t="s">
        <v>129</v>
      </c>
      <c r="E100" s="219" t="s">
        <v>297</v>
      </c>
      <c r="F100" s="220" t="s">
        <v>298</v>
      </c>
      <c r="G100" s="221" t="s">
        <v>299</v>
      </c>
      <c r="H100" s="222">
        <v>120</v>
      </c>
      <c r="I100" s="223"/>
      <c r="J100" s="224">
        <f>ROUND(I100*H100,2)</f>
        <v>0</v>
      </c>
      <c r="K100" s="220" t="s">
        <v>300</v>
      </c>
      <c r="L100" s="44"/>
      <c r="M100" s="225" t="s">
        <v>19</v>
      </c>
      <c r="N100" s="226" t="s">
        <v>44</v>
      </c>
      <c r="O100" s="84"/>
      <c r="P100" s="227">
        <f>O100*H100</f>
        <v>0</v>
      </c>
      <c r="Q100" s="227">
        <v>0</v>
      </c>
      <c r="R100" s="227">
        <f>Q100*H100</f>
        <v>0</v>
      </c>
      <c r="S100" s="227">
        <v>0</v>
      </c>
      <c r="T100" s="228">
        <f>S100*H100</f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R100" s="229" t="s">
        <v>134</v>
      </c>
      <c r="AT100" s="229" t="s">
        <v>129</v>
      </c>
      <c r="AU100" s="229" t="s">
        <v>82</v>
      </c>
      <c r="AY100" s="17" t="s">
        <v>128</v>
      </c>
      <c r="BE100" s="230">
        <f>IF(N100="základní",J100,0)</f>
        <v>0</v>
      </c>
      <c r="BF100" s="230">
        <f>IF(N100="snížená",J100,0)</f>
        <v>0</v>
      </c>
      <c r="BG100" s="230">
        <f>IF(N100="zákl. přenesená",J100,0)</f>
        <v>0</v>
      </c>
      <c r="BH100" s="230">
        <f>IF(N100="sníž. přenesená",J100,0)</f>
        <v>0</v>
      </c>
      <c r="BI100" s="230">
        <f>IF(N100="nulová",J100,0)</f>
        <v>0</v>
      </c>
      <c r="BJ100" s="17" t="s">
        <v>80</v>
      </c>
      <c r="BK100" s="230">
        <f>ROUND(I100*H100,2)</f>
        <v>0</v>
      </c>
      <c r="BL100" s="17" t="s">
        <v>134</v>
      </c>
      <c r="BM100" s="229" t="s">
        <v>301</v>
      </c>
    </row>
    <row r="101" s="2" customFormat="1">
      <c r="A101" s="38"/>
      <c r="B101" s="39"/>
      <c r="C101" s="40"/>
      <c r="D101" s="231" t="s">
        <v>136</v>
      </c>
      <c r="E101" s="40"/>
      <c r="F101" s="232" t="s">
        <v>302</v>
      </c>
      <c r="G101" s="40"/>
      <c r="H101" s="40"/>
      <c r="I101" s="146"/>
      <c r="J101" s="40"/>
      <c r="K101" s="40"/>
      <c r="L101" s="44"/>
      <c r="M101" s="233"/>
      <c r="N101" s="234"/>
      <c r="O101" s="84"/>
      <c r="P101" s="84"/>
      <c r="Q101" s="84"/>
      <c r="R101" s="84"/>
      <c r="S101" s="84"/>
      <c r="T101" s="85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T101" s="17" t="s">
        <v>136</v>
      </c>
      <c r="AU101" s="17" t="s">
        <v>82</v>
      </c>
    </row>
    <row r="102" s="12" customFormat="1">
      <c r="A102" s="12"/>
      <c r="B102" s="235"/>
      <c r="C102" s="236"/>
      <c r="D102" s="231" t="s">
        <v>140</v>
      </c>
      <c r="E102" s="237" t="s">
        <v>19</v>
      </c>
      <c r="F102" s="238" t="s">
        <v>303</v>
      </c>
      <c r="G102" s="236"/>
      <c r="H102" s="239">
        <v>120</v>
      </c>
      <c r="I102" s="240"/>
      <c r="J102" s="236"/>
      <c r="K102" s="236"/>
      <c r="L102" s="241"/>
      <c r="M102" s="242"/>
      <c r="N102" s="243"/>
      <c r="O102" s="243"/>
      <c r="P102" s="243"/>
      <c r="Q102" s="243"/>
      <c r="R102" s="243"/>
      <c r="S102" s="243"/>
      <c r="T102" s="244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T102" s="245" t="s">
        <v>140</v>
      </c>
      <c r="AU102" s="245" t="s">
        <v>82</v>
      </c>
      <c r="AV102" s="12" t="s">
        <v>82</v>
      </c>
      <c r="AW102" s="12" t="s">
        <v>34</v>
      </c>
      <c r="AX102" s="12" t="s">
        <v>80</v>
      </c>
      <c r="AY102" s="245" t="s">
        <v>128</v>
      </c>
    </row>
    <row r="103" s="2" customFormat="1" ht="33" customHeight="1">
      <c r="A103" s="38"/>
      <c r="B103" s="39"/>
      <c r="C103" s="218" t="s">
        <v>82</v>
      </c>
      <c r="D103" s="218" t="s">
        <v>129</v>
      </c>
      <c r="E103" s="219" t="s">
        <v>304</v>
      </c>
      <c r="F103" s="220" t="s">
        <v>305</v>
      </c>
      <c r="G103" s="221" t="s">
        <v>299</v>
      </c>
      <c r="H103" s="222">
        <v>150</v>
      </c>
      <c r="I103" s="223"/>
      <c r="J103" s="224">
        <f>ROUND(I103*H103,2)</f>
        <v>0</v>
      </c>
      <c r="K103" s="220" t="s">
        <v>300</v>
      </c>
      <c r="L103" s="44"/>
      <c r="M103" s="225" t="s">
        <v>19</v>
      </c>
      <c r="N103" s="226" t="s">
        <v>44</v>
      </c>
      <c r="O103" s="84"/>
      <c r="P103" s="227">
        <f>O103*H103</f>
        <v>0</v>
      </c>
      <c r="Q103" s="227">
        <v>0</v>
      </c>
      <c r="R103" s="227">
        <f>Q103*H103</f>
        <v>0</v>
      </c>
      <c r="S103" s="227">
        <v>0.40799999999999997</v>
      </c>
      <c r="T103" s="228">
        <f>S103*H103</f>
        <v>61.199999999999996</v>
      </c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R103" s="229" t="s">
        <v>134</v>
      </c>
      <c r="AT103" s="229" t="s">
        <v>129</v>
      </c>
      <c r="AU103" s="229" t="s">
        <v>82</v>
      </c>
      <c r="AY103" s="17" t="s">
        <v>128</v>
      </c>
      <c r="BE103" s="230">
        <f>IF(N103="základní",J103,0)</f>
        <v>0</v>
      </c>
      <c r="BF103" s="230">
        <f>IF(N103="snížená",J103,0)</f>
        <v>0</v>
      </c>
      <c r="BG103" s="230">
        <f>IF(N103="zákl. přenesená",J103,0)</f>
        <v>0</v>
      </c>
      <c r="BH103" s="230">
        <f>IF(N103="sníž. přenesená",J103,0)</f>
        <v>0</v>
      </c>
      <c r="BI103" s="230">
        <f>IF(N103="nulová",J103,0)</f>
        <v>0</v>
      </c>
      <c r="BJ103" s="17" t="s">
        <v>80</v>
      </c>
      <c r="BK103" s="230">
        <f>ROUND(I103*H103,2)</f>
        <v>0</v>
      </c>
      <c r="BL103" s="17" t="s">
        <v>134</v>
      </c>
      <c r="BM103" s="229" t="s">
        <v>306</v>
      </c>
    </row>
    <row r="104" s="2" customFormat="1">
      <c r="A104" s="38"/>
      <c r="B104" s="39"/>
      <c r="C104" s="40"/>
      <c r="D104" s="231" t="s">
        <v>136</v>
      </c>
      <c r="E104" s="40"/>
      <c r="F104" s="232" t="s">
        <v>307</v>
      </c>
      <c r="G104" s="40"/>
      <c r="H104" s="40"/>
      <c r="I104" s="146"/>
      <c r="J104" s="40"/>
      <c r="K104" s="40"/>
      <c r="L104" s="44"/>
      <c r="M104" s="233"/>
      <c r="N104" s="234"/>
      <c r="O104" s="84"/>
      <c r="P104" s="84"/>
      <c r="Q104" s="84"/>
      <c r="R104" s="84"/>
      <c r="S104" s="84"/>
      <c r="T104" s="85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T104" s="17" t="s">
        <v>136</v>
      </c>
      <c r="AU104" s="17" t="s">
        <v>82</v>
      </c>
    </row>
    <row r="105" s="12" customFormat="1">
      <c r="A105" s="12"/>
      <c r="B105" s="235"/>
      <c r="C105" s="236"/>
      <c r="D105" s="231" t="s">
        <v>140</v>
      </c>
      <c r="E105" s="237" t="s">
        <v>19</v>
      </c>
      <c r="F105" s="238" t="s">
        <v>308</v>
      </c>
      <c r="G105" s="236"/>
      <c r="H105" s="239">
        <v>150</v>
      </c>
      <c r="I105" s="240"/>
      <c r="J105" s="236"/>
      <c r="K105" s="236"/>
      <c r="L105" s="241"/>
      <c r="M105" s="242"/>
      <c r="N105" s="243"/>
      <c r="O105" s="243"/>
      <c r="P105" s="243"/>
      <c r="Q105" s="243"/>
      <c r="R105" s="243"/>
      <c r="S105" s="243"/>
      <c r="T105" s="244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T105" s="245" t="s">
        <v>140</v>
      </c>
      <c r="AU105" s="245" t="s">
        <v>82</v>
      </c>
      <c r="AV105" s="12" t="s">
        <v>82</v>
      </c>
      <c r="AW105" s="12" t="s">
        <v>34</v>
      </c>
      <c r="AX105" s="12" t="s">
        <v>80</v>
      </c>
      <c r="AY105" s="245" t="s">
        <v>128</v>
      </c>
    </row>
    <row r="106" s="2" customFormat="1" ht="33" customHeight="1">
      <c r="A106" s="38"/>
      <c r="B106" s="39"/>
      <c r="C106" s="218" t="s">
        <v>147</v>
      </c>
      <c r="D106" s="218" t="s">
        <v>129</v>
      </c>
      <c r="E106" s="219" t="s">
        <v>309</v>
      </c>
      <c r="F106" s="220" t="s">
        <v>310</v>
      </c>
      <c r="G106" s="221" t="s">
        <v>299</v>
      </c>
      <c r="H106" s="222">
        <v>150</v>
      </c>
      <c r="I106" s="223"/>
      <c r="J106" s="224">
        <f>ROUND(I106*H106,2)</f>
        <v>0</v>
      </c>
      <c r="K106" s="220" t="s">
        <v>300</v>
      </c>
      <c r="L106" s="44"/>
      <c r="M106" s="225" t="s">
        <v>19</v>
      </c>
      <c r="N106" s="226" t="s">
        <v>44</v>
      </c>
      <c r="O106" s="84"/>
      <c r="P106" s="227">
        <f>O106*H106</f>
        <v>0</v>
      </c>
      <c r="Q106" s="227">
        <v>0</v>
      </c>
      <c r="R106" s="227">
        <f>Q106*H106</f>
        <v>0</v>
      </c>
      <c r="S106" s="227">
        <v>0.28999999999999998</v>
      </c>
      <c r="T106" s="228">
        <f>S106*H106</f>
        <v>43.5</v>
      </c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R106" s="229" t="s">
        <v>134</v>
      </c>
      <c r="AT106" s="229" t="s">
        <v>129</v>
      </c>
      <c r="AU106" s="229" t="s">
        <v>82</v>
      </c>
      <c r="AY106" s="17" t="s">
        <v>128</v>
      </c>
      <c r="BE106" s="230">
        <f>IF(N106="základní",J106,0)</f>
        <v>0</v>
      </c>
      <c r="BF106" s="230">
        <f>IF(N106="snížená",J106,0)</f>
        <v>0</v>
      </c>
      <c r="BG106" s="230">
        <f>IF(N106="zákl. přenesená",J106,0)</f>
        <v>0</v>
      </c>
      <c r="BH106" s="230">
        <f>IF(N106="sníž. přenesená",J106,0)</f>
        <v>0</v>
      </c>
      <c r="BI106" s="230">
        <f>IF(N106="nulová",J106,0)</f>
        <v>0</v>
      </c>
      <c r="BJ106" s="17" t="s">
        <v>80</v>
      </c>
      <c r="BK106" s="230">
        <f>ROUND(I106*H106,2)</f>
        <v>0</v>
      </c>
      <c r="BL106" s="17" t="s">
        <v>134</v>
      </c>
      <c r="BM106" s="229" t="s">
        <v>311</v>
      </c>
    </row>
    <row r="107" s="2" customFormat="1">
      <c r="A107" s="38"/>
      <c r="B107" s="39"/>
      <c r="C107" s="40"/>
      <c r="D107" s="231" t="s">
        <v>136</v>
      </c>
      <c r="E107" s="40"/>
      <c r="F107" s="232" t="s">
        <v>312</v>
      </c>
      <c r="G107" s="40"/>
      <c r="H107" s="40"/>
      <c r="I107" s="146"/>
      <c r="J107" s="40"/>
      <c r="K107" s="40"/>
      <c r="L107" s="44"/>
      <c r="M107" s="233"/>
      <c r="N107" s="234"/>
      <c r="O107" s="84"/>
      <c r="P107" s="84"/>
      <c r="Q107" s="84"/>
      <c r="R107" s="84"/>
      <c r="S107" s="84"/>
      <c r="T107" s="85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T107" s="17" t="s">
        <v>136</v>
      </c>
      <c r="AU107" s="17" t="s">
        <v>82</v>
      </c>
    </row>
    <row r="108" s="12" customFormat="1">
      <c r="A108" s="12"/>
      <c r="B108" s="235"/>
      <c r="C108" s="236"/>
      <c r="D108" s="231" t="s">
        <v>140</v>
      </c>
      <c r="E108" s="237" t="s">
        <v>19</v>
      </c>
      <c r="F108" s="238" t="s">
        <v>313</v>
      </c>
      <c r="G108" s="236"/>
      <c r="H108" s="239">
        <v>150</v>
      </c>
      <c r="I108" s="240"/>
      <c r="J108" s="236"/>
      <c r="K108" s="236"/>
      <c r="L108" s="241"/>
      <c r="M108" s="242"/>
      <c r="N108" s="243"/>
      <c r="O108" s="243"/>
      <c r="P108" s="243"/>
      <c r="Q108" s="243"/>
      <c r="R108" s="243"/>
      <c r="S108" s="243"/>
      <c r="T108" s="244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T108" s="245" t="s">
        <v>140</v>
      </c>
      <c r="AU108" s="245" t="s">
        <v>82</v>
      </c>
      <c r="AV108" s="12" t="s">
        <v>82</v>
      </c>
      <c r="AW108" s="12" t="s">
        <v>34</v>
      </c>
      <c r="AX108" s="12" t="s">
        <v>80</v>
      </c>
      <c r="AY108" s="245" t="s">
        <v>128</v>
      </c>
    </row>
    <row r="109" s="2" customFormat="1" ht="16.5" customHeight="1">
      <c r="A109" s="38"/>
      <c r="B109" s="39"/>
      <c r="C109" s="218" t="s">
        <v>134</v>
      </c>
      <c r="D109" s="218" t="s">
        <v>129</v>
      </c>
      <c r="E109" s="219" t="s">
        <v>314</v>
      </c>
      <c r="F109" s="220" t="s">
        <v>315</v>
      </c>
      <c r="G109" s="221" t="s">
        <v>299</v>
      </c>
      <c r="H109" s="222">
        <v>120</v>
      </c>
      <c r="I109" s="223"/>
      <c r="J109" s="224">
        <f>ROUND(I109*H109,2)</f>
        <v>0</v>
      </c>
      <c r="K109" s="220" t="s">
        <v>300</v>
      </c>
      <c r="L109" s="44"/>
      <c r="M109" s="225" t="s">
        <v>19</v>
      </c>
      <c r="N109" s="226" t="s">
        <v>44</v>
      </c>
      <c r="O109" s="84"/>
      <c r="P109" s="227">
        <f>O109*H109</f>
        <v>0</v>
      </c>
      <c r="Q109" s="227">
        <v>0</v>
      </c>
      <c r="R109" s="227">
        <f>Q109*H109</f>
        <v>0</v>
      </c>
      <c r="S109" s="227">
        <v>0</v>
      </c>
      <c r="T109" s="228">
        <f>S109*H109</f>
        <v>0</v>
      </c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R109" s="229" t="s">
        <v>134</v>
      </c>
      <c r="AT109" s="229" t="s">
        <v>129</v>
      </c>
      <c r="AU109" s="229" t="s">
        <v>82</v>
      </c>
      <c r="AY109" s="17" t="s">
        <v>128</v>
      </c>
      <c r="BE109" s="230">
        <f>IF(N109="základní",J109,0)</f>
        <v>0</v>
      </c>
      <c r="BF109" s="230">
        <f>IF(N109="snížená",J109,0)</f>
        <v>0</v>
      </c>
      <c r="BG109" s="230">
        <f>IF(N109="zákl. přenesená",J109,0)</f>
        <v>0</v>
      </c>
      <c r="BH109" s="230">
        <f>IF(N109="sníž. přenesená",J109,0)</f>
        <v>0</v>
      </c>
      <c r="BI109" s="230">
        <f>IF(N109="nulová",J109,0)</f>
        <v>0</v>
      </c>
      <c r="BJ109" s="17" t="s">
        <v>80</v>
      </c>
      <c r="BK109" s="230">
        <f>ROUND(I109*H109,2)</f>
        <v>0</v>
      </c>
      <c r="BL109" s="17" t="s">
        <v>134</v>
      </c>
      <c r="BM109" s="229" t="s">
        <v>316</v>
      </c>
    </row>
    <row r="110" s="2" customFormat="1">
      <c r="A110" s="38"/>
      <c r="B110" s="39"/>
      <c r="C110" s="40"/>
      <c r="D110" s="231" t="s">
        <v>136</v>
      </c>
      <c r="E110" s="40"/>
      <c r="F110" s="232" t="s">
        <v>317</v>
      </c>
      <c r="G110" s="40"/>
      <c r="H110" s="40"/>
      <c r="I110" s="146"/>
      <c r="J110" s="40"/>
      <c r="K110" s="40"/>
      <c r="L110" s="44"/>
      <c r="M110" s="233"/>
      <c r="N110" s="234"/>
      <c r="O110" s="84"/>
      <c r="P110" s="84"/>
      <c r="Q110" s="84"/>
      <c r="R110" s="84"/>
      <c r="S110" s="84"/>
      <c r="T110" s="85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T110" s="17" t="s">
        <v>136</v>
      </c>
      <c r="AU110" s="17" t="s">
        <v>82</v>
      </c>
    </row>
    <row r="111" s="11" customFormat="1" ht="22.8" customHeight="1">
      <c r="A111" s="11"/>
      <c r="B111" s="204"/>
      <c r="C111" s="205"/>
      <c r="D111" s="206" t="s">
        <v>72</v>
      </c>
      <c r="E111" s="280" t="s">
        <v>134</v>
      </c>
      <c r="F111" s="280" t="s">
        <v>318</v>
      </c>
      <c r="G111" s="205"/>
      <c r="H111" s="205"/>
      <c r="I111" s="208"/>
      <c r="J111" s="281">
        <f>BK111</f>
        <v>0</v>
      </c>
      <c r="K111" s="205"/>
      <c r="L111" s="210"/>
      <c r="M111" s="211"/>
      <c r="N111" s="212"/>
      <c r="O111" s="212"/>
      <c r="P111" s="213">
        <f>SUM(P112:P159)</f>
        <v>0</v>
      </c>
      <c r="Q111" s="212"/>
      <c r="R111" s="213">
        <f>SUM(R112:R159)</f>
        <v>2.3995661099999999</v>
      </c>
      <c r="S111" s="212"/>
      <c r="T111" s="214">
        <f>SUM(T112:T159)</f>
        <v>7.2337799999999994</v>
      </c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R111" s="215" t="s">
        <v>80</v>
      </c>
      <c r="AT111" s="216" t="s">
        <v>72</v>
      </c>
      <c r="AU111" s="216" t="s">
        <v>80</v>
      </c>
      <c r="AY111" s="215" t="s">
        <v>128</v>
      </c>
      <c r="BK111" s="217">
        <f>SUM(BK112:BK159)</f>
        <v>0</v>
      </c>
    </row>
    <row r="112" s="2" customFormat="1" ht="16.5" customHeight="1">
      <c r="A112" s="38"/>
      <c r="B112" s="39"/>
      <c r="C112" s="218" t="s">
        <v>126</v>
      </c>
      <c r="D112" s="218" t="s">
        <v>129</v>
      </c>
      <c r="E112" s="219" t="s">
        <v>319</v>
      </c>
      <c r="F112" s="220" t="s">
        <v>320</v>
      </c>
      <c r="G112" s="221" t="s">
        <v>299</v>
      </c>
      <c r="H112" s="222">
        <v>120.563</v>
      </c>
      <c r="I112" s="223"/>
      <c r="J112" s="224">
        <f>ROUND(I112*H112,2)</f>
        <v>0</v>
      </c>
      <c r="K112" s="220" t="s">
        <v>300</v>
      </c>
      <c r="L112" s="44"/>
      <c r="M112" s="225" t="s">
        <v>19</v>
      </c>
      <c r="N112" s="226" t="s">
        <v>44</v>
      </c>
      <c r="O112" s="84"/>
      <c r="P112" s="227">
        <f>O112*H112</f>
        <v>0</v>
      </c>
      <c r="Q112" s="227">
        <v>0.00059999999999999995</v>
      </c>
      <c r="R112" s="227">
        <f>Q112*H112</f>
        <v>0.072337799999999994</v>
      </c>
      <c r="S112" s="227">
        <v>0</v>
      </c>
      <c r="T112" s="228">
        <f>S112*H112</f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R112" s="229" t="s">
        <v>134</v>
      </c>
      <c r="AT112" s="229" t="s">
        <v>129</v>
      </c>
      <c r="AU112" s="229" t="s">
        <v>82</v>
      </c>
      <c r="AY112" s="17" t="s">
        <v>128</v>
      </c>
      <c r="BE112" s="230">
        <f>IF(N112="základní",J112,0)</f>
        <v>0</v>
      </c>
      <c r="BF112" s="230">
        <f>IF(N112="snížená",J112,0)</f>
        <v>0</v>
      </c>
      <c r="BG112" s="230">
        <f>IF(N112="zákl. přenesená",J112,0)</f>
        <v>0</v>
      </c>
      <c r="BH112" s="230">
        <f>IF(N112="sníž. přenesená",J112,0)</f>
        <v>0</v>
      </c>
      <c r="BI112" s="230">
        <f>IF(N112="nulová",J112,0)</f>
        <v>0</v>
      </c>
      <c r="BJ112" s="17" t="s">
        <v>80</v>
      </c>
      <c r="BK112" s="230">
        <f>ROUND(I112*H112,2)</f>
        <v>0</v>
      </c>
      <c r="BL112" s="17" t="s">
        <v>134</v>
      </c>
      <c r="BM112" s="229" t="s">
        <v>321</v>
      </c>
    </row>
    <row r="113" s="2" customFormat="1">
      <c r="A113" s="38"/>
      <c r="B113" s="39"/>
      <c r="C113" s="40"/>
      <c r="D113" s="231" t="s">
        <v>136</v>
      </c>
      <c r="E113" s="40"/>
      <c r="F113" s="232" t="s">
        <v>322</v>
      </c>
      <c r="G113" s="40"/>
      <c r="H113" s="40"/>
      <c r="I113" s="146"/>
      <c r="J113" s="40"/>
      <c r="K113" s="40"/>
      <c r="L113" s="44"/>
      <c r="M113" s="233"/>
      <c r="N113" s="234"/>
      <c r="O113" s="84"/>
      <c r="P113" s="84"/>
      <c r="Q113" s="84"/>
      <c r="R113" s="84"/>
      <c r="S113" s="84"/>
      <c r="T113" s="85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T113" s="17" t="s">
        <v>136</v>
      </c>
      <c r="AU113" s="17" t="s">
        <v>82</v>
      </c>
    </row>
    <row r="114" s="12" customFormat="1">
      <c r="A114" s="12"/>
      <c r="B114" s="235"/>
      <c r="C114" s="236"/>
      <c r="D114" s="231" t="s">
        <v>140</v>
      </c>
      <c r="E114" s="237" t="s">
        <v>19</v>
      </c>
      <c r="F114" s="238" t="s">
        <v>323</v>
      </c>
      <c r="G114" s="236"/>
      <c r="H114" s="239">
        <v>120.563</v>
      </c>
      <c r="I114" s="240"/>
      <c r="J114" s="236"/>
      <c r="K114" s="236"/>
      <c r="L114" s="241"/>
      <c r="M114" s="242"/>
      <c r="N114" s="243"/>
      <c r="O114" s="243"/>
      <c r="P114" s="243"/>
      <c r="Q114" s="243"/>
      <c r="R114" s="243"/>
      <c r="S114" s="243"/>
      <c r="T114" s="244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T114" s="245" t="s">
        <v>140</v>
      </c>
      <c r="AU114" s="245" t="s">
        <v>82</v>
      </c>
      <c r="AV114" s="12" t="s">
        <v>82</v>
      </c>
      <c r="AW114" s="12" t="s">
        <v>34</v>
      </c>
      <c r="AX114" s="12" t="s">
        <v>80</v>
      </c>
      <c r="AY114" s="245" t="s">
        <v>128</v>
      </c>
    </row>
    <row r="115" s="2" customFormat="1" ht="16.5" customHeight="1">
      <c r="A115" s="38"/>
      <c r="B115" s="39"/>
      <c r="C115" s="218" t="s">
        <v>162</v>
      </c>
      <c r="D115" s="218" t="s">
        <v>129</v>
      </c>
      <c r="E115" s="219" t="s">
        <v>324</v>
      </c>
      <c r="F115" s="220" t="s">
        <v>325</v>
      </c>
      <c r="G115" s="221" t="s">
        <v>299</v>
      </c>
      <c r="H115" s="222">
        <v>120.563</v>
      </c>
      <c r="I115" s="223"/>
      <c r="J115" s="224">
        <f>ROUND(I115*H115,2)</f>
        <v>0</v>
      </c>
      <c r="K115" s="220" t="s">
        <v>300</v>
      </c>
      <c r="L115" s="44"/>
      <c r="M115" s="225" t="s">
        <v>19</v>
      </c>
      <c r="N115" s="226" t="s">
        <v>44</v>
      </c>
      <c r="O115" s="84"/>
      <c r="P115" s="227">
        <f>O115*H115</f>
        <v>0</v>
      </c>
      <c r="Q115" s="227">
        <v>0.00036999999999999999</v>
      </c>
      <c r="R115" s="227">
        <f>Q115*H115</f>
        <v>0.044608309999999998</v>
      </c>
      <c r="S115" s="227">
        <v>0.059999999999999998</v>
      </c>
      <c r="T115" s="228">
        <f>S115*H115</f>
        <v>7.2337799999999994</v>
      </c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R115" s="229" t="s">
        <v>134</v>
      </c>
      <c r="AT115" s="229" t="s">
        <v>129</v>
      </c>
      <c r="AU115" s="229" t="s">
        <v>82</v>
      </c>
      <c r="AY115" s="17" t="s">
        <v>128</v>
      </c>
      <c r="BE115" s="230">
        <f>IF(N115="základní",J115,0)</f>
        <v>0</v>
      </c>
      <c r="BF115" s="230">
        <f>IF(N115="snížená",J115,0)</f>
        <v>0</v>
      </c>
      <c r="BG115" s="230">
        <f>IF(N115="zákl. přenesená",J115,0)</f>
        <v>0</v>
      </c>
      <c r="BH115" s="230">
        <f>IF(N115="sníž. přenesená",J115,0)</f>
        <v>0</v>
      </c>
      <c r="BI115" s="230">
        <f>IF(N115="nulová",J115,0)</f>
        <v>0</v>
      </c>
      <c r="BJ115" s="17" t="s">
        <v>80</v>
      </c>
      <c r="BK115" s="230">
        <f>ROUND(I115*H115,2)</f>
        <v>0</v>
      </c>
      <c r="BL115" s="17" t="s">
        <v>134</v>
      </c>
      <c r="BM115" s="229" t="s">
        <v>326</v>
      </c>
    </row>
    <row r="116" s="12" customFormat="1">
      <c r="A116" s="12"/>
      <c r="B116" s="235"/>
      <c r="C116" s="236"/>
      <c r="D116" s="231" t="s">
        <v>140</v>
      </c>
      <c r="E116" s="237" t="s">
        <v>19</v>
      </c>
      <c r="F116" s="238" t="s">
        <v>327</v>
      </c>
      <c r="G116" s="236"/>
      <c r="H116" s="239">
        <v>44.581000000000003</v>
      </c>
      <c r="I116" s="240"/>
      <c r="J116" s="236"/>
      <c r="K116" s="236"/>
      <c r="L116" s="241"/>
      <c r="M116" s="242"/>
      <c r="N116" s="243"/>
      <c r="O116" s="243"/>
      <c r="P116" s="243"/>
      <c r="Q116" s="243"/>
      <c r="R116" s="243"/>
      <c r="S116" s="243"/>
      <c r="T116" s="244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T116" s="245" t="s">
        <v>140</v>
      </c>
      <c r="AU116" s="245" t="s">
        <v>82</v>
      </c>
      <c r="AV116" s="12" t="s">
        <v>82</v>
      </c>
      <c r="AW116" s="12" t="s">
        <v>34</v>
      </c>
      <c r="AX116" s="12" t="s">
        <v>73</v>
      </c>
      <c r="AY116" s="245" t="s">
        <v>128</v>
      </c>
    </row>
    <row r="117" s="12" customFormat="1">
      <c r="A117" s="12"/>
      <c r="B117" s="235"/>
      <c r="C117" s="236"/>
      <c r="D117" s="231" t="s">
        <v>140</v>
      </c>
      <c r="E117" s="237" t="s">
        <v>19</v>
      </c>
      <c r="F117" s="238" t="s">
        <v>328</v>
      </c>
      <c r="G117" s="236"/>
      <c r="H117" s="239">
        <v>48.085000000000001</v>
      </c>
      <c r="I117" s="240"/>
      <c r="J117" s="236"/>
      <c r="K117" s="236"/>
      <c r="L117" s="241"/>
      <c r="M117" s="242"/>
      <c r="N117" s="243"/>
      <c r="O117" s="243"/>
      <c r="P117" s="243"/>
      <c r="Q117" s="243"/>
      <c r="R117" s="243"/>
      <c r="S117" s="243"/>
      <c r="T117" s="244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T117" s="245" t="s">
        <v>140</v>
      </c>
      <c r="AU117" s="245" t="s">
        <v>82</v>
      </c>
      <c r="AV117" s="12" t="s">
        <v>82</v>
      </c>
      <c r="AW117" s="12" t="s">
        <v>34</v>
      </c>
      <c r="AX117" s="12" t="s">
        <v>73</v>
      </c>
      <c r="AY117" s="245" t="s">
        <v>128</v>
      </c>
    </row>
    <row r="118" s="12" customFormat="1">
      <c r="A118" s="12"/>
      <c r="B118" s="235"/>
      <c r="C118" s="236"/>
      <c r="D118" s="231" t="s">
        <v>140</v>
      </c>
      <c r="E118" s="237" t="s">
        <v>19</v>
      </c>
      <c r="F118" s="238" t="s">
        <v>329</v>
      </c>
      <c r="G118" s="236"/>
      <c r="H118" s="239">
        <v>27.896999999999998</v>
      </c>
      <c r="I118" s="240"/>
      <c r="J118" s="236"/>
      <c r="K118" s="236"/>
      <c r="L118" s="241"/>
      <c r="M118" s="242"/>
      <c r="N118" s="243"/>
      <c r="O118" s="243"/>
      <c r="P118" s="243"/>
      <c r="Q118" s="243"/>
      <c r="R118" s="243"/>
      <c r="S118" s="243"/>
      <c r="T118" s="244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T118" s="245" t="s">
        <v>140</v>
      </c>
      <c r="AU118" s="245" t="s">
        <v>82</v>
      </c>
      <c r="AV118" s="12" t="s">
        <v>82</v>
      </c>
      <c r="AW118" s="12" t="s">
        <v>34</v>
      </c>
      <c r="AX118" s="12" t="s">
        <v>73</v>
      </c>
      <c r="AY118" s="245" t="s">
        <v>128</v>
      </c>
    </row>
    <row r="119" s="13" customFormat="1">
      <c r="A119" s="13"/>
      <c r="B119" s="256"/>
      <c r="C119" s="257"/>
      <c r="D119" s="231" t="s">
        <v>140</v>
      </c>
      <c r="E119" s="258" t="s">
        <v>19</v>
      </c>
      <c r="F119" s="259" t="s">
        <v>203</v>
      </c>
      <c r="G119" s="257"/>
      <c r="H119" s="260">
        <v>120.563</v>
      </c>
      <c r="I119" s="261"/>
      <c r="J119" s="257"/>
      <c r="K119" s="257"/>
      <c r="L119" s="262"/>
      <c r="M119" s="263"/>
      <c r="N119" s="264"/>
      <c r="O119" s="264"/>
      <c r="P119" s="264"/>
      <c r="Q119" s="264"/>
      <c r="R119" s="264"/>
      <c r="S119" s="264"/>
      <c r="T119" s="265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66" t="s">
        <v>140</v>
      </c>
      <c r="AU119" s="266" t="s">
        <v>82</v>
      </c>
      <c r="AV119" s="13" t="s">
        <v>134</v>
      </c>
      <c r="AW119" s="13" t="s">
        <v>34</v>
      </c>
      <c r="AX119" s="13" t="s">
        <v>80</v>
      </c>
      <c r="AY119" s="266" t="s">
        <v>128</v>
      </c>
    </row>
    <row r="120" s="2" customFormat="1" ht="16.5" customHeight="1">
      <c r="A120" s="38"/>
      <c r="B120" s="39"/>
      <c r="C120" s="218" t="s">
        <v>169</v>
      </c>
      <c r="D120" s="218" t="s">
        <v>129</v>
      </c>
      <c r="E120" s="219" t="s">
        <v>330</v>
      </c>
      <c r="F120" s="220" t="s">
        <v>331</v>
      </c>
      <c r="G120" s="221" t="s">
        <v>159</v>
      </c>
      <c r="H120" s="222">
        <v>12</v>
      </c>
      <c r="I120" s="223"/>
      <c r="J120" s="224">
        <f>ROUND(I120*H120,2)</f>
        <v>0</v>
      </c>
      <c r="K120" s="220" t="s">
        <v>300</v>
      </c>
      <c r="L120" s="44"/>
      <c r="M120" s="225" t="s">
        <v>19</v>
      </c>
      <c r="N120" s="226" t="s">
        <v>44</v>
      </c>
      <c r="O120" s="84"/>
      <c r="P120" s="227">
        <f>O120*H120</f>
        <v>0</v>
      </c>
      <c r="Q120" s="227">
        <v>0.0020600000000000002</v>
      </c>
      <c r="R120" s="227">
        <f>Q120*H120</f>
        <v>0.024720000000000002</v>
      </c>
      <c r="S120" s="227">
        <v>0</v>
      </c>
      <c r="T120" s="228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229" t="s">
        <v>134</v>
      </c>
      <c r="AT120" s="229" t="s">
        <v>129</v>
      </c>
      <c r="AU120" s="229" t="s">
        <v>82</v>
      </c>
      <c r="AY120" s="17" t="s">
        <v>128</v>
      </c>
      <c r="BE120" s="230">
        <f>IF(N120="základní",J120,0)</f>
        <v>0</v>
      </c>
      <c r="BF120" s="230">
        <f>IF(N120="snížená",J120,0)</f>
        <v>0</v>
      </c>
      <c r="BG120" s="230">
        <f>IF(N120="zákl. přenesená",J120,0)</f>
        <v>0</v>
      </c>
      <c r="BH120" s="230">
        <f>IF(N120="sníž. přenesená",J120,0)</f>
        <v>0</v>
      </c>
      <c r="BI120" s="230">
        <f>IF(N120="nulová",J120,0)</f>
        <v>0</v>
      </c>
      <c r="BJ120" s="17" t="s">
        <v>80</v>
      </c>
      <c r="BK120" s="230">
        <f>ROUND(I120*H120,2)</f>
        <v>0</v>
      </c>
      <c r="BL120" s="17" t="s">
        <v>134</v>
      </c>
      <c r="BM120" s="229" t="s">
        <v>332</v>
      </c>
    </row>
    <row r="121" s="2" customFormat="1">
      <c r="A121" s="38"/>
      <c r="B121" s="39"/>
      <c r="C121" s="40"/>
      <c r="D121" s="231" t="s">
        <v>136</v>
      </c>
      <c r="E121" s="40"/>
      <c r="F121" s="232" t="s">
        <v>333</v>
      </c>
      <c r="G121" s="40"/>
      <c r="H121" s="40"/>
      <c r="I121" s="146"/>
      <c r="J121" s="40"/>
      <c r="K121" s="40"/>
      <c r="L121" s="44"/>
      <c r="M121" s="233"/>
      <c r="N121" s="234"/>
      <c r="O121" s="84"/>
      <c r="P121" s="84"/>
      <c r="Q121" s="84"/>
      <c r="R121" s="84"/>
      <c r="S121" s="84"/>
      <c r="T121" s="85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136</v>
      </c>
      <c r="AU121" s="17" t="s">
        <v>82</v>
      </c>
    </row>
    <row r="122" s="12" customFormat="1">
      <c r="A122" s="12"/>
      <c r="B122" s="235"/>
      <c r="C122" s="236"/>
      <c r="D122" s="231" t="s">
        <v>140</v>
      </c>
      <c r="E122" s="237" t="s">
        <v>19</v>
      </c>
      <c r="F122" s="238" t="s">
        <v>334</v>
      </c>
      <c r="G122" s="236"/>
      <c r="H122" s="239">
        <v>8</v>
      </c>
      <c r="I122" s="240"/>
      <c r="J122" s="236"/>
      <c r="K122" s="236"/>
      <c r="L122" s="241"/>
      <c r="M122" s="242"/>
      <c r="N122" s="243"/>
      <c r="O122" s="243"/>
      <c r="P122" s="243"/>
      <c r="Q122" s="243"/>
      <c r="R122" s="243"/>
      <c r="S122" s="243"/>
      <c r="T122" s="244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T122" s="245" t="s">
        <v>140</v>
      </c>
      <c r="AU122" s="245" t="s">
        <v>82</v>
      </c>
      <c r="AV122" s="12" t="s">
        <v>82</v>
      </c>
      <c r="AW122" s="12" t="s">
        <v>34</v>
      </c>
      <c r="AX122" s="12" t="s">
        <v>73</v>
      </c>
      <c r="AY122" s="245" t="s">
        <v>128</v>
      </c>
    </row>
    <row r="123" s="12" customFormat="1">
      <c r="A123" s="12"/>
      <c r="B123" s="235"/>
      <c r="C123" s="236"/>
      <c r="D123" s="231" t="s">
        <v>140</v>
      </c>
      <c r="E123" s="237" t="s">
        <v>19</v>
      </c>
      <c r="F123" s="238" t="s">
        <v>335</v>
      </c>
      <c r="G123" s="236"/>
      <c r="H123" s="239">
        <v>4</v>
      </c>
      <c r="I123" s="240"/>
      <c r="J123" s="236"/>
      <c r="K123" s="236"/>
      <c r="L123" s="241"/>
      <c r="M123" s="242"/>
      <c r="N123" s="243"/>
      <c r="O123" s="243"/>
      <c r="P123" s="243"/>
      <c r="Q123" s="243"/>
      <c r="R123" s="243"/>
      <c r="S123" s="243"/>
      <c r="T123" s="244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T123" s="245" t="s">
        <v>140</v>
      </c>
      <c r="AU123" s="245" t="s">
        <v>82</v>
      </c>
      <c r="AV123" s="12" t="s">
        <v>82</v>
      </c>
      <c r="AW123" s="12" t="s">
        <v>34</v>
      </c>
      <c r="AX123" s="12" t="s">
        <v>73</v>
      </c>
      <c r="AY123" s="245" t="s">
        <v>128</v>
      </c>
    </row>
    <row r="124" s="13" customFormat="1">
      <c r="A124" s="13"/>
      <c r="B124" s="256"/>
      <c r="C124" s="257"/>
      <c r="D124" s="231" t="s">
        <v>140</v>
      </c>
      <c r="E124" s="258" t="s">
        <v>19</v>
      </c>
      <c r="F124" s="259" t="s">
        <v>203</v>
      </c>
      <c r="G124" s="257"/>
      <c r="H124" s="260">
        <v>12</v>
      </c>
      <c r="I124" s="261"/>
      <c r="J124" s="257"/>
      <c r="K124" s="257"/>
      <c r="L124" s="262"/>
      <c r="M124" s="263"/>
      <c r="N124" s="264"/>
      <c r="O124" s="264"/>
      <c r="P124" s="264"/>
      <c r="Q124" s="264"/>
      <c r="R124" s="264"/>
      <c r="S124" s="264"/>
      <c r="T124" s="265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66" t="s">
        <v>140</v>
      </c>
      <c r="AU124" s="266" t="s">
        <v>82</v>
      </c>
      <c r="AV124" s="13" t="s">
        <v>134</v>
      </c>
      <c r="AW124" s="13" t="s">
        <v>34</v>
      </c>
      <c r="AX124" s="13" t="s">
        <v>80</v>
      </c>
      <c r="AY124" s="266" t="s">
        <v>128</v>
      </c>
    </row>
    <row r="125" s="2" customFormat="1" ht="16.5" customHeight="1">
      <c r="A125" s="38"/>
      <c r="B125" s="39"/>
      <c r="C125" s="218" t="s">
        <v>175</v>
      </c>
      <c r="D125" s="218" t="s">
        <v>129</v>
      </c>
      <c r="E125" s="219" t="s">
        <v>336</v>
      </c>
      <c r="F125" s="220" t="s">
        <v>337</v>
      </c>
      <c r="G125" s="221" t="s">
        <v>159</v>
      </c>
      <c r="H125" s="222">
        <v>8</v>
      </c>
      <c r="I125" s="223"/>
      <c r="J125" s="224">
        <f>ROUND(I125*H125,2)</f>
        <v>0</v>
      </c>
      <c r="K125" s="220" t="s">
        <v>300</v>
      </c>
      <c r="L125" s="44"/>
      <c r="M125" s="225" t="s">
        <v>19</v>
      </c>
      <c r="N125" s="226" t="s">
        <v>44</v>
      </c>
      <c r="O125" s="84"/>
      <c r="P125" s="227">
        <f>O125*H125</f>
        <v>0</v>
      </c>
      <c r="Q125" s="227">
        <v>0</v>
      </c>
      <c r="R125" s="227">
        <f>Q125*H125</f>
        <v>0</v>
      </c>
      <c r="S125" s="227">
        <v>0</v>
      </c>
      <c r="T125" s="228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9" t="s">
        <v>134</v>
      </c>
      <c r="AT125" s="229" t="s">
        <v>129</v>
      </c>
      <c r="AU125" s="229" t="s">
        <v>82</v>
      </c>
      <c r="AY125" s="17" t="s">
        <v>128</v>
      </c>
      <c r="BE125" s="230">
        <f>IF(N125="základní",J125,0)</f>
        <v>0</v>
      </c>
      <c r="BF125" s="230">
        <f>IF(N125="snížená",J125,0)</f>
        <v>0</v>
      </c>
      <c r="BG125" s="230">
        <f>IF(N125="zákl. přenesená",J125,0)</f>
        <v>0</v>
      </c>
      <c r="BH125" s="230">
        <f>IF(N125="sníž. přenesená",J125,0)</f>
        <v>0</v>
      </c>
      <c r="BI125" s="230">
        <f>IF(N125="nulová",J125,0)</f>
        <v>0</v>
      </c>
      <c r="BJ125" s="17" t="s">
        <v>80</v>
      </c>
      <c r="BK125" s="230">
        <f>ROUND(I125*H125,2)</f>
        <v>0</v>
      </c>
      <c r="BL125" s="17" t="s">
        <v>134</v>
      </c>
      <c r="BM125" s="229" t="s">
        <v>338</v>
      </c>
    </row>
    <row r="126" s="2" customFormat="1">
      <c r="A126" s="38"/>
      <c r="B126" s="39"/>
      <c r="C126" s="40"/>
      <c r="D126" s="231" t="s">
        <v>136</v>
      </c>
      <c r="E126" s="40"/>
      <c r="F126" s="232" t="s">
        <v>333</v>
      </c>
      <c r="G126" s="40"/>
      <c r="H126" s="40"/>
      <c r="I126" s="146"/>
      <c r="J126" s="40"/>
      <c r="K126" s="40"/>
      <c r="L126" s="44"/>
      <c r="M126" s="233"/>
      <c r="N126" s="234"/>
      <c r="O126" s="84"/>
      <c r="P126" s="84"/>
      <c r="Q126" s="84"/>
      <c r="R126" s="84"/>
      <c r="S126" s="84"/>
      <c r="T126" s="85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136</v>
      </c>
      <c r="AU126" s="17" t="s">
        <v>82</v>
      </c>
    </row>
    <row r="127" s="2" customFormat="1" ht="33" customHeight="1">
      <c r="A127" s="38"/>
      <c r="B127" s="39"/>
      <c r="C127" s="218" t="s">
        <v>182</v>
      </c>
      <c r="D127" s="218" t="s">
        <v>129</v>
      </c>
      <c r="E127" s="219" t="s">
        <v>339</v>
      </c>
      <c r="F127" s="220" t="s">
        <v>340</v>
      </c>
      <c r="G127" s="221" t="s">
        <v>341</v>
      </c>
      <c r="H127" s="222">
        <v>127</v>
      </c>
      <c r="I127" s="223"/>
      <c r="J127" s="224">
        <f>ROUND(I127*H127,2)</f>
        <v>0</v>
      </c>
      <c r="K127" s="220" t="s">
        <v>300</v>
      </c>
      <c r="L127" s="44"/>
      <c r="M127" s="225" t="s">
        <v>19</v>
      </c>
      <c r="N127" s="226" t="s">
        <v>44</v>
      </c>
      <c r="O127" s="84"/>
      <c r="P127" s="227">
        <f>O127*H127</f>
        <v>0</v>
      </c>
      <c r="Q127" s="227">
        <v>0</v>
      </c>
      <c r="R127" s="227">
        <f>Q127*H127</f>
        <v>0</v>
      </c>
      <c r="S127" s="227">
        <v>0</v>
      </c>
      <c r="T127" s="228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29" t="s">
        <v>134</v>
      </c>
      <c r="AT127" s="229" t="s">
        <v>129</v>
      </c>
      <c r="AU127" s="229" t="s">
        <v>82</v>
      </c>
      <c r="AY127" s="17" t="s">
        <v>128</v>
      </c>
      <c r="BE127" s="230">
        <f>IF(N127="základní",J127,0)</f>
        <v>0</v>
      </c>
      <c r="BF127" s="230">
        <f>IF(N127="snížená",J127,0)</f>
        <v>0</v>
      </c>
      <c r="BG127" s="230">
        <f>IF(N127="zákl. přenesená",J127,0)</f>
        <v>0</v>
      </c>
      <c r="BH127" s="230">
        <f>IF(N127="sníž. přenesená",J127,0)</f>
        <v>0</v>
      </c>
      <c r="BI127" s="230">
        <f>IF(N127="nulová",J127,0)</f>
        <v>0</v>
      </c>
      <c r="BJ127" s="17" t="s">
        <v>80</v>
      </c>
      <c r="BK127" s="230">
        <f>ROUND(I127*H127,2)</f>
        <v>0</v>
      </c>
      <c r="BL127" s="17" t="s">
        <v>134</v>
      </c>
      <c r="BM127" s="229" t="s">
        <v>342</v>
      </c>
    </row>
    <row r="128" s="2" customFormat="1">
      <c r="A128" s="38"/>
      <c r="B128" s="39"/>
      <c r="C128" s="40"/>
      <c r="D128" s="231" t="s">
        <v>136</v>
      </c>
      <c r="E128" s="40"/>
      <c r="F128" s="232" t="s">
        <v>343</v>
      </c>
      <c r="G128" s="40"/>
      <c r="H128" s="40"/>
      <c r="I128" s="146"/>
      <c r="J128" s="40"/>
      <c r="K128" s="40"/>
      <c r="L128" s="44"/>
      <c r="M128" s="233"/>
      <c r="N128" s="234"/>
      <c r="O128" s="84"/>
      <c r="P128" s="84"/>
      <c r="Q128" s="84"/>
      <c r="R128" s="84"/>
      <c r="S128" s="84"/>
      <c r="T128" s="85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7" t="s">
        <v>136</v>
      </c>
      <c r="AU128" s="17" t="s">
        <v>82</v>
      </c>
    </row>
    <row r="129" s="12" customFormat="1">
      <c r="A129" s="12"/>
      <c r="B129" s="235"/>
      <c r="C129" s="236"/>
      <c r="D129" s="231" t="s">
        <v>140</v>
      </c>
      <c r="E129" s="237" t="s">
        <v>19</v>
      </c>
      <c r="F129" s="238" t="s">
        <v>344</v>
      </c>
      <c r="G129" s="236"/>
      <c r="H129" s="239">
        <v>127</v>
      </c>
      <c r="I129" s="240"/>
      <c r="J129" s="236"/>
      <c r="K129" s="236"/>
      <c r="L129" s="241"/>
      <c r="M129" s="242"/>
      <c r="N129" s="243"/>
      <c r="O129" s="243"/>
      <c r="P129" s="243"/>
      <c r="Q129" s="243"/>
      <c r="R129" s="243"/>
      <c r="S129" s="243"/>
      <c r="T129" s="244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T129" s="245" t="s">
        <v>140</v>
      </c>
      <c r="AU129" s="245" t="s">
        <v>82</v>
      </c>
      <c r="AV129" s="12" t="s">
        <v>82</v>
      </c>
      <c r="AW129" s="12" t="s">
        <v>34</v>
      </c>
      <c r="AX129" s="12" t="s">
        <v>80</v>
      </c>
      <c r="AY129" s="245" t="s">
        <v>128</v>
      </c>
    </row>
    <row r="130" s="2" customFormat="1" ht="33" customHeight="1">
      <c r="A130" s="38"/>
      <c r="B130" s="39"/>
      <c r="C130" s="218" t="s">
        <v>190</v>
      </c>
      <c r="D130" s="218" t="s">
        <v>129</v>
      </c>
      <c r="E130" s="219" t="s">
        <v>345</v>
      </c>
      <c r="F130" s="220" t="s">
        <v>346</v>
      </c>
      <c r="G130" s="221" t="s">
        <v>341</v>
      </c>
      <c r="H130" s="222">
        <v>1627</v>
      </c>
      <c r="I130" s="223"/>
      <c r="J130" s="224">
        <f>ROUND(I130*H130,2)</f>
        <v>0</v>
      </c>
      <c r="K130" s="220" t="s">
        <v>300</v>
      </c>
      <c r="L130" s="44"/>
      <c r="M130" s="225" t="s">
        <v>19</v>
      </c>
      <c r="N130" s="226" t="s">
        <v>44</v>
      </c>
      <c r="O130" s="84"/>
      <c r="P130" s="227">
        <f>O130*H130</f>
        <v>0</v>
      </c>
      <c r="Q130" s="227">
        <v>0</v>
      </c>
      <c r="R130" s="227">
        <f>Q130*H130</f>
        <v>0</v>
      </c>
      <c r="S130" s="227">
        <v>0</v>
      </c>
      <c r="T130" s="228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29" t="s">
        <v>134</v>
      </c>
      <c r="AT130" s="229" t="s">
        <v>129</v>
      </c>
      <c r="AU130" s="229" t="s">
        <v>82</v>
      </c>
      <c r="AY130" s="17" t="s">
        <v>128</v>
      </c>
      <c r="BE130" s="230">
        <f>IF(N130="základní",J130,0)</f>
        <v>0</v>
      </c>
      <c r="BF130" s="230">
        <f>IF(N130="snížená",J130,0)</f>
        <v>0</v>
      </c>
      <c r="BG130" s="230">
        <f>IF(N130="zákl. přenesená",J130,0)</f>
        <v>0</v>
      </c>
      <c r="BH130" s="230">
        <f>IF(N130="sníž. přenesená",J130,0)</f>
        <v>0</v>
      </c>
      <c r="BI130" s="230">
        <f>IF(N130="nulová",J130,0)</f>
        <v>0</v>
      </c>
      <c r="BJ130" s="17" t="s">
        <v>80</v>
      </c>
      <c r="BK130" s="230">
        <f>ROUND(I130*H130,2)</f>
        <v>0</v>
      </c>
      <c r="BL130" s="17" t="s">
        <v>134</v>
      </c>
      <c r="BM130" s="229" t="s">
        <v>347</v>
      </c>
    </row>
    <row r="131" s="2" customFormat="1">
      <c r="A131" s="38"/>
      <c r="B131" s="39"/>
      <c r="C131" s="40"/>
      <c r="D131" s="231" t="s">
        <v>136</v>
      </c>
      <c r="E131" s="40"/>
      <c r="F131" s="232" t="s">
        <v>343</v>
      </c>
      <c r="G131" s="40"/>
      <c r="H131" s="40"/>
      <c r="I131" s="146"/>
      <c r="J131" s="40"/>
      <c r="K131" s="40"/>
      <c r="L131" s="44"/>
      <c r="M131" s="233"/>
      <c r="N131" s="234"/>
      <c r="O131" s="84"/>
      <c r="P131" s="84"/>
      <c r="Q131" s="84"/>
      <c r="R131" s="84"/>
      <c r="S131" s="84"/>
      <c r="T131" s="85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136</v>
      </c>
      <c r="AU131" s="17" t="s">
        <v>82</v>
      </c>
    </row>
    <row r="132" s="12" customFormat="1">
      <c r="A132" s="12"/>
      <c r="B132" s="235"/>
      <c r="C132" s="236"/>
      <c r="D132" s="231" t="s">
        <v>140</v>
      </c>
      <c r="E132" s="237" t="s">
        <v>19</v>
      </c>
      <c r="F132" s="238" t="s">
        <v>348</v>
      </c>
      <c r="G132" s="236"/>
      <c r="H132" s="239">
        <v>500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T132" s="245" t="s">
        <v>140</v>
      </c>
      <c r="AU132" s="245" t="s">
        <v>82</v>
      </c>
      <c r="AV132" s="12" t="s">
        <v>82</v>
      </c>
      <c r="AW132" s="12" t="s">
        <v>34</v>
      </c>
      <c r="AX132" s="12" t="s">
        <v>73</v>
      </c>
      <c r="AY132" s="245" t="s">
        <v>128</v>
      </c>
    </row>
    <row r="133" s="12" customFormat="1">
      <c r="A133" s="12"/>
      <c r="B133" s="235"/>
      <c r="C133" s="236"/>
      <c r="D133" s="231" t="s">
        <v>140</v>
      </c>
      <c r="E133" s="237" t="s">
        <v>19</v>
      </c>
      <c r="F133" s="238" t="s">
        <v>349</v>
      </c>
      <c r="G133" s="236"/>
      <c r="H133" s="239">
        <v>1000</v>
      </c>
      <c r="I133" s="240"/>
      <c r="J133" s="236"/>
      <c r="K133" s="236"/>
      <c r="L133" s="241"/>
      <c r="M133" s="242"/>
      <c r="N133" s="243"/>
      <c r="O133" s="243"/>
      <c r="P133" s="243"/>
      <c r="Q133" s="243"/>
      <c r="R133" s="243"/>
      <c r="S133" s="243"/>
      <c r="T133" s="244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T133" s="245" t="s">
        <v>140</v>
      </c>
      <c r="AU133" s="245" t="s">
        <v>82</v>
      </c>
      <c r="AV133" s="12" t="s">
        <v>82</v>
      </c>
      <c r="AW133" s="12" t="s">
        <v>34</v>
      </c>
      <c r="AX133" s="12" t="s">
        <v>73</v>
      </c>
      <c r="AY133" s="245" t="s">
        <v>128</v>
      </c>
    </row>
    <row r="134" s="12" customFormat="1">
      <c r="A134" s="12"/>
      <c r="B134" s="235"/>
      <c r="C134" s="236"/>
      <c r="D134" s="231" t="s">
        <v>140</v>
      </c>
      <c r="E134" s="237" t="s">
        <v>19</v>
      </c>
      <c r="F134" s="238" t="s">
        <v>344</v>
      </c>
      <c r="G134" s="236"/>
      <c r="H134" s="239">
        <v>127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T134" s="245" t="s">
        <v>140</v>
      </c>
      <c r="AU134" s="245" t="s">
        <v>82</v>
      </c>
      <c r="AV134" s="12" t="s">
        <v>82</v>
      </c>
      <c r="AW134" s="12" t="s">
        <v>34</v>
      </c>
      <c r="AX134" s="12" t="s">
        <v>73</v>
      </c>
      <c r="AY134" s="245" t="s">
        <v>128</v>
      </c>
    </row>
    <row r="135" s="13" customFormat="1">
      <c r="A135" s="13"/>
      <c r="B135" s="256"/>
      <c r="C135" s="257"/>
      <c r="D135" s="231" t="s">
        <v>140</v>
      </c>
      <c r="E135" s="258" t="s">
        <v>19</v>
      </c>
      <c r="F135" s="259" t="s">
        <v>203</v>
      </c>
      <c r="G135" s="257"/>
      <c r="H135" s="260">
        <v>1627</v>
      </c>
      <c r="I135" s="261"/>
      <c r="J135" s="257"/>
      <c r="K135" s="257"/>
      <c r="L135" s="262"/>
      <c r="M135" s="263"/>
      <c r="N135" s="264"/>
      <c r="O135" s="264"/>
      <c r="P135" s="264"/>
      <c r="Q135" s="264"/>
      <c r="R135" s="264"/>
      <c r="S135" s="264"/>
      <c r="T135" s="265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66" t="s">
        <v>140</v>
      </c>
      <c r="AU135" s="266" t="s">
        <v>82</v>
      </c>
      <c r="AV135" s="13" t="s">
        <v>134</v>
      </c>
      <c r="AW135" s="13" t="s">
        <v>34</v>
      </c>
      <c r="AX135" s="13" t="s">
        <v>80</v>
      </c>
      <c r="AY135" s="266" t="s">
        <v>128</v>
      </c>
    </row>
    <row r="136" s="2" customFormat="1" ht="16.5" customHeight="1">
      <c r="A136" s="38"/>
      <c r="B136" s="39"/>
      <c r="C136" s="246" t="s">
        <v>196</v>
      </c>
      <c r="D136" s="246" t="s">
        <v>191</v>
      </c>
      <c r="E136" s="247" t="s">
        <v>350</v>
      </c>
      <c r="F136" s="248" t="s">
        <v>351</v>
      </c>
      <c r="G136" s="249" t="s">
        <v>352</v>
      </c>
      <c r="H136" s="250">
        <v>1.5</v>
      </c>
      <c r="I136" s="251"/>
      <c r="J136" s="252">
        <f>ROUND(I136*H136,2)</f>
        <v>0</v>
      </c>
      <c r="K136" s="248" t="s">
        <v>19</v>
      </c>
      <c r="L136" s="253"/>
      <c r="M136" s="254" t="s">
        <v>19</v>
      </c>
      <c r="N136" s="255" t="s">
        <v>44</v>
      </c>
      <c r="O136" s="84"/>
      <c r="P136" s="227">
        <f>O136*H136</f>
        <v>0</v>
      </c>
      <c r="Q136" s="227">
        <v>0.050000000000000003</v>
      </c>
      <c r="R136" s="227">
        <f>Q136*H136</f>
        <v>0.075000000000000011</v>
      </c>
      <c r="S136" s="227">
        <v>0</v>
      </c>
      <c r="T136" s="228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29" t="s">
        <v>175</v>
      </c>
      <c r="AT136" s="229" t="s">
        <v>191</v>
      </c>
      <c r="AU136" s="229" t="s">
        <v>82</v>
      </c>
      <c r="AY136" s="17" t="s">
        <v>128</v>
      </c>
      <c r="BE136" s="230">
        <f>IF(N136="základní",J136,0)</f>
        <v>0</v>
      </c>
      <c r="BF136" s="230">
        <f>IF(N136="snížená",J136,0)</f>
        <v>0</v>
      </c>
      <c r="BG136" s="230">
        <f>IF(N136="zákl. přenesená",J136,0)</f>
        <v>0</v>
      </c>
      <c r="BH136" s="230">
        <f>IF(N136="sníž. přenesená",J136,0)</f>
        <v>0</v>
      </c>
      <c r="BI136" s="230">
        <f>IF(N136="nulová",J136,0)</f>
        <v>0</v>
      </c>
      <c r="BJ136" s="17" t="s">
        <v>80</v>
      </c>
      <c r="BK136" s="230">
        <f>ROUND(I136*H136,2)</f>
        <v>0</v>
      </c>
      <c r="BL136" s="17" t="s">
        <v>134</v>
      </c>
      <c r="BM136" s="229" t="s">
        <v>353</v>
      </c>
    </row>
    <row r="137" s="12" customFormat="1">
      <c r="A137" s="12"/>
      <c r="B137" s="235"/>
      <c r="C137" s="236"/>
      <c r="D137" s="231" t="s">
        <v>140</v>
      </c>
      <c r="E137" s="237" t="s">
        <v>19</v>
      </c>
      <c r="F137" s="238" t="s">
        <v>354</v>
      </c>
      <c r="G137" s="236"/>
      <c r="H137" s="239">
        <v>1.5</v>
      </c>
      <c r="I137" s="240"/>
      <c r="J137" s="236"/>
      <c r="K137" s="236"/>
      <c r="L137" s="241"/>
      <c r="M137" s="242"/>
      <c r="N137" s="243"/>
      <c r="O137" s="243"/>
      <c r="P137" s="243"/>
      <c r="Q137" s="243"/>
      <c r="R137" s="243"/>
      <c r="S137" s="243"/>
      <c r="T137" s="244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T137" s="245" t="s">
        <v>140</v>
      </c>
      <c r="AU137" s="245" t="s">
        <v>82</v>
      </c>
      <c r="AV137" s="12" t="s">
        <v>82</v>
      </c>
      <c r="AW137" s="12" t="s">
        <v>34</v>
      </c>
      <c r="AX137" s="12" t="s">
        <v>80</v>
      </c>
      <c r="AY137" s="245" t="s">
        <v>128</v>
      </c>
    </row>
    <row r="138" s="2" customFormat="1" ht="16.5" customHeight="1">
      <c r="A138" s="38"/>
      <c r="B138" s="39"/>
      <c r="C138" s="246" t="s">
        <v>204</v>
      </c>
      <c r="D138" s="246" t="s">
        <v>191</v>
      </c>
      <c r="E138" s="247" t="s">
        <v>355</v>
      </c>
      <c r="F138" s="248" t="s">
        <v>356</v>
      </c>
      <c r="G138" s="249" t="s">
        <v>178</v>
      </c>
      <c r="H138" s="250">
        <v>0.10000000000000001</v>
      </c>
      <c r="I138" s="251"/>
      <c r="J138" s="252">
        <f>ROUND(I138*H138,2)</f>
        <v>0</v>
      </c>
      <c r="K138" s="248" t="s">
        <v>300</v>
      </c>
      <c r="L138" s="253"/>
      <c r="M138" s="254" t="s">
        <v>19</v>
      </c>
      <c r="N138" s="255" t="s">
        <v>44</v>
      </c>
      <c r="O138" s="84"/>
      <c r="P138" s="227">
        <f>O138*H138</f>
        <v>0</v>
      </c>
      <c r="Q138" s="227">
        <v>1</v>
      </c>
      <c r="R138" s="227">
        <f>Q138*H138</f>
        <v>0.10000000000000001</v>
      </c>
      <c r="S138" s="227">
        <v>0</v>
      </c>
      <c r="T138" s="228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9" t="s">
        <v>175</v>
      </c>
      <c r="AT138" s="229" t="s">
        <v>191</v>
      </c>
      <c r="AU138" s="229" t="s">
        <v>82</v>
      </c>
      <c r="AY138" s="17" t="s">
        <v>128</v>
      </c>
      <c r="BE138" s="230">
        <f>IF(N138="základní",J138,0)</f>
        <v>0</v>
      </c>
      <c r="BF138" s="230">
        <f>IF(N138="snížená",J138,0)</f>
        <v>0</v>
      </c>
      <c r="BG138" s="230">
        <f>IF(N138="zákl. přenesená",J138,0)</f>
        <v>0</v>
      </c>
      <c r="BH138" s="230">
        <f>IF(N138="sníž. přenesená",J138,0)</f>
        <v>0</v>
      </c>
      <c r="BI138" s="230">
        <f>IF(N138="nulová",J138,0)</f>
        <v>0</v>
      </c>
      <c r="BJ138" s="17" t="s">
        <v>80</v>
      </c>
      <c r="BK138" s="230">
        <f>ROUND(I138*H138,2)</f>
        <v>0</v>
      </c>
      <c r="BL138" s="17" t="s">
        <v>134</v>
      </c>
      <c r="BM138" s="229" t="s">
        <v>357</v>
      </c>
    </row>
    <row r="139" s="12" customFormat="1">
      <c r="A139" s="12"/>
      <c r="B139" s="235"/>
      <c r="C139" s="236"/>
      <c r="D139" s="231" t="s">
        <v>140</v>
      </c>
      <c r="E139" s="237" t="s">
        <v>19</v>
      </c>
      <c r="F139" s="238" t="s">
        <v>358</v>
      </c>
      <c r="G139" s="236"/>
      <c r="H139" s="239">
        <v>0.10000000000000001</v>
      </c>
      <c r="I139" s="240"/>
      <c r="J139" s="236"/>
      <c r="K139" s="236"/>
      <c r="L139" s="241"/>
      <c r="M139" s="242"/>
      <c r="N139" s="243"/>
      <c r="O139" s="243"/>
      <c r="P139" s="243"/>
      <c r="Q139" s="243"/>
      <c r="R139" s="243"/>
      <c r="S139" s="243"/>
      <c r="T139" s="244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T139" s="245" t="s">
        <v>140</v>
      </c>
      <c r="AU139" s="245" t="s">
        <v>82</v>
      </c>
      <c r="AV139" s="12" t="s">
        <v>82</v>
      </c>
      <c r="AW139" s="12" t="s">
        <v>34</v>
      </c>
      <c r="AX139" s="12" t="s">
        <v>80</v>
      </c>
      <c r="AY139" s="245" t="s">
        <v>128</v>
      </c>
    </row>
    <row r="140" s="2" customFormat="1" ht="16.5" customHeight="1">
      <c r="A140" s="38"/>
      <c r="B140" s="39"/>
      <c r="C140" s="246" t="s">
        <v>209</v>
      </c>
      <c r="D140" s="246" t="s">
        <v>191</v>
      </c>
      <c r="E140" s="247" t="s">
        <v>359</v>
      </c>
      <c r="F140" s="248" t="s">
        <v>360</v>
      </c>
      <c r="G140" s="249" t="s">
        <v>178</v>
      </c>
      <c r="H140" s="250">
        <v>0.027</v>
      </c>
      <c r="I140" s="251"/>
      <c r="J140" s="252">
        <f>ROUND(I140*H140,2)</f>
        <v>0</v>
      </c>
      <c r="K140" s="248" t="s">
        <v>300</v>
      </c>
      <c r="L140" s="253"/>
      <c r="M140" s="254" t="s">
        <v>19</v>
      </c>
      <c r="N140" s="255" t="s">
        <v>44</v>
      </c>
      <c r="O140" s="84"/>
      <c r="P140" s="227">
        <f>O140*H140</f>
        <v>0</v>
      </c>
      <c r="Q140" s="227">
        <v>1</v>
      </c>
      <c r="R140" s="227">
        <f>Q140*H140</f>
        <v>0.027</v>
      </c>
      <c r="S140" s="227">
        <v>0</v>
      </c>
      <c r="T140" s="228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29" t="s">
        <v>175</v>
      </c>
      <c r="AT140" s="229" t="s">
        <v>191</v>
      </c>
      <c r="AU140" s="229" t="s">
        <v>82</v>
      </c>
      <c r="AY140" s="17" t="s">
        <v>128</v>
      </c>
      <c r="BE140" s="230">
        <f>IF(N140="základní",J140,0)</f>
        <v>0</v>
      </c>
      <c r="BF140" s="230">
        <f>IF(N140="snížená",J140,0)</f>
        <v>0</v>
      </c>
      <c r="BG140" s="230">
        <f>IF(N140="zákl. přenesená",J140,0)</f>
        <v>0</v>
      </c>
      <c r="BH140" s="230">
        <f>IF(N140="sníž. přenesená",J140,0)</f>
        <v>0</v>
      </c>
      <c r="BI140" s="230">
        <f>IF(N140="nulová",J140,0)</f>
        <v>0</v>
      </c>
      <c r="BJ140" s="17" t="s">
        <v>80</v>
      </c>
      <c r="BK140" s="230">
        <f>ROUND(I140*H140,2)</f>
        <v>0</v>
      </c>
      <c r="BL140" s="17" t="s">
        <v>134</v>
      </c>
      <c r="BM140" s="229" t="s">
        <v>361</v>
      </c>
    </row>
    <row r="141" s="12" customFormat="1">
      <c r="A141" s="12"/>
      <c r="B141" s="235"/>
      <c r="C141" s="236"/>
      <c r="D141" s="231" t="s">
        <v>140</v>
      </c>
      <c r="E141" s="237" t="s">
        <v>19</v>
      </c>
      <c r="F141" s="238" t="s">
        <v>362</v>
      </c>
      <c r="G141" s="236"/>
      <c r="H141" s="239">
        <v>0.027</v>
      </c>
      <c r="I141" s="240"/>
      <c r="J141" s="236"/>
      <c r="K141" s="236"/>
      <c r="L141" s="241"/>
      <c r="M141" s="242"/>
      <c r="N141" s="243"/>
      <c r="O141" s="243"/>
      <c r="P141" s="243"/>
      <c r="Q141" s="243"/>
      <c r="R141" s="243"/>
      <c r="S141" s="243"/>
      <c r="T141" s="244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T141" s="245" t="s">
        <v>140</v>
      </c>
      <c r="AU141" s="245" t="s">
        <v>82</v>
      </c>
      <c r="AV141" s="12" t="s">
        <v>82</v>
      </c>
      <c r="AW141" s="12" t="s">
        <v>34</v>
      </c>
      <c r="AX141" s="12" t="s">
        <v>80</v>
      </c>
      <c r="AY141" s="245" t="s">
        <v>128</v>
      </c>
    </row>
    <row r="142" s="2" customFormat="1" ht="16.5" customHeight="1">
      <c r="A142" s="38"/>
      <c r="B142" s="39"/>
      <c r="C142" s="218" t="s">
        <v>213</v>
      </c>
      <c r="D142" s="218" t="s">
        <v>129</v>
      </c>
      <c r="E142" s="219" t="s">
        <v>363</v>
      </c>
      <c r="F142" s="220" t="s">
        <v>364</v>
      </c>
      <c r="G142" s="221" t="s">
        <v>365</v>
      </c>
      <c r="H142" s="222">
        <v>16</v>
      </c>
      <c r="I142" s="223"/>
      <c r="J142" s="224">
        <f>ROUND(I142*H142,2)</f>
        <v>0</v>
      </c>
      <c r="K142" s="220" t="s">
        <v>19</v>
      </c>
      <c r="L142" s="44"/>
      <c r="M142" s="225" t="s">
        <v>19</v>
      </c>
      <c r="N142" s="226" t="s">
        <v>44</v>
      </c>
      <c r="O142" s="84"/>
      <c r="P142" s="227">
        <f>O142*H142</f>
        <v>0</v>
      </c>
      <c r="Q142" s="227">
        <v>0</v>
      </c>
      <c r="R142" s="227">
        <f>Q142*H142</f>
        <v>0</v>
      </c>
      <c r="S142" s="227">
        <v>0</v>
      </c>
      <c r="T142" s="228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29" t="s">
        <v>134</v>
      </c>
      <c r="AT142" s="229" t="s">
        <v>129</v>
      </c>
      <c r="AU142" s="229" t="s">
        <v>82</v>
      </c>
      <c r="AY142" s="17" t="s">
        <v>128</v>
      </c>
      <c r="BE142" s="230">
        <f>IF(N142="základní",J142,0)</f>
        <v>0</v>
      </c>
      <c r="BF142" s="230">
        <f>IF(N142="snížená",J142,0)</f>
        <v>0</v>
      </c>
      <c r="BG142" s="230">
        <f>IF(N142="zákl. přenesená",J142,0)</f>
        <v>0</v>
      </c>
      <c r="BH142" s="230">
        <f>IF(N142="sníž. přenesená",J142,0)</f>
        <v>0</v>
      </c>
      <c r="BI142" s="230">
        <f>IF(N142="nulová",J142,0)</f>
        <v>0</v>
      </c>
      <c r="BJ142" s="17" t="s">
        <v>80</v>
      </c>
      <c r="BK142" s="230">
        <f>ROUND(I142*H142,2)</f>
        <v>0</v>
      </c>
      <c r="BL142" s="17" t="s">
        <v>134</v>
      </c>
      <c r="BM142" s="229" t="s">
        <v>366</v>
      </c>
    </row>
    <row r="143" s="2" customFormat="1">
      <c r="A143" s="38"/>
      <c r="B143" s="39"/>
      <c r="C143" s="40"/>
      <c r="D143" s="231" t="s">
        <v>136</v>
      </c>
      <c r="E143" s="40"/>
      <c r="F143" s="232" t="s">
        <v>343</v>
      </c>
      <c r="G143" s="40"/>
      <c r="H143" s="40"/>
      <c r="I143" s="146"/>
      <c r="J143" s="40"/>
      <c r="K143" s="40"/>
      <c r="L143" s="44"/>
      <c r="M143" s="233"/>
      <c r="N143" s="234"/>
      <c r="O143" s="84"/>
      <c r="P143" s="84"/>
      <c r="Q143" s="84"/>
      <c r="R143" s="84"/>
      <c r="S143" s="84"/>
      <c r="T143" s="85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136</v>
      </c>
      <c r="AU143" s="17" t="s">
        <v>82</v>
      </c>
    </row>
    <row r="144" s="12" customFormat="1">
      <c r="A144" s="12"/>
      <c r="B144" s="235"/>
      <c r="C144" s="236"/>
      <c r="D144" s="231" t="s">
        <v>140</v>
      </c>
      <c r="E144" s="237" t="s">
        <v>19</v>
      </c>
      <c r="F144" s="238" t="s">
        <v>221</v>
      </c>
      <c r="G144" s="236"/>
      <c r="H144" s="239">
        <v>16</v>
      </c>
      <c r="I144" s="240"/>
      <c r="J144" s="236"/>
      <c r="K144" s="236"/>
      <c r="L144" s="241"/>
      <c r="M144" s="242"/>
      <c r="N144" s="243"/>
      <c r="O144" s="243"/>
      <c r="P144" s="243"/>
      <c r="Q144" s="243"/>
      <c r="R144" s="243"/>
      <c r="S144" s="243"/>
      <c r="T144" s="244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T144" s="245" t="s">
        <v>140</v>
      </c>
      <c r="AU144" s="245" t="s">
        <v>82</v>
      </c>
      <c r="AV144" s="12" t="s">
        <v>82</v>
      </c>
      <c r="AW144" s="12" t="s">
        <v>34</v>
      </c>
      <c r="AX144" s="12" t="s">
        <v>80</v>
      </c>
      <c r="AY144" s="245" t="s">
        <v>128</v>
      </c>
    </row>
    <row r="145" s="2" customFormat="1" ht="16.5" customHeight="1">
      <c r="A145" s="38"/>
      <c r="B145" s="39"/>
      <c r="C145" s="218" t="s">
        <v>8</v>
      </c>
      <c r="D145" s="218" t="s">
        <v>129</v>
      </c>
      <c r="E145" s="219" t="s">
        <v>367</v>
      </c>
      <c r="F145" s="220" t="s">
        <v>368</v>
      </c>
      <c r="G145" s="221" t="s">
        <v>365</v>
      </c>
      <c r="H145" s="222">
        <v>6</v>
      </c>
      <c r="I145" s="223"/>
      <c r="J145" s="224">
        <f>ROUND(I145*H145,2)</f>
        <v>0</v>
      </c>
      <c r="K145" s="220" t="s">
        <v>19</v>
      </c>
      <c r="L145" s="44"/>
      <c r="M145" s="225" t="s">
        <v>19</v>
      </c>
      <c r="N145" s="226" t="s">
        <v>44</v>
      </c>
      <c r="O145" s="84"/>
      <c r="P145" s="227">
        <f>O145*H145</f>
        <v>0</v>
      </c>
      <c r="Q145" s="227">
        <v>0</v>
      </c>
      <c r="R145" s="227">
        <f>Q145*H145</f>
        <v>0</v>
      </c>
      <c r="S145" s="227">
        <v>0</v>
      </c>
      <c r="T145" s="228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9" t="s">
        <v>134</v>
      </c>
      <c r="AT145" s="229" t="s">
        <v>129</v>
      </c>
      <c r="AU145" s="229" t="s">
        <v>82</v>
      </c>
      <c r="AY145" s="17" t="s">
        <v>128</v>
      </c>
      <c r="BE145" s="230">
        <f>IF(N145="základní",J145,0)</f>
        <v>0</v>
      </c>
      <c r="BF145" s="230">
        <f>IF(N145="snížená",J145,0)</f>
        <v>0</v>
      </c>
      <c r="BG145" s="230">
        <f>IF(N145="zákl. přenesená",J145,0)</f>
        <v>0</v>
      </c>
      <c r="BH145" s="230">
        <f>IF(N145="sníž. přenesená",J145,0)</f>
        <v>0</v>
      </c>
      <c r="BI145" s="230">
        <f>IF(N145="nulová",J145,0)</f>
        <v>0</v>
      </c>
      <c r="BJ145" s="17" t="s">
        <v>80</v>
      </c>
      <c r="BK145" s="230">
        <f>ROUND(I145*H145,2)</f>
        <v>0</v>
      </c>
      <c r="BL145" s="17" t="s">
        <v>134</v>
      </c>
      <c r="BM145" s="229" t="s">
        <v>369</v>
      </c>
    </row>
    <row r="146" s="2" customFormat="1">
      <c r="A146" s="38"/>
      <c r="B146" s="39"/>
      <c r="C146" s="40"/>
      <c r="D146" s="231" t="s">
        <v>136</v>
      </c>
      <c r="E146" s="40"/>
      <c r="F146" s="232" t="s">
        <v>370</v>
      </c>
      <c r="G146" s="40"/>
      <c r="H146" s="40"/>
      <c r="I146" s="146"/>
      <c r="J146" s="40"/>
      <c r="K146" s="40"/>
      <c r="L146" s="44"/>
      <c r="M146" s="233"/>
      <c r="N146" s="234"/>
      <c r="O146" s="84"/>
      <c r="P146" s="84"/>
      <c r="Q146" s="84"/>
      <c r="R146" s="84"/>
      <c r="S146" s="84"/>
      <c r="T146" s="85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136</v>
      </c>
      <c r="AU146" s="17" t="s">
        <v>82</v>
      </c>
    </row>
    <row r="147" s="12" customFormat="1">
      <c r="A147" s="12"/>
      <c r="B147" s="235"/>
      <c r="C147" s="236"/>
      <c r="D147" s="231" t="s">
        <v>140</v>
      </c>
      <c r="E147" s="237" t="s">
        <v>19</v>
      </c>
      <c r="F147" s="238" t="s">
        <v>371</v>
      </c>
      <c r="G147" s="236"/>
      <c r="H147" s="239">
        <v>6</v>
      </c>
      <c r="I147" s="240"/>
      <c r="J147" s="236"/>
      <c r="K147" s="236"/>
      <c r="L147" s="241"/>
      <c r="M147" s="242"/>
      <c r="N147" s="243"/>
      <c r="O147" s="243"/>
      <c r="P147" s="243"/>
      <c r="Q147" s="243"/>
      <c r="R147" s="243"/>
      <c r="S147" s="243"/>
      <c r="T147" s="244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T147" s="245" t="s">
        <v>140</v>
      </c>
      <c r="AU147" s="245" t="s">
        <v>82</v>
      </c>
      <c r="AV147" s="12" t="s">
        <v>82</v>
      </c>
      <c r="AW147" s="12" t="s">
        <v>34</v>
      </c>
      <c r="AX147" s="12" t="s">
        <v>80</v>
      </c>
      <c r="AY147" s="245" t="s">
        <v>128</v>
      </c>
    </row>
    <row r="148" s="2" customFormat="1" ht="16.5" customHeight="1">
      <c r="A148" s="38"/>
      <c r="B148" s="39"/>
      <c r="C148" s="218" t="s">
        <v>221</v>
      </c>
      <c r="D148" s="218" t="s">
        <v>129</v>
      </c>
      <c r="E148" s="219" t="s">
        <v>372</v>
      </c>
      <c r="F148" s="220" t="s">
        <v>373</v>
      </c>
      <c r="G148" s="221" t="s">
        <v>365</v>
      </c>
      <c r="H148" s="222">
        <v>6</v>
      </c>
      <c r="I148" s="223"/>
      <c r="J148" s="224">
        <f>ROUND(I148*H148,2)</f>
        <v>0</v>
      </c>
      <c r="K148" s="220" t="s">
        <v>19</v>
      </c>
      <c r="L148" s="44"/>
      <c r="M148" s="225" t="s">
        <v>19</v>
      </c>
      <c r="N148" s="226" t="s">
        <v>44</v>
      </c>
      <c r="O148" s="84"/>
      <c r="P148" s="227">
        <f>O148*H148</f>
        <v>0</v>
      </c>
      <c r="Q148" s="227">
        <v>0</v>
      </c>
      <c r="R148" s="227">
        <f>Q148*H148</f>
        <v>0</v>
      </c>
      <c r="S148" s="227">
        <v>0</v>
      </c>
      <c r="T148" s="228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29" t="s">
        <v>134</v>
      </c>
      <c r="AT148" s="229" t="s">
        <v>129</v>
      </c>
      <c r="AU148" s="229" t="s">
        <v>82</v>
      </c>
      <c r="AY148" s="17" t="s">
        <v>128</v>
      </c>
      <c r="BE148" s="230">
        <f>IF(N148="základní",J148,0)</f>
        <v>0</v>
      </c>
      <c r="BF148" s="230">
        <f>IF(N148="snížená",J148,0)</f>
        <v>0</v>
      </c>
      <c r="BG148" s="230">
        <f>IF(N148="zákl. přenesená",J148,0)</f>
        <v>0</v>
      </c>
      <c r="BH148" s="230">
        <f>IF(N148="sníž. přenesená",J148,0)</f>
        <v>0</v>
      </c>
      <c r="BI148" s="230">
        <f>IF(N148="nulová",J148,0)</f>
        <v>0</v>
      </c>
      <c r="BJ148" s="17" t="s">
        <v>80</v>
      </c>
      <c r="BK148" s="230">
        <f>ROUND(I148*H148,2)</f>
        <v>0</v>
      </c>
      <c r="BL148" s="17" t="s">
        <v>134</v>
      </c>
      <c r="BM148" s="229" t="s">
        <v>374</v>
      </c>
    </row>
    <row r="149" s="2" customFormat="1">
      <c r="A149" s="38"/>
      <c r="B149" s="39"/>
      <c r="C149" s="40"/>
      <c r="D149" s="231" t="s">
        <v>136</v>
      </c>
      <c r="E149" s="40"/>
      <c r="F149" s="232" t="s">
        <v>370</v>
      </c>
      <c r="G149" s="40"/>
      <c r="H149" s="40"/>
      <c r="I149" s="146"/>
      <c r="J149" s="40"/>
      <c r="K149" s="40"/>
      <c r="L149" s="44"/>
      <c r="M149" s="233"/>
      <c r="N149" s="234"/>
      <c r="O149" s="84"/>
      <c r="P149" s="84"/>
      <c r="Q149" s="84"/>
      <c r="R149" s="84"/>
      <c r="S149" s="84"/>
      <c r="T149" s="85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136</v>
      </c>
      <c r="AU149" s="17" t="s">
        <v>82</v>
      </c>
    </row>
    <row r="150" s="12" customFormat="1">
      <c r="A150" s="12"/>
      <c r="B150" s="235"/>
      <c r="C150" s="236"/>
      <c r="D150" s="231" t="s">
        <v>140</v>
      </c>
      <c r="E150" s="237" t="s">
        <v>19</v>
      </c>
      <c r="F150" s="238" t="s">
        <v>375</v>
      </c>
      <c r="G150" s="236"/>
      <c r="H150" s="239">
        <v>6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T150" s="245" t="s">
        <v>140</v>
      </c>
      <c r="AU150" s="245" t="s">
        <v>82</v>
      </c>
      <c r="AV150" s="12" t="s">
        <v>82</v>
      </c>
      <c r="AW150" s="12" t="s">
        <v>34</v>
      </c>
      <c r="AX150" s="12" t="s">
        <v>80</v>
      </c>
      <c r="AY150" s="245" t="s">
        <v>128</v>
      </c>
    </row>
    <row r="151" s="2" customFormat="1" ht="16.5" customHeight="1">
      <c r="A151" s="38"/>
      <c r="B151" s="39"/>
      <c r="C151" s="218" t="s">
        <v>226</v>
      </c>
      <c r="D151" s="218" t="s">
        <v>129</v>
      </c>
      <c r="E151" s="219" t="s">
        <v>376</v>
      </c>
      <c r="F151" s="220" t="s">
        <v>377</v>
      </c>
      <c r="G151" s="221" t="s">
        <v>299</v>
      </c>
      <c r="H151" s="222">
        <v>5</v>
      </c>
      <c r="I151" s="223"/>
      <c r="J151" s="224">
        <f>ROUND(I151*H151,2)</f>
        <v>0</v>
      </c>
      <c r="K151" s="220" t="s">
        <v>300</v>
      </c>
      <c r="L151" s="44"/>
      <c r="M151" s="225" t="s">
        <v>19</v>
      </c>
      <c r="N151" s="226" t="s">
        <v>44</v>
      </c>
      <c r="O151" s="84"/>
      <c r="P151" s="227">
        <f>O151*H151</f>
        <v>0</v>
      </c>
      <c r="Q151" s="227">
        <v>0.02266</v>
      </c>
      <c r="R151" s="227">
        <f>Q151*H151</f>
        <v>0.1133</v>
      </c>
      <c r="S151" s="227">
        <v>0</v>
      </c>
      <c r="T151" s="228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29" t="s">
        <v>134</v>
      </c>
      <c r="AT151" s="229" t="s">
        <v>129</v>
      </c>
      <c r="AU151" s="229" t="s">
        <v>82</v>
      </c>
      <c r="AY151" s="17" t="s">
        <v>128</v>
      </c>
      <c r="BE151" s="230">
        <f>IF(N151="základní",J151,0)</f>
        <v>0</v>
      </c>
      <c r="BF151" s="230">
        <f>IF(N151="snížená",J151,0)</f>
        <v>0</v>
      </c>
      <c r="BG151" s="230">
        <f>IF(N151="zákl. přenesená",J151,0)</f>
        <v>0</v>
      </c>
      <c r="BH151" s="230">
        <f>IF(N151="sníž. přenesená",J151,0)</f>
        <v>0</v>
      </c>
      <c r="BI151" s="230">
        <f>IF(N151="nulová",J151,0)</f>
        <v>0</v>
      </c>
      <c r="BJ151" s="17" t="s">
        <v>80</v>
      </c>
      <c r="BK151" s="230">
        <f>ROUND(I151*H151,2)</f>
        <v>0</v>
      </c>
      <c r="BL151" s="17" t="s">
        <v>134</v>
      </c>
      <c r="BM151" s="229" t="s">
        <v>378</v>
      </c>
    </row>
    <row r="152" s="2" customFormat="1">
      <c r="A152" s="38"/>
      <c r="B152" s="39"/>
      <c r="C152" s="40"/>
      <c r="D152" s="231" t="s">
        <v>136</v>
      </c>
      <c r="E152" s="40"/>
      <c r="F152" s="232" t="s">
        <v>379</v>
      </c>
      <c r="G152" s="40"/>
      <c r="H152" s="40"/>
      <c r="I152" s="146"/>
      <c r="J152" s="40"/>
      <c r="K152" s="40"/>
      <c r="L152" s="44"/>
      <c r="M152" s="233"/>
      <c r="N152" s="234"/>
      <c r="O152" s="84"/>
      <c r="P152" s="84"/>
      <c r="Q152" s="84"/>
      <c r="R152" s="84"/>
      <c r="S152" s="84"/>
      <c r="T152" s="85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136</v>
      </c>
      <c r="AU152" s="17" t="s">
        <v>82</v>
      </c>
    </row>
    <row r="153" s="12" customFormat="1">
      <c r="A153" s="12"/>
      <c r="B153" s="235"/>
      <c r="C153" s="236"/>
      <c r="D153" s="231" t="s">
        <v>140</v>
      </c>
      <c r="E153" s="237" t="s">
        <v>19</v>
      </c>
      <c r="F153" s="238" t="s">
        <v>380</v>
      </c>
      <c r="G153" s="236"/>
      <c r="H153" s="239">
        <v>5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T153" s="245" t="s">
        <v>140</v>
      </c>
      <c r="AU153" s="245" t="s">
        <v>82</v>
      </c>
      <c r="AV153" s="12" t="s">
        <v>82</v>
      </c>
      <c r="AW153" s="12" t="s">
        <v>34</v>
      </c>
      <c r="AX153" s="12" t="s">
        <v>80</v>
      </c>
      <c r="AY153" s="245" t="s">
        <v>128</v>
      </c>
    </row>
    <row r="154" s="2" customFormat="1" ht="16.5" customHeight="1">
      <c r="A154" s="38"/>
      <c r="B154" s="39"/>
      <c r="C154" s="218" t="s">
        <v>232</v>
      </c>
      <c r="D154" s="218" t="s">
        <v>129</v>
      </c>
      <c r="E154" s="219" t="s">
        <v>381</v>
      </c>
      <c r="F154" s="220" t="s">
        <v>382</v>
      </c>
      <c r="G154" s="221" t="s">
        <v>299</v>
      </c>
      <c r="H154" s="222">
        <v>10</v>
      </c>
      <c r="I154" s="223"/>
      <c r="J154" s="224">
        <f>ROUND(I154*H154,2)</f>
        <v>0</v>
      </c>
      <c r="K154" s="220" t="s">
        <v>300</v>
      </c>
      <c r="L154" s="44"/>
      <c r="M154" s="225" t="s">
        <v>19</v>
      </c>
      <c r="N154" s="226" t="s">
        <v>44</v>
      </c>
      <c r="O154" s="84"/>
      <c r="P154" s="227">
        <f>O154*H154</f>
        <v>0</v>
      </c>
      <c r="Q154" s="227">
        <v>0.02266</v>
      </c>
      <c r="R154" s="227">
        <f>Q154*H154</f>
        <v>0.2266</v>
      </c>
      <c r="S154" s="227">
        <v>0</v>
      </c>
      <c r="T154" s="228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29" t="s">
        <v>134</v>
      </c>
      <c r="AT154" s="229" t="s">
        <v>129</v>
      </c>
      <c r="AU154" s="229" t="s">
        <v>82</v>
      </c>
      <c r="AY154" s="17" t="s">
        <v>128</v>
      </c>
      <c r="BE154" s="230">
        <f>IF(N154="základní",J154,0)</f>
        <v>0</v>
      </c>
      <c r="BF154" s="230">
        <f>IF(N154="snížená",J154,0)</f>
        <v>0</v>
      </c>
      <c r="BG154" s="230">
        <f>IF(N154="zákl. přenesená",J154,0)</f>
        <v>0</v>
      </c>
      <c r="BH154" s="230">
        <f>IF(N154="sníž. přenesená",J154,0)</f>
        <v>0</v>
      </c>
      <c r="BI154" s="230">
        <f>IF(N154="nulová",J154,0)</f>
        <v>0</v>
      </c>
      <c r="BJ154" s="17" t="s">
        <v>80</v>
      </c>
      <c r="BK154" s="230">
        <f>ROUND(I154*H154,2)</f>
        <v>0</v>
      </c>
      <c r="BL154" s="17" t="s">
        <v>134</v>
      </c>
      <c r="BM154" s="229" t="s">
        <v>383</v>
      </c>
    </row>
    <row r="155" s="2" customFormat="1">
      <c r="A155" s="38"/>
      <c r="B155" s="39"/>
      <c r="C155" s="40"/>
      <c r="D155" s="231" t="s">
        <v>136</v>
      </c>
      <c r="E155" s="40"/>
      <c r="F155" s="232" t="s">
        <v>379</v>
      </c>
      <c r="G155" s="40"/>
      <c r="H155" s="40"/>
      <c r="I155" s="146"/>
      <c r="J155" s="40"/>
      <c r="K155" s="40"/>
      <c r="L155" s="44"/>
      <c r="M155" s="233"/>
      <c r="N155" s="234"/>
      <c r="O155" s="84"/>
      <c r="P155" s="84"/>
      <c r="Q155" s="84"/>
      <c r="R155" s="84"/>
      <c r="S155" s="84"/>
      <c r="T155" s="85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136</v>
      </c>
      <c r="AU155" s="17" t="s">
        <v>82</v>
      </c>
    </row>
    <row r="156" s="2" customFormat="1" ht="16.5" customHeight="1">
      <c r="A156" s="38"/>
      <c r="B156" s="39"/>
      <c r="C156" s="246" t="s">
        <v>236</v>
      </c>
      <c r="D156" s="246" t="s">
        <v>191</v>
      </c>
      <c r="E156" s="247" t="s">
        <v>384</v>
      </c>
      <c r="F156" s="248" t="s">
        <v>385</v>
      </c>
      <c r="G156" s="249" t="s">
        <v>341</v>
      </c>
      <c r="H156" s="250">
        <v>1716</v>
      </c>
      <c r="I156" s="251"/>
      <c r="J156" s="252">
        <f>ROUND(I156*H156,2)</f>
        <v>0</v>
      </c>
      <c r="K156" s="248" t="s">
        <v>300</v>
      </c>
      <c r="L156" s="253"/>
      <c r="M156" s="254" t="s">
        <v>19</v>
      </c>
      <c r="N156" s="255" t="s">
        <v>44</v>
      </c>
      <c r="O156" s="84"/>
      <c r="P156" s="227">
        <f>O156*H156</f>
        <v>0</v>
      </c>
      <c r="Q156" s="227">
        <v>0.001</v>
      </c>
      <c r="R156" s="227">
        <f>Q156*H156</f>
        <v>1.716</v>
      </c>
      <c r="S156" s="227">
        <v>0</v>
      </c>
      <c r="T156" s="228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29" t="s">
        <v>175</v>
      </c>
      <c r="AT156" s="229" t="s">
        <v>191</v>
      </c>
      <c r="AU156" s="229" t="s">
        <v>82</v>
      </c>
      <c r="AY156" s="17" t="s">
        <v>128</v>
      </c>
      <c r="BE156" s="230">
        <f>IF(N156="základní",J156,0)</f>
        <v>0</v>
      </c>
      <c r="BF156" s="230">
        <f>IF(N156="snížená",J156,0)</f>
        <v>0</v>
      </c>
      <c r="BG156" s="230">
        <f>IF(N156="zákl. přenesená",J156,0)</f>
        <v>0</v>
      </c>
      <c r="BH156" s="230">
        <f>IF(N156="sníž. přenesená",J156,0)</f>
        <v>0</v>
      </c>
      <c r="BI156" s="230">
        <f>IF(N156="nulová",J156,0)</f>
        <v>0</v>
      </c>
      <c r="BJ156" s="17" t="s">
        <v>80</v>
      </c>
      <c r="BK156" s="230">
        <f>ROUND(I156*H156,2)</f>
        <v>0</v>
      </c>
      <c r="BL156" s="17" t="s">
        <v>134</v>
      </c>
      <c r="BM156" s="229" t="s">
        <v>386</v>
      </c>
    </row>
    <row r="157" s="12" customFormat="1">
      <c r="A157" s="12"/>
      <c r="B157" s="235"/>
      <c r="C157" s="236"/>
      <c r="D157" s="231" t="s">
        <v>140</v>
      </c>
      <c r="E157" s="237" t="s">
        <v>19</v>
      </c>
      <c r="F157" s="238" t="s">
        <v>387</v>
      </c>
      <c r="G157" s="236"/>
      <c r="H157" s="239">
        <v>286</v>
      </c>
      <c r="I157" s="240"/>
      <c r="J157" s="236"/>
      <c r="K157" s="236"/>
      <c r="L157" s="241"/>
      <c r="M157" s="242"/>
      <c r="N157" s="243"/>
      <c r="O157" s="243"/>
      <c r="P157" s="243"/>
      <c r="Q157" s="243"/>
      <c r="R157" s="243"/>
      <c r="S157" s="243"/>
      <c r="T157" s="244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T157" s="245" t="s">
        <v>140</v>
      </c>
      <c r="AU157" s="245" t="s">
        <v>82</v>
      </c>
      <c r="AV157" s="12" t="s">
        <v>82</v>
      </c>
      <c r="AW157" s="12" t="s">
        <v>34</v>
      </c>
      <c r="AX157" s="12" t="s">
        <v>73</v>
      </c>
      <c r="AY157" s="245" t="s">
        <v>128</v>
      </c>
    </row>
    <row r="158" s="12" customFormat="1">
      <c r="A158" s="12"/>
      <c r="B158" s="235"/>
      <c r="C158" s="236"/>
      <c r="D158" s="231" t="s">
        <v>140</v>
      </c>
      <c r="E158" s="237" t="s">
        <v>19</v>
      </c>
      <c r="F158" s="238" t="s">
        <v>388</v>
      </c>
      <c r="G158" s="236"/>
      <c r="H158" s="239">
        <v>1430</v>
      </c>
      <c r="I158" s="240"/>
      <c r="J158" s="236"/>
      <c r="K158" s="236"/>
      <c r="L158" s="241"/>
      <c r="M158" s="242"/>
      <c r="N158" s="243"/>
      <c r="O158" s="243"/>
      <c r="P158" s="243"/>
      <c r="Q158" s="243"/>
      <c r="R158" s="243"/>
      <c r="S158" s="243"/>
      <c r="T158" s="244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T158" s="245" t="s">
        <v>140</v>
      </c>
      <c r="AU158" s="245" t="s">
        <v>82</v>
      </c>
      <c r="AV158" s="12" t="s">
        <v>82</v>
      </c>
      <c r="AW158" s="12" t="s">
        <v>34</v>
      </c>
      <c r="AX158" s="12" t="s">
        <v>73</v>
      </c>
      <c r="AY158" s="245" t="s">
        <v>128</v>
      </c>
    </row>
    <row r="159" s="13" customFormat="1">
      <c r="A159" s="13"/>
      <c r="B159" s="256"/>
      <c r="C159" s="257"/>
      <c r="D159" s="231" t="s">
        <v>140</v>
      </c>
      <c r="E159" s="258" t="s">
        <v>19</v>
      </c>
      <c r="F159" s="259" t="s">
        <v>203</v>
      </c>
      <c r="G159" s="257"/>
      <c r="H159" s="260">
        <v>1716</v>
      </c>
      <c r="I159" s="261"/>
      <c r="J159" s="257"/>
      <c r="K159" s="257"/>
      <c r="L159" s="262"/>
      <c r="M159" s="263"/>
      <c r="N159" s="264"/>
      <c r="O159" s="264"/>
      <c r="P159" s="264"/>
      <c r="Q159" s="264"/>
      <c r="R159" s="264"/>
      <c r="S159" s="264"/>
      <c r="T159" s="265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66" t="s">
        <v>140</v>
      </c>
      <c r="AU159" s="266" t="s">
        <v>82</v>
      </c>
      <c r="AV159" s="13" t="s">
        <v>134</v>
      </c>
      <c r="AW159" s="13" t="s">
        <v>34</v>
      </c>
      <c r="AX159" s="13" t="s">
        <v>80</v>
      </c>
      <c r="AY159" s="266" t="s">
        <v>128</v>
      </c>
    </row>
    <row r="160" s="11" customFormat="1" ht="22.8" customHeight="1">
      <c r="A160" s="11"/>
      <c r="B160" s="204"/>
      <c r="C160" s="205"/>
      <c r="D160" s="206" t="s">
        <v>72</v>
      </c>
      <c r="E160" s="280" t="s">
        <v>126</v>
      </c>
      <c r="F160" s="280" t="s">
        <v>127</v>
      </c>
      <c r="G160" s="205"/>
      <c r="H160" s="205"/>
      <c r="I160" s="208"/>
      <c r="J160" s="281">
        <f>BK160</f>
        <v>0</v>
      </c>
      <c r="K160" s="205"/>
      <c r="L160" s="210"/>
      <c r="M160" s="211"/>
      <c r="N160" s="212"/>
      <c r="O160" s="212"/>
      <c r="P160" s="213">
        <f>SUM(P161:P188)</f>
        <v>0</v>
      </c>
      <c r="Q160" s="212"/>
      <c r="R160" s="213">
        <f>SUM(R161:R188)</f>
        <v>37.720799999999997</v>
      </c>
      <c r="S160" s="212"/>
      <c r="T160" s="214">
        <f>SUM(T161:T188)</f>
        <v>35.524000000000001</v>
      </c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R160" s="215" t="s">
        <v>80</v>
      </c>
      <c r="AT160" s="216" t="s">
        <v>72</v>
      </c>
      <c r="AU160" s="216" t="s">
        <v>80</v>
      </c>
      <c r="AY160" s="215" t="s">
        <v>128</v>
      </c>
      <c r="BK160" s="217">
        <f>SUM(BK161:BK188)</f>
        <v>0</v>
      </c>
    </row>
    <row r="161" s="2" customFormat="1" ht="16.5" customHeight="1">
      <c r="A161" s="38"/>
      <c r="B161" s="39"/>
      <c r="C161" s="246" t="s">
        <v>240</v>
      </c>
      <c r="D161" s="246" t="s">
        <v>191</v>
      </c>
      <c r="E161" s="247" t="s">
        <v>389</v>
      </c>
      <c r="F161" s="248" t="s">
        <v>390</v>
      </c>
      <c r="G161" s="249" t="s">
        <v>391</v>
      </c>
      <c r="H161" s="250">
        <v>17.201000000000001</v>
      </c>
      <c r="I161" s="251"/>
      <c r="J161" s="252">
        <f>ROUND(I161*H161,2)</f>
        <v>0</v>
      </c>
      <c r="K161" s="248" t="s">
        <v>300</v>
      </c>
      <c r="L161" s="253"/>
      <c r="M161" s="254" t="s">
        <v>19</v>
      </c>
      <c r="N161" s="255" t="s">
        <v>44</v>
      </c>
      <c r="O161" s="84"/>
      <c r="P161" s="227">
        <f>O161*H161</f>
        <v>0</v>
      </c>
      <c r="Q161" s="227">
        <v>0.81499999999999995</v>
      </c>
      <c r="R161" s="227">
        <f>Q161*H161</f>
        <v>14.018815</v>
      </c>
      <c r="S161" s="227">
        <v>0</v>
      </c>
      <c r="T161" s="228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9" t="s">
        <v>175</v>
      </c>
      <c r="AT161" s="229" t="s">
        <v>191</v>
      </c>
      <c r="AU161" s="229" t="s">
        <v>82</v>
      </c>
      <c r="AY161" s="17" t="s">
        <v>128</v>
      </c>
      <c r="BE161" s="230">
        <f>IF(N161="základní",J161,0)</f>
        <v>0</v>
      </c>
      <c r="BF161" s="230">
        <f>IF(N161="snížená",J161,0)</f>
        <v>0</v>
      </c>
      <c r="BG161" s="230">
        <f>IF(N161="zákl. přenesená",J161,0)</f>
        <v>0</v>
      </c>
      <c r="BH161" s="230">
        <f>IF(N161="sníž. přenesená",J161,0)</f>
        <v>0</v>
      </c>
      <c r="BI161" s="230">
        <f>IF(N161="nulová",J161,0)</f>
        <v>0</v>
      </c>
      <c r="BJ161" s="17" t="s">
        <v>80</v>
      </c>
      <c r="BK161" s="230">
        <f>ROUND(I161*H161,2)</f>
        <v>0</v>
      </c>
      <c r="BL161" s="17" t="s">
        <v>134</v>
      </c>
      <c r="BM161" s="229" t="s">
        <v>392</v>
      </c>
    </row>
    <row r="162" s="12" customFormat="1">
      <c r="A162" s="12"/>
      <c r="B162" s="235"/>
      <c r="C162" s="236"/>
      <c r="D162" s="231" t="s">
        <v>140</v>
      </c>
      <c r="E162" s="237" t="s">
        <v>19</v>
      </c>
      <c r="F162" s="238" t="s">
        <v>393</v>
      </c>
      <c r="G162" s="236"/>
      <c r="H162" s="239">
        <v>6.4800000000000004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T162" s="245" t="s">
        <v>140</v>
      </c>
      <c r="AU162" s="245" t="s">
        <v>82</v>
      </c>
      <c r="AV162" s="12" t="s">
        <v>82</v>
      </c>
      <c r="AW162" s="12" t="s">
        <v>34</v>
      </c>
      <c r="AX162" s="12" t="s">
        <v>73</v>
      </c>
      <c r="AY162" s="245" t="s">
        <v>128</v>
      </c>
    </row>
    <row r="163" s="12" customFormat="1">
      <c r="A163" s="12"/>
      <c r="B163" s="235"/>
      <c r="C163" s="236"/>
      <c r="D163" s="231" t="s">
        <v>140</v>
      </c>
      <c r="E163" s="237" t="s">
        <v>19</v>
      </c>
      <c r="F163" s="238" t="s">
        <v>394</v>
      </c>
      <c r="G163" s="236"/>
      <c r="H163" s="239">
        <v>0.23799999999999999</v>
      </c>
      <c r="I163" s="240"/>
      <c r="J163" s="236"/>
      <c r="K163" s="236"/>
      <c r="L163" s="241"/>
      <c r="M163" s="242"/>
      <c r="N163" s="243"/>
      <c r="O163" s="243"/>
      <c r="P163" s="243"/>
      <c r="Q163" s="243"/>
      <c r="R163" s="243"/>
      <c r="S163" s="243"/>
      <c r="T163" s="244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T163" s="245" t="s">
        <v>140</v>
      </c>
      <c r="AU163" s="245" t="s">
        <v>82</v>
      </c>
      <c r="AV163" s="12" t="s">
        <v>82</v>
      </c>
      <c r="AW163" s="12" t="s">
        <v>34</v>
      </c>
      <c r="AX163" s="12" t="s">
        <v>73</v>
      </c>
      <c r="AY163" s="245" t="s">
        <v>128</v>
      </c>
    </row>
    <row r="164" s="12" customFormat="1">
      <c r="A164" s="12"/>
      <c r="B164" s="235"/>
      <c r="C164" s="236"/>
      <c r="D164" s="231" t="s">
        <v>140</v>
      </c>
      <c r="E164" s="237" t="s">
        <v>19</v>
      </c>
      <c r="F164" s="238" t="s">
        <v>395</v>
      </c>
      <c r="G164" s="236"/>
      <c r="H164" s="239">
        <v>10.23</v>
      </c>
      <c r="I164" s="240"/>
      <c r="J164" s="236"/>
      <c r="K164" s="236"/>
      <c r="L164" s="241"/>
      <c r="M164" s="242"/>
      <c r="N164" s="243"/>
      <c r="O164" s="243"/>
      <c r="P164" s="243"/>
      <c r="Q164" s="243"/>
      <c r="R164" s="243"/>
      <c r="S164" s="243"/>
      <c r="T164" s="244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T164" s="245" t="s">
        <v>140</v>
      </c>
      <c r="AU164" s="245" t="s">
        <v>82</v>
      </c>
      <c r="AV164" s="12" t="s">
        <v>82</v>
      </c>
      <c r="AW164" s="12" t="s">
        <v>34</v>
      </c>
      <c r="AX164" s="12" t="s">
        <v>73</v>
      </c>
      <c r="AY164" s="245" t="s">
        <v>128</v>
      </c>
    </row>
    <row r="165" s="12" customFormat="1">
      <c r="A165" s="12"/>
      <c r="B165" s="235"/>
      <c r="C165" s="236"/>
      <c r="D165" s="231" t="s">
        <v>140</v>
      </c>
      <c r="E165" s="237" t="s">
        <v>19</v>
      </c>
      <c r="F165" s="238" t="s">
        <v>396</v>
      </c>
      <c r="G165" s="236"/>
      <c r="H165" s="239">
        <v>0.253</v>
      </c>
      <c r="I165" s="240"/>
      <c r="J165" s="236"/>
      <c r="K165" s="236"/>
      <c r="L165" s="241"/>
      <c r="M165" s="242"/>
      <c r="N165" s="243"/>
      <c r="O165" s="243"/>
      <c r="P165" s="243"/>
      <c r="Q165" s="243"/>
      <c r="R165" s="243"/>
      <c r="S165" s="243"/>
      <c r="T165" s="244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T165" s="245" t="s">
        <v>140</v>
      </c>
      <c r="AU165" s="245" t="s">
        <v>82</v>
      </c>
      <c r="AV165" s="12" t="s">
        <v>82</v>
      </c>
      <c r="AW165" s="12" t="s">
        <v>34</v>
      </c>
      <c r="AX165" s="12" t="s">
        <v>73</v>
      </c>
      <c r="AY165" s="245" t="s">
        <v>128</v>
      </c>
    </row>
    <row r="166" s="13" customFormat="1">
      <c r="A166" s="13"/>
      <c r="B166" s="256"/>
      <c r="C166" s="257"/>
      <c r="D166" s="231" t="s">
        <v>140</v>
      </c>
      <c r="E166" s="258" t="s">
        <v>19</v>
      </c>
      <c r="F166" s="259" t="s">
        <v>203</v>
      </c>
      <c r="G166" s="257"/>
      <c r="H166" s="260">
        <v>17.201000000000001</v>
      </c>
      <c r="I166" s="261"/>
      <c r="J166" s="257"/>
      <c r="K166" s="257"/>
      <c r="L166" s="262"/>
      <c r="M166" s="263"/>
      <c r="N166" s="264"/>
      <c r="O166" s="264"/>
      <c r="P166" s="264"/>
      <c r="Q166" s="264"/>
      <c r="R166" s="264"/>
      <c r="S166" s="264"/>
      <c r="T166" s="265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66" t="s">
        <v>140</v>
      </c>
      <c r="AU166" s="266" t="s">
        <v>82</v>
      </c>
      <c r="AV166" s="13" t="s">
        <v>134</v>
      </c>
      <c r="AW166" s="13" t="s">
        <v>34</v>
      </c>
      <c r="AX166" s="13" t="s">
        <v>80</v>
      </c>
      <c r="AY166" s="266" t="s">
        <v>128</v>
      </c>
    </row>
    <row r="167" s="2" customFormat="1" ht="16.5" customHeight="1">
      <c r="A167" s="38"/>
      <c r="B167" s="39"/>
      <c r="C167" s="246" t="s">
        <v>7</v>
      </c>
      <c r="D167" s="246" t="s">
        <v>191</v>
      </c>
      <c r="E167" s="247" t="s">
        <v>397</v>
      </c>
      <c r="F167" s="248" t="s">
        <v>398</v>
      </c>
      <c r="G167" s="249" t="s">
        <v>391</v>
      </c>
      <c r="H167" s="250">
        <v>12.299</v>
      </c>
      <c r="I167" s="251"/>
      <c r="J167" s="252">
        <f>ROUND(I167*H167,2)</f>
        <v>0</v>
      </c>
      <c r="K167" s="248" t="s">
        <v>300</v>
      </c>
      <c r="L167" s="253"/>
      <c r="M167" s="254" t="s">
        <v>19</v>
      </c>
      <c r="N167" s="255" t="s">
        <v>44</v>
      </c>
      <c r="O167" s="84"/>
      <c r="P167" s="227">
        <f>O167*H167</f>
        <v>0</v>
      </c>
      <c r="Q167" s="227">
        <v>0.81499999999999995</v>
      </c>
      <c r="R167" s="227">
        <f>Q167*H167</f>
        <v>10.023684999999999</v>
      </c>
      <c r="S167" s="227">
        <v>0</v>
      </c>
      <c r="T167" s="228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29" t="s">
        <v>175</v>
      </c>
      <c r="AT167" s="229" t="s">
        <v>191</v>
      </c>
      <c r="AU167" s="229" t="s">
        <v>82</v>
      </c>
      <c r="AY167" s="17" t="s">
        <v>128</v>
      </c>
      <c r="BE167" s="230">
        <f>IF(N167="základní",J167,0)</f>
        <v>0</v>
      </c>
      <c r="BF167" s="230">
        <f>IF(N167="snížená",J167,0)</f>
        <v>0</v>
      </c>
      <c r="BG167" s="230">
        <f>IF(N167="zákl. přenesená",J167,0)</f>
        <v>0</v>
      </c>
      <c r="BH167" s="230">
        <f>IF(N167="sníž. přenesená",J167,0)</f>
        <v>0</v>
      </c>
      <c r="BI167" s="230">
        <f>IF(N167="nulová",J167,0)</f>
        <v>0</v>
      </c>
      <c r="BJ167" s="17" t="s">
        <v>80</v>
      </c>
      <c r="BK167" s="230">
        <f>ROUND(I167*H167,2)</f>
        <v>0</v>
      </c>
      <c r="BL167" s="17" t="s">
        <v>134</v>
      </c>
      <c r="BM167" s="229" t="s">
        <v>399</v>
      </c>
    </row>
    <row r="168" s="12" customFormat="1">
      <c r="A168" s="12"/>
      <c r="B168" s="235"/>
      <c r="C168" s="236"/>
      <c r="D168" s="231" t="s">
        <v>140</v>
      </c>
      <c r="E168" s="237" t="s">
        <v>19</v>
      </c>
      <c r="F168" s="238" t="s">
        <v>400</v>
      </c>
      <c r="G168" s="236"/>
      <c r="H168" s="239">
        <v>8.7050000000000001</v>
      </c>
      <c r="I168" s="240"/>
      <c r="J168" s="236"/>
      <c r="K168" s="236"/>
      <c r="L168" s="241"/>
      <c r="M168" s="242"/>
      <c r="N168" s="243"/>
      <c r="O168" s="243"/>
      <c r="P168" s="243"/>
      <c r="Q168" s="243"/>
      <c r="R168" s="243"/>
      <c r="S168" s="243"/>
      <c r="T168" s="244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T168" s="245" t="s">
        <v>140</v>
      </c>
      <c r="AU168" s="245" t="s">
        <v>82</v>
      </c>
      <c r="AV168" s="12" t="s">
        <v>82</v>
      </c>
      <c r="AW168" s="12" t="s">
        <v>34</v>
      </c>
      <c r="AX168" s="12" t="s">
        <v>73</v>
      </c>
      <c r="AY168" s="245" t="s">
        <v>128</v>
      </c>
    </row>
    <row r="169" s="12" customFormat="1">
      <c r="A169" s="12"/>
      <c r="B169" s="235"/>
      <c r="C169" s="236"/>
      <c r="D169" s="231" t="s">
        <v>140</v>
      </c>
      <c r="E169" s="237" t="s">
        <v>19</v>
      </c>
      <c r="F169" s="238" t="s">
        <v>401</v>
      </c>
      <c r="G169" s="236"/>
      <c r="H169" s="239">
        <v>3.5939999999999999</v>
      </c>
      <c r="I169" s="240"/>
      <c r="J169" s="236"/>
      <c r="K169" s="236"/>
      <c r="L169" s="241"/>
      <c r="M169" s="242"/>
      <c r="N169" s="243"/>
      <c r="O169" s="243"/>
      <c r="P169" s="243"/>
      <c r="Q169" s="243"/>
      <c r="R169" s="243"/>
      <c r="S169" s="243"/>
      <c r="T169" s="244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T169" s="245" t="s">
        <v>140</v>
      </c>
      <c r="AU169" s="245" t="s">
        <v>82</v>
      </c>
      <c r="AV169" s="12" t="s">
        <v>82</v>
      </c>
      <c r="AW169" s="12" t="s">
        <v>34</v>
      </c>
      <c r="AX169" s="12" t="s">
        <v>73</v>
      </c>
      <c r="AY169" s="245" t="s">
        <v>128</v>
      </c>
    </row>
    <row r="170" s="13" customFormat="1">
      <c r="A170" s="13"/>
      <c r="B170" s="256"/>
      <c r="C170" s="257"/>
      <c r="D170" s="231" t="s">
        <v>140</v>
      </c>
      <c r="E170" s="258" t="s">
        <v>19</v>
      </c>
      <c r="F170" s="259" t="s">
        <v>203</v>
      </c>
      <c r="G170" s="257"/>
      <c r="H170" s="260">
        <v>12.299</v>
      </c>
      <c r="I170" s="261"/>
      <c r="J170" s="257"/>
      <c r="K170" s="257"/>
      <c r="L170" s="262"/>
      <c r="M170" s="263"/>
      <c r="N170" s="264"/>
      <c r="O170" s="264"/>
      <c r="P170" s="264"/>
      <c r="Q170" s="264"/>
      <c r="R170" s="264"/>
      <c r="S170" s="264"/>
      <c r="T170" s="265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66" t="s">
        <v>140</v>
      </c>
      <c r="AU170" s="266" t="s">
        <v>82</v>
      </c>
      <c r="AV170" s="13" t="s">
        <v>134</v>
      </c>
      <c r="AW170" s="13" t="s">
        <v>34</v>
      </c>
      <c r="AX170" s="13" t="s">
        <v>80</v>
      </c>
      <c r="AY170" s="266" t="s">
        <v>128</v>
      </c>
    </row>
    <row r="171" s="2" customFormat="1" ht="16.5" customHeight="1">
      <c r="A171" s="38"/>
      <c r="B171" s="39"/>
      <c r="C171" s="218" t="s">
        <v>247</v>
      </c>
      <c r="D171" s="218" t="s">
        <v>129</v>
      </c>
      <c r="E171" s="219" t="s">
        <v>402</v>
      </c>
      <c r="F171" s="220" t="s">
        <v>403</v>
      </c>
      <c r="G171" s="221" t="s">
        <v>159</v>
      </c>
      <c r="H171" s="222">
        <v>210</v>
      </c>
      <c r="I171" s="223"/>
      <c r="J171" s="224">
        <f>ROUND(I171*H171,2)</f>
        <v>0</v>
      </c>
      <c r="K171" s="220" t="s">
        <v>300</v>
      </c>
      <c r="L171" s="44"/>
      <c r="M171" s="225" t="s">
        <v>19</v>
      </c>
      <c r="N171" s="226" t="s">
        <v>44</v>
      </c>
      <c r="O171" s="84"/>
      <c r="P171" s="227">
        <f>O171*H171</f>
        <v>0</v>
      </c>
      <c r="Q171" s="227">
        <v>0.00058</v>
      </c>
      <c r="R171" s="227">
        <f>Q171*H171</f>
        <v>0.12180000000000001</v>
      </c>
      <c r="S171" s="227">
        <v>0.16600000000000001</v>
      </c>
      <c r="T171" s="228">
        <f>S171*H171</f>
        <v>34.859999999999999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29" t="s">
        <v>134</v>
      </c>
      <c r="AT171" s="229" t="s">
        <v>129</v>
      </c>
      <c r="AU171" s="229" t="s">
        <v>82</v>
      </c>
      <c r="AY171" s="17" t="s">
        <v>128</v>
      </c>
      <c r="BE171" s="230">
        <f>IF(N171="základní",J171,0)</f>
        <v>0</v>
      </c>
      <c r="BF171" s="230">
        <f>IF(N171="snížená",J171,0)</f>
        <v>0</v>
      </c>
      <c r="BG171" s="230">
        <f>IF(N171="zákl. přenesená",J171,0)</f>
        <v>0</v>
      </c>
      <c r="BH171" s="230">
        <f>IF(N171="sníž. přenesená",J171,0)</f>
        <v>0</v>
      </c>
      <c r="BI171" s="230">
        <f>IF(N171="nulová",J171,0)</f>
        <v>0</v>
      </c>
      <c r="BJ171" s="17" t="s">
        <v>80</v>
      </c>
      <c r="BK171" s="230">
        <f>ROUND(I171*H171,2)</f>
        <v>0</v>
      </c>
      <c r="BL171" s="17" t="s">
        <v>134</v>
      </c>
      <c r="BM171" s="229" t="s">
        <v>404</v>
      </c>
    </row>
    <row r="172" s="12" customFormat="1">
      <c r="A172" s="12"/>
      <c r="B172" s="235"/>
      <c r="C172" s="236"/>
      <c r="D172" s="231" t="s">
        <v>140</v>
      </c>
      <c r="E172" s="237" t="s">
        <v>19</v>
      </c>
      <c r="F172" s="238" t="s">
        <v>405</v>
      </c>
      <c r="G172" s="236"/>
      <c r="H172" s="239">
        <v>210</v>
      </c>
      <c r="I172" s="240"/>
      <c r="J172" s="236"/>
      <c r="K172" s="236"/>
      <c r="L172" s="241"/>
      <c r="M172" s="242"/>
      <c r="N172" s="243"/>
      <c r="O172" s="243"/>
      <c r="P172" s="243"/>
      <c r="Q172" s="243"/>
      <c r="R172" s="243"/>
      <c r="S172" s="243"/>
      <c r="T172" s="244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T172" s="245" t="s">
        <v>140</v>
      </c>
      <c r="AU172" s="245" t="s">
        <v>82</v>
      </c>
      <c r="AV172" s="12" t="s">
        <v>82</v>
      </c>
      <c r="AW172" s="12" t="s">
        <v>34</v>
      </c>
      <c r="AX172" s="12" t="s">
        <v>80</v>
      </c>
      <c r="AY172" s="245" t="s">
        <v>128</v>
      </c>
    </row>
    <row r="173" s="2" customFormat="1" ht="16.5" customHeight="1">
      <c r="A173" s="38"/>
      <c r="B173" s="39"/>
      <c r="C173" s="218" t="s">
        <v>254</v>
      </c>
      <c r="D173" s="218" t="s">
        <v>129</v>
      </c>
      <c r="E173" s="219" t="s">
        <v>406</v>
      </c>
      <c r="F173" s="220" t="s">
        <v>407</v>
      </c>
      <c r="G173" s="221" t="s">
        <v>159</v>
      </c>
      <c r="H173" s="222">
        <v>210</v>
      </c>
      <c r="I173" s="223"/>
      <c r="J173" s="224">
        <f>ROUND(I173*H173,2)</f>
        <v>0</v>
      </c>
      <c r="K173" s="220" t="s">
        <v>300</v>
      </c>
      <c r="L173" s="44"/>
      <c r="M173" s="225" t="s">
        <v>19</v>
      </c>
      <c r="N173" s="226" t="s">
        <v>44</v>
      </c>
      <c r="O173" s="84"/>
      <c r="P173" s="227">
        <f>O173*H173</f>
        <v>0</v>
      </c>
      <c r="Q173" s="227">
        <v>0.0021099999999999999</v>
      </c>
      <c r="R173" s="227">
        <f>Q173*H173</f>
        <v>0.44309999999999999</v>
      </c>
      <c r="S173" s="227">
        <v>0</v>
      </c>
      <c r="T173" s="228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29" t="s">
        <v>134</v>
      </c>
      <c r="AT173" s="229" t="s">
        <v>129</v>
      </c>
      <c r="AU173" s="229" t="s">
        <v>82</v>
      </c>
      <c r="AY173" s="17" t="s">
        <v>128</v>
      </c>
      <c r="BE173" s="230">
        <f>IF(N173="základní",J173,0)</f>
        <v>0</v>
      </c>
      <c r="BF173" s="230">
        <f>IF(N173="snížená",J173,0)</f>
        <v>0</v>
      </c>
      <c r="BG173" s="230">
        <f>IF(N173="zákl. přenesená",J173,0)</f>
        <v>0</v>
      </c>
      <c r="BH173" s="230">
        <f>IF(N173="sníž. přenesená",J173,0)</f>
        <v>0</v>
      </c>
      <c r="BI173" s="230">
        <f>IF(N173="nulová",J173,0)</f>
        <v>0</v>
      </c>
      <c r="BJ173" s="17" t="s">
        <v>80</v>
      </c>
      <c r="BK173" s="230">
        <f>ROUND(I173*H173,2)</f>
        <v>0</v>
      </c>
      <c r="BL173" s="17" t="s">
        <v>134</v>
      </c>
      <c r="BM173" s="229" t="s">
        <v>408</v>
      </c>
    </row>
    <row r="174" s="2" customFormat="1">
      <c r="A174" s="38"/>
      <c r="B174" s="39"/>
      <c r="C174" s="40"/>
      <c r="D174" s="231" t="s">
        <v>136</v>
      </c>
      <c r="E174" s="40"/>
      <c r="F174" s="232" t="s">
        <v>409</v>
      </c>
      <c r="G174" s="40"/>
      <c r="H174" s="40"/>
      <c r="I174" s="146"/>
      <c r="J174" s="40"/>
      <c r="K174" s="40"/>
      <c r="L174" s="44"/>
      <c r="M174" s="233"/>
      <c r="N174" s="234"/>
      <c r="O174" s="84"/>
      <c r="P174" s="84"/>
      <c r="Q174" s="84"/>
      <c r="R174" s="84"/>
      <c r="S174" s="84"/>
      <c r="T174" s="85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136</v>
      </c>
      <c r="AU174" s="17" t="s">
        <v>82</v>
      </c>
    </row>
    <row r="175" s="2" customFormat="1" ht="16.5" customHeight="1">
      <c r="A175" s="38"/>
      <c r="B175" s="39"/>
      <c r="C175" s="218" t="s">
        <v>261</v>
      </c>
      <c r="D175" s="218" t="s">
        <v>129</v>
      </c>
      <c r="E175" s="219" t="s">
        <v>410</v>
      </c>
      <c r="F175" s="220" t="s">
        <v>411</v>
      </c>
      <c r="G175" s="221" t="s">
        <v>159</v>
      </c>
      <c r="H175" s="222">
        <v>210</v>
      </c>
      <c r="I175" s="223"/>
      <c r="J175" s="224">
        <f>ROUND(I175*H175,2)</f>
        <v>0</v>
      </c>
      <c r="K175" s="220" t="s">
        <v>300</v>
      </c>
      <c r="L175" s="44"/>
      <c r="M175" s="225" t="s">
        <v>19</v>
      </c>
      <c r="N175" s="226" t="s">
        <v>44</v>
      </c>
      <c r="O175" s="84"/>
      <c r="P175" s="227">
        <f>O175*H175</f>
        <v>0</v>
      </c>
      <c r="Q175" s="227">
        <v>0.00266</v>
      </c>
      <c r="R175" s="227">
        <f>Q175*H175</f>
        <v>0.55859999999999999</v>
      </c>
      <c r="S175" s="227">
        <v>0</v>
      </c>
      <c r="T175" s="228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9" t="s">
        <v>134</v>
      </c>
      <c r="AT175" s="229" t="s">
        <v>129</v>
      </c>
      <c r="AU175" s="229" t="s">
        <v>82</v>
      </c>
      <c r="AY175" s="17" t="s">
        <v>128</v>
      </c>
      <c r="BE175" s="230">
        <f>IF(N175="základní",J175,0)</f>
        <v>0</v>
      </c>
      <c r="BF175" s="230">
        <f>IF(N175="snížená",J175,0)</f>
        <v>0</v>
      </c>
      <c r="BG175" s="230">
        <f>IF(N175="zákl. přenesená",J175,0)</f>
        <v>0</v>
      </c>
      <c r="BH175" s="230">
        <f>IF(N175="sníž. přenesená",J175,0)</f>
        <v>0</v>
      </c>
      <c r="BI175" s="230">
        <f>IF(N175="nulová",J175,0)</f>
        <v>0</v>
      </c>
      <c r="BJ175" s="17" t="s">
        <v>80</v>
      </c>
      <c r="BK175" s="230">
        <f>ROUND(I175*H175,2)</f>
        <v>0</v>
      </c>
      <c r="BL175" s="17" t="s">
        <v>134</v>
      </c>
      <c r="BM175" s="229" t="s">
        <v>412</v>
      </c>
    </row>
    <row r="176" s="2" customFormat="1">
      <c r="A176" s="38"/>
      <c r="B176" s="39"/>
      <c r="C176" s="40"/>
      <c r="D176" s="231" t="s">
        <v>136</v>
      </c>
      <c r="E176" s="40"/>
      <c r="F176" s="232" t="s">
        <v>409</v>
      </c>
      <c r="G176" s="40"/>
      <c r="H176" s="40"/>
      <c r="I176" s="146"/>
      <c r="J176" s="40"/>
      <c r="K176" s="40"/>
      <c r="L176" s="44"/>
      <c r="M176" s="233"/>
      <c r="N176" s="234"/>
      <c r="O176" s="84"/>
      <c r="P176" s="84"/>
      <c r="Q176" s="84"/>
      <c r="R176" s="84"/>
      <c r="S176" s="84"/>
      <c r="T176" s="85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136</v>
      </c>
      <c r="AU176" s="17" t="s">
        <v>82</v>
      </c>
    </row>
    <row r="177" s="2" customFormat="1" ht="16.5" customHeight="1">
      <c r="A177" s="38"/>
      <c r="B177" s="39"/>
      <c r="C177" s="218" t="s">
        <v>413</v>
      </c>
      <c r="D177" s="218" t="s">
        <v>129</v>
      </c>
      <c r="E177" s="219" t="s">
        <v>414</v>
      </c>
      <c r="F177" s="220" t="s">
        <v>415</v>
      </c>
      <c r="G177" s="221" t="s">
        <v>159</v>
      </c>
      <c r="H177" s="222">
        <v>4</v>
      </c>
      <c r="I177" s="223"/>
      <c r="J177" s="224">
        <f>ROUND(I177*H177,2)</f>
        <v>0</v>
      </c>
      <c r="K177" s="220" t="s">
        <v>300</v>
      </c>
      <c r="L177" s="44"/>
      <c r="M177" s="225" t="s">
        <v>19</v>
      </c>
      <c r="N177" s="226" t="s">
        <v>44</v>
      </c>
      <c r="O177" s="84"/>
      <c r="P177" s="227">
        <f>O177*H177</f>
        <v>0</v>
      </c>
      <c r="Q177" s="227">
        <v>0.0021199999999999999</v>
      </c>
      <c r="R177" s="227">
        <f>Q177*H177</f>
        <v>0.0084799999999999997</v>
      </c>
      <c r="S177" s="227">
        <v>0</v>
      </c>
      <c r="T177" s="228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29" t="s">
        <v>134</v>
      </c>
      <c r="AT177" s="229" t="s">
        <v>129</v>
      </c>
      <c r="AU177" s="229" t="s">
        <v>82</v>
      </c>
      <c r="AY177" s="17" t="s">
        <v>128</v>
      </c>
      <c r="BE177" s="230">
        <f>IF(N177="základní",J177,0)</f>
        <v>0</v>
      </c>
      <c r="BF177" s="230">
        <f>IF(N177="snížená",J177,0)</f>
        <v>0</v>
      </c>
      <c r="BG177" s="230">
        <f>IF(N177="zákl. přenesená",J177,0)</f>
        <v>0</v>
      </c>
      <c r="BH177" s="230">
        <f>IF(N177="sníž. přenesená",J177,0)</f>
        <v>0</v>
      </c>
      <c r="BI177" s="230">
        <f>IF(N177="nulová",J177,0)</f>
        <v>0</v>
      </c>
      <c r="BJ177" s="17" t="s">
        <v>80</v>
      </c>
      <c r="BK177" s="230">
        <f>ROUND(I177*H177,2)</f>
        <v>0</v>
      </c>
      <c r="BL177" s="17" t="s">
        <v>134</v>
      </c>
      <c r="BM177" s="229" t="s">
        <v>416</v>
      </c>
    </row>
    <row r="178" s="2" customFormat="1">
      <c r="A178" s="38"/>
      <c r="B178" s="39"/>
      <c r="C178" s="40"/>
      <c r="D178" s="231" t="s">
        <v>136</v>
      </c>
      <c r="E178" s="40"/>
      <c r="F178" s="232" t="s">
        <v>417</v>
      </c>
      <c r="G178" s="40"/>
      <c r="H178" s="40"/>
      <c r="I178" s="146"/>
      <c r="J178" s="40"/>
      <c r="K178" s="40"/>
      <c r="L178" s="44"/>
      <c r="M178" s="233"/>
      <c r="N178" s="234"/>
      <c r="O178" s="84"/>
      <c r="P178" s="84"/>
      <c r="Q178" s="84"/>
      <c r="R178" s="84"/>
      <c r="S178" s="84"/>
      <c r="T178" s="85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136</v>
      </c>
      <c r="AU178" s="17" t="s">
        <v>82</v>
      </c>
    </row>
    <row r="179" s="12" customFormat="1">
      <c r="A179" s="12"/>
      <c r="B179" s="235"/>
      <c r="C179" s="236"/>
      <c r="D179" s="231" t="s">
        <v>140</v>
      </c>
      <c r="E179" s="237" t="s">
        <v>19</v>
      </c>
      <c r="F179" s="238" t="s">
        <v>134</v>
      </c>
      <c r="G179" s="236"/>
      <c r="H179" s="239">
        <v>4</v>
      </c>
      <c r="I179" s="240"/>
      <c r="J179" s="236"/>
      <c r="K179" s="236"/>
      <c r="L179" s="241"/>
      <c r="M179" s="242"/>
      <c r="N179" s="243"/>
      <c r="O179" s="243"/>
      <c r="P179" s="243"/>
      <c r="Q179" s="243"/>
      <c r="R179" s="243"/>
      <c r="S179" s="243"/>
      <c r="T179" s="244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T179" s="245" t="s">
        <v>140</v>
      </c>
      <c r="AU179" s="245" t="s">
        <v>82</v>
      </c>
      <c r="AV179" s="12" t="s">
        <v>82</v>
      </c>
      <c r="AW179" s="12" t="s">
        <v>34</v>
      </c>
      <c r="AX179" s="12" t="s">
        <v>80</v>
      </c>
      <c r="AY179" s="245" t="s">
        <v>128</v>
      </c>
    </row>
    <row r="180" s="2" customFormat="1" ht="16.5" customHeight="1">
      <c r="A180" s="38"/>
      <c r="B180" s="39"/>
      <c r="C180" s="218" t="s">
        <v>418</v>
      </c>
      <c r="D180" s="218" t="s">
        <v>129</v>
      </c>
      <c r="E180" s="219" t="s">
        <v>419</v>
      </c>
      <c r="F180" s="220" t="s">
        <v>420</v>
      </c>
      <c r="G180" s="221" t="s">
        <v>159</v>
      </c>
      <c r="H180" s="222">
        <v>4</v>
      </c>
      <c r="I180" s="223"/>
      <c r="J180" s="224">
        <f>ROUND(I180*H180,2)</f>
        <v>0</v>
      </c>
      <c r="K180" s="220" t="s">
        <v>300</v>
      </c>
      <c r="L180" s="44"/>
      <c r="M180" s="225" t="s">
        <v>19</v>
      </c>
      <c r="N180" s="226" t="s">
        <v>44</v>
      </c>
      <c r="O180" s="84"/>
      <c r="P180" s="227">
        <f>O180*H180</f>
        <v>0</v>
      </c>
      <c r="Q180" s="227">
        <v>0.0047499999999999999</v>
      </c>
      <c r="R180" s="227">
        <f>Q180*H180</f>
        <v>0.019</v>
      </c>
      <c r="S180" s="227">
        <v>0</v>
      </c>
      <c r="T180" s="228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29" t="s">
        <v>134</v>
      </c>
      <c r="AT180" s="229" t="s">
        <v>129</v>
      </c>
      <c r="AU180" s="229" t="s">
        <v>82</v>
      </c>
      <c r="AY180" s="17" t="s">
        <v>128</v>
      </c>
      <c r="BE180" s="230">
        <f>IF(N180="základní",J180,0)</f>
        <v>0</v>
      </c>
      <c r="BF180" s="230">
        <f>IF(N180="snížená",J180,0)</f>
        <v>0</v>
      </c>
      <c r="BG180" s="230">
        <f>IF(N180="zákl. přenesená",J180,0)</f>
        <v>0</v>
      </c>
      <c r="BH180" s="230">
        <f>IF(N180="sníž. přenesená",J180,0)</f>
        <v>0</v>
      </c>
      <c r="BI180" s="230">
        <f>IF(N180="nulová",J180,0)</f>
        <v>0</v>
      </c>
      <c r="BJ180" s="17" t="s">
        <v>80</v>
      </c>
      <c r="BK180" s="230">
        <f>ROUND(I180*H180,2)</f>
        <v>0</v>
      </c>
      <c r="BL180" s="17" t="s">
        <v>134</v>
      </c>
      <c r="BM180" s="229" t="s">
        <v>421</v>
      </c>
    </row>
    <row r="181" s="2" customFormat="1">
      <c r="A181" s="38"/>
      <c r="B181" s="39"/>
      <c r="C181" s="40"/>
      <c r="D181" s="231" t="s">
        <v>136</v>
      </c>
      <c r="E181" s="40"/>
      <c r="F181" s="232" t="s">
        <v>417</v>
      </c>
      <c r="G181" s="40"/>
      <c r="H181" s="40"/>
      <c r="I181" s="146"/>
      <c r="J181" s="40"/>
      <c r="K181" s="40"/>
      <c r="L181" s="44"/>
      <c r="M181" s="233"/>
      <c r="N181" s="234"/>
      <c r="O181" s="84"/>
      <c r="P181" s="84"/>
      <c r="Q181" s="84"/>
      <c r="R181" s="84"/>
      <c r="S181" s="84"/>
      <c r="T181" s="85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136</v>
      </c>
      <c r="AU181" s="17" t="s">
        <v>82</v>
      </c>
    </row>
    <row r="182" s="12" customFormat="1">
      <c r="A182" s="12"/>
      <c r="B182" s="235"/>
      <c r="C182" s="236"/>
      <c r="D182" s="231" t="s">
        <v>140</v>
      </c>
      <c r="E182" s="237" t="s">
        <v>19</v>
      </c>
      <c r="F182" s="238" t="s">
        <v>134</v>
      </c>
      <c r="G182" s="236"/>
      <c r="H182" s="239">
        <v>4</v>
      </c>
      <c r="I182" s="240"/>
      <c r="J182" s="236"/>
      <c r="K182" s="236"/>
      <c r="L182" s="241"/>
      <c r="M182" s="242"/>
      <c r="N182" s="243"/>
      <c r="O182" s="243"/>
      <c r="P182" s="243"/>
      <c r="Q182" s="243"/>
      <c r="R182" s="243"/>
      <c r="S182" s="243"/>
      <c r="T182" s="244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T182" s="245" t="s">
        <v>140</v>
      </c>
      <c r="AU182" s="245" t="s">
        <v>82</v>
      </c>
      <c r="AV182" s="12" t="s">
        <v>82</v>
      </c>
      <c r="AW182" s="12" t="s">
        <v>34</v>
      </c>
      <c r="AX182" s="12" t="s">
        <v>80</v>
      </c>
      <c r="AY182" s="245" t="s">
        <v>128</v>
      </c>
    </row>
    <row r="183" s="2" customFormat="1" ht="16.5" customHeight="1">
      <c r="A183" s="38"/>
      <c r="B183" s="39"/>
      <c r="C183" s="218" t="s">
        <v>422</v>
      </c>
      <c r="D183" s="218" t="s">
        <v>129</v>
      </c>
      <c r="E183" s="219" t="s">
        <v>423</v>
      </c>
      <c r="F183" s="220" t="s">
        <v>424</v>
      </c>
      <c r="G183" s="221" t="s">
        <v>159</v>
      </c>
      <c r="H183" s="222">
        <v>4</v>
      </c>
      <c r="I183" s="223"/>
      <c r="J183" s="224">
        <f>ROUND(I183*H183,2)</f>
        <v>0</v>
      </c>
      <c r="K183" s="220" t="s">
        <v>300</v>
      </c>
      <c r="L183" s="44"/>
      <c r="M183" s="225" t="s">
        <v>19</v>
      </c>
      <c r="N183" s="226" t="s">
        <v>44</v>
      </c>
      <c r="O183" s="84"/>
      <c r="P183" s="227">
        <f>O183*H183</f>
        <v>0</v>
      </c>
      <c r="Q183" s="227">
        <v>0.00058</v>
      </c>
      <c r="R183" s="227">
        <f>Q183*H183</f>
        <v>0.00232</v>
      </c>
      <c r="S183" s="227">
        <v>0.16600000000000001</v>
      </c>
      <c r="T183" s="228">
        <f>S183*H183</f>
        <v>0.66400000000000003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29" t="s">
        <v>134</v>
      </c>
      <c r="AT183" s="229" t="s">
        <v>129</v>
      </c>
      <c r="AU183" s="229" t="s">
        <v>82</v>
      </c>
      <c r="AY183" s="17" t="s">
        <v>128</v>
      </c>
      <c r="BE183" s="230">
        <f>IF(N183="základní",J183,0)</f>
        <v>0</v>
      </c>
      <c r="BF183" s="230">
        <f>IF(N183="snížená",J183,0)</f>
        <v>0</v>
      </c>
      <c r="BG183" s="230">
        <f>IF(N183="zákl. přenesená",J183,0)</f>
        <v>0</v>
      </c>
      <c r="BH183" s="230">
        <f>IF(N183="sníž. přenesená",J183,0)</f>
        <v>0</v>
      </c>
      <c r="BI183" s="230">
        <f>IF(N183="nulová",J183,0)</f>
        <v>0</v>
      </c>
      <c r="BJ183" s="17" t="s">
        <v>80</v>
      </c>
      <c r="BK183" s="230">
        <f>ROUND(I183*H183,2)</f>
        <v>0</v>
      </c>
      <c r="BL183" s="17" t="s">
        <v>134</v>
      </c>
      <c r="BM183" s="229" t="s">
        <v>425</v>
      </c>
    </row>
    <row r="184" s="12" customFormat="1">
      <c r="A184" s="12"/>
      <c r="B184" s="235"/>
      <c r="C184" s="236"/>
      <c r="D184" s="231" t="s">
        <v>140</v>
      </c>
      <c r="E184" s="237" t="s">
        <v>19</v>
      </c>
      <c r="F184" s="238" t="s">
        <v>134</v>
      </c>
      <c r="G184" s="236"/>
      <c r="H184" s="239">
        <v>4</v>
      </c>
      <c r="I184" s="240"/>
      <c r="J184" s="236"/>
      <c r="K184" s="236"/>
      <c r="L184" s="241"/>
      <c r="M184" s="242"/>
      <c r="N184" s="243"/>
      <c r="O184" s="243"/>
      <c r="P184" s="243"/>
      <c r="Q184" s="243"/>
      <c r="R184" s="243"/>
      <c r="S184" s="243"/>
      <c r="T184" s="244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T184" s="245" t="s">
        <v>140</v>
      </c>
      <c r="AU184" s="245" t="s">
        <v>82</v>
      </c>
      <c r="AV184" s="12" t="s">
        <v>82</v>
      </c>
      <c r="AW184" s="12" t="s">
        <v>34</v>
      </c>
      <c r="AX184" s="12" t="s">
        <v>80</v>
      </c>
      <c r="AY184" s="245" t="s">
        <v>128</v>
      </c>
    </row>
    <row r="185" s="2" customFormat="1" ht="16.5" customHeight="1">
      <c r="A185" s="38"/>
      <c r="B185" s="39"/>
      <c r="C185" s="218" t="s">
        <v>426</v>
      </c>
      <c r="D185" s="218" t="s">
        <v>129</v>
      </c>
      <c r="E185" s="219" t="s">
        <v>427</v>
      </c>
      <c r="F185" s="220" t="s">
        <v>428</v>
      </c>
      <c r="G185" s="221" t="s">
        <v>299</v>
      </c>
      <c r="H185" s="222">
        <v>150</v>
      </c>
      <c r="I185" s="223"/>
      <c r="J185" s="224">
        <f>ROUND(I185*H185,2)</f>
        <v>0</v>
      </c>
      <c r="K185" s="220" t="s">
        <v>300</v>
      </c>
      <c r="L185" s="44"/>
      <c r="M185" s="225" t="s">
        <v>19</v>
      </c>
      <c r="N185" s="226" t="s">
        <v>44</v>
      </c>
      <c r="O185" s="84"/>
      <c r="P185" s="227">
        <f>O185*H185</f>
        <v>0</v>
      </c>
      <c r="Q185" s="227">
        <v>0</v>
      </c>
      <c r="R185" s="227">
        <f>Q185*H185</f>
        <v>0</v>
      </c>
      <c r="S185" s="227">
        <v>0</v>
      </c>
      <c r="T185" s="228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29" t="s">
        <v>134</v>
      </c>
      <c r="AT185" s="229" t="s">
        <v>129</v>
      </c>
      <c r="AU185" s="229" t="s">
        <v>82</v>
      </c>
      <c r="AY185" s="17" t="s">
        <v>128</v>
      </c>
      <c r="BE185" s="230">
        <f>IF(N185="základní",J185,0)</f>
        <v>0</v>
      </c>
      <c r="BF185" s="230">
        <f>IF(N185="snížená",J185,0)</f>
        <v>0</v>
      </c>
      <c r="BG185" s="230">
        <f>IF(N185="zákl. přenesená",J185,0)</f>
        <v>0</v>
      </c>
      <c r="BH185" s="230">
        <f>IF(N185="sníž. přenesená",J185,0)</f>
        <v>0</v>
      </c>
      <c r="BI185" s="230">
        <f>IF(N185="nulová",J185,0)</f>
        <v>0</v>
      </c>
      <c r="BJ185" s="17" t="s">
        <v>80</v>
      </c>
      <c r="BK185" s="230">
        <f>ROUND(I185*H185,2)</f>
        <v>0</v>
      </c>
      <c r="BL185" s="17" t="s">
        <v>134</v>
      </c>
      <c r="BM185" s="229" t="s">
        <v>429</v>
      </c>
    </row>
    <row r="186" s="12" customFormat="1">
      <c r="A186" s="12"/>
      <c r="B186" s="235"/>
      <c r="C186" s="236"/>
      <c r="D186" s="231" t="s">
        <v>140</v>
      </c>
      <c r="E186" s="237" t="s">
        <v>19</v>
      </c>
      <c r="F186" s="238" t="s">
        <v>313</v>
      </c>
      <c r="G186" s="236"/>
      <c r="H186" s="239">
        <v>150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T186" s="245" t="s">
        <v>140</v>
      </c>
      <c r="AU186" s="245" t="s">
        <v>82</v>
      </c>
      <c r="AV186" s="12" t="s">
        <v>82</v>
      </c>
      <c r="AW186" s="12" t="s">
        <v>34</v>
      </c>
      <c r="AX186" s="12" t="s">
        <v>80</v>
      </c>
      <c r="AY186" s="245" t="s">
        <v>128</v>
      </c>
    </row>
    <row r="187" s="2" customFormat="1" ht="21.75" customHeight="1">
      <c r="A187" s="38"/>
      <c r="B187" s="39"/>
      <c r="C187" s="218" t="s">
        <v>430</v>
      </c>
      <c r="D187" s="218" t="s">
        <v>129</v>
      </c>
      <c r="E187" s="219" t="s">
        <v>431</v>
      </c>
      <c r="F187" s="220" t="s">
        <v>432</v>
      </c>
      <c r="G187" s="221" t="s">
        <v>299</v>
      </c>
      <c r="H187" s="222">
        <v>150</v>
      </c>
      <c r="I187" s="223"/>
      <c r="J187" s="224">
        <f>ROUND(I187*H187,2)</f>
        <v>0</v>
      </c>
      <c r="K187" s="220" t="s">
        <v>300</v>
      </c>
      <c r="L187" s="44"/>
      <c r="M187" s="225" t="s">
        <v>19</v>
      </c>
      <c r="N187" s="226" t="s">
        <v>44</v>
      </c>
      <c r="O187" s="84"/>
      <c r="P187" s="227">
        <f>O187*H187</f>
        <v>0</v>
      </c>
      <c r="Q187" s="227">
        <v>0.083500000000000005</v>
      </c>
      <c r="R187" s="227">
        <f>Q187*H187</f>
        <v>12.525</v>
      </c>
      <c r="S187" s="227">
        <v>0</v>
      </c>
      <c r="T187" s="228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29" t="s">
        <v>134</v>
      </c>
      <c r="AT187" s="229" t="s">
        <v>129</v>
      </c>
      <c r="AU187" s="229" t="s">
        <v>82</v>
      </c>
      <c r="AY187" s="17" t="s">
        <v>128</v>
      </c>
      <c r="BE187" s="230">
        <f>IF(N187="základní",J187,0)</f>
        <v>0</v>
      </c>
      <c r="BF187" s="230">
        <f>IF(N187="snížená",J187,0)</f>
        <v>0</v>
      </c>
      <c r="BG187" s="230">
        <f>IF(N187="zákl. přenesená",J187,0)</f>
        <v>0</v>
      </c>
      <c r="BH187" s="230">
        <f>IF(N187="sníž. přenesená",J187,0)</f>
        <v>0</v>
      </c>
      <c r="BI187" s="230">
        <f>IF(N187="nulová",J187,0)</f>
        <v>0</v>
      </c>
      <c r="BJ187" s="17" t="s">
        <v>80</v>
      </c>
      <c r="BK187" s="230">
        <f>ROUND(I187*H187,2)</f>
        <v>0</v>
      </c>
      <c r="BL187" s="17" t="s">
        <v>134</v>
      </c>
      <c r="BM187" s="229" t="s">
        <v>433</v>
      </c>
    </row>
    <row r="188" s="2" customFormat="1">
      <c r="A188" s="38"/>
      <c r="B188" s="39"/>
      <c r="C188" s="40"/>
      <c r="D188" s="231" t="s">
        <v>136</v>
      </c>
      <c r="E188" s="40"/>
      <c r="F188" s="232" t="s">
        <v>434</v>
      </c>
      <c r="G188" s="40"/>
      <c r="H188" s="40"/>
      <c r="I188" s="146"/>
      <c r="J188" s="40"/>
      <c r="K188" s="40"/>
      <c r="L188" s="44"/>
      <c r="M188" s="233"/>
      <c r="N188" s="234"/>
      <c r="O188" s="84"/>
      <c r="P188" s="84"/>
      <c r="Q188" s="84"/>
      <c r="R188" s="84"/>
      <c r="S188" s="84"/>
      <c r="T188" s="85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136</v>
      </c>
      <c r="AU188" s="17" t="s">
        <v>82</v>
      </c>
    </row>
    <row r="189" s="11" customFormat="1" ht="22.8" customHeight="1">
      <c r="A189" s="11"/>
      <c r="B189" s="204"/>
      <c r="C189" s="205"/>
      <c r="D189" s="206" t="s">
        <v>72</v>
      </c>
      <c r="E189" s="280" t="s">
        <v>162</v>
      </c>
      <c r="F189" s="280" t="s">
        <v>435</v>
      </c>
      <c r="G189" s="205"/>
      <c r="H189" s="205"/>
      <c r="I189" s="208"/>
      <c r="J189" s="281">
        <f>BK189</f>
        <v>0</v>
      </c>
      <c r="K189" s="205"/>
      <c r="L189" s="210"/>
      <c r="M189" s="211"/>
      <c r="N189" s="212"/>
      <c r="O189" s="212"/>
      <c r="P189" s="213">
        <f>SUM(P190:P198)</f>
        <v>0</v>
      </c>
      <c r="Q189" s="212"/>
      <c r="R189" s="213">
        <f>SUM(R190:R198)</f>
        <v>0.042784000000000003</v>
      </c>
      <c r="S189" s="212"/>
      <c r="T189" s="214">
        <f>SUM(T190:T198)</f>
        <v>0</v>
      </c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R189" s="215" t="s">
        <v>80</v>
      </c>
      <c r="AT189" s="216" t="s">
        <v>72</v>
      </c>
      <c r="AU189" s="216" t="s">
        <v>80</v>
      </c>
      <c r="AY189" s="215" t="s">
        <v>128</v>
      </c>
      <c r="BK189" s="217">
        <f>SUM(BK190:BK198)</f>
        <v>0</v>
      </c>
    </row>
    <row r="190" s="2" customFormat="1" ht="21.75" customHeight="1">
      <c r="A190" s="38"/>
      <c r="B190" s="39"/>
      <c r="C190" s="218" t="s">
        <v>436</v>
      </c>
      <c r="D190" s="218" t="s">
        <v>129</v>
      </c>
      <c r="E190" s="219" t="s">
        <v>437</v>
      </c>
      <c r="F190" s="220" t="s">
        <v>438</v>
      </c>
      <c r="G190" s="221" t="s">
        <v>299</v>
      </c>
      <c r="H190" s="222">
        <v>76.400000000000006</v>
      </c>
      <c r="I190" s="223"/>
      <c r="J190" s="224">
        <f>ROUND(I190*H190,2)</f>
        <v>0</v>
      </c>
      <c r="K190" s="220" t="s">
        <v>300</v>
      </c>
      <c r="L190" s="44"/>
      <c r="M190" s="225" t="s">
        <v>19</v>
      </c>
      <c r="N190" s="226" t="s">
        <v>44</v>
      </c>
      <c r="O190" s="84"/>
      <c r="P190" s="227">
        <f>O190*H190</f>
        <v>0</v>
      </c>
      <c r="Q190" s="227">
        <v>0.00055999999999999995</v>
      </c>
      <c r="R190" s="227">
        <f>Q190*H190</f>
        <v>0.042784000000000003</v>
      </c>
      <c r="S190" s="227">
        <v>0</v>
      </c>
      <c r="T190" s="228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29" t="s">
        <v>134</v>
      </c>
      <c r="AT190" s="229" t="s">
        <v>129</v>
      </c>
      <c r="AU190" s="229" t="s">
        <v>82</v>
      </c>
      <c r="AY190" s="17" t="s">
        <v>128</v>
      </c>
      <c r="BE190" s="230">
        <f>IF(N190="základní",J190,0)</f>
        <v>0</v>
      </c>
      <c r="BF190" s="230">
        <f>IF(N190="snížená",J190,0)</f>
        <v>0</v>
      </c>
      <c r="BG190" s="230">
        <f>IF(N190="zákl. přenesená",J190,0)</f>
        <v>0</v>
      </c>
      <c r="BH190" s="230">
        <f>IF(N190="sníž. přenesená",J190,0)</f>
        <v>0</v>
      </c>
      <c r="BI190" s="230">
        <f>IF(N190="nulová",J190,0)</f>
        <v>0</v>
      </c>
      <c r="BJ190" s="17" t="s">
        <v>80</v>
      </c>
      <c r="BK190" s="230">
        <f>ROUND(I190*H190,2)</f>
        <v>0</v>
      </c>
      <c r="BL190" s="17" t="s">
        <v>134</v>
      </c>
      <c r="BM190" s="229" t="s">
        <v>439</v>
      </c>
    </row>
    <row r="191" s="12" customFormat="1">
      <c r="A191" s="12"/>
      <c r="B191" s="235"/>
      <c r="C191" s="236"/>
      <c r="D191" s="231" t="s">
        <v>140</v>
      </c>
      <c r="E191" s="237" t="s">
        <v>19</v>
      </c>
      <c r="F191" s="238" t="s">
        <v>440</v>
      </c>
      <c r="G191" s="236"/>
      <c r="H191" s="239">
        <v>8</v>
      </c>
      <c r="I191" s="240"/>
      <c r="J191" s="236"/>
      <c r="K191" s="236"/>
      <c r="L191" s="241"/>
      <c r="M191" s="242"/>
      <c r="N191" s="243"/>
      <c r="O191" s="243"/>
      <c r="P191" s="243"/>
      <c r="Q191" s="243"/>
      <c r="R191" s="243"/>
      <c r="S191" s="243"/>
      <c r="T191" s="244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T191" s="245" t="s">
        <v>140</v>
      </c>
      <c r="AU191" s="245" t="s">
        <v>82</v>
      </c>
      <c r="AV191" s="12" t="s">
        <v>82</v>
      </c>
      <c r="AW191" s="12" t="s">
        <v>34</v>
      </c>
      <c r="AX191" s="12" t="s">
        <v>73</v>
      </c>
      <c r="AY191" s="245" t="s">
        <v>128</v>
      </c>
    </row>
    <row r="192" s="12" customFormat="1">
      <c r="A192" s="12"/>
      <c r="B192" s="235"/>
      <c r="C192" s="236"/>
      <c r="D192" s="231" t="s">
        <v>140</v>
      </c>
      <c r="E192" s="237" t="s">
        <v>19</v>
      </c>
      <c r="F192" s="238" t="s">
        <v>441</v>
      </c>
      <c r="G192" s="236"/>
      <c r="H192" s="239">
        <v>68.400000000000006</v>
      </c>
      <c r="I192" s="240"/>
      <c r="J192" s="236"/>
      <c r="K192" s="236"/>
      <c r="L192" s="241"/>
      <c r="M192" s="242"/>
      <c r="N192" s="243"/>
      <c r="O192" s="243"/>
      <c r="P192" s="243"/>
      <c r="Q192" s="243"/>
      <c r="R192" s="243"/>
      <c r="S192" s="243"/>
      <c r="T192" s="244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T192" s="245" t="s">
        <v>140</v>
      </c>
      <c r="AU192" s="245" t="s">
        <v>82</v>
      </c>
      <c r="AV192" s="12" t="s">
        <v>82</v>
      </c>
      <c r="AW192" s="12" t="s">
        <v>34</v>
      </c>
      <c r="AX192" s="12" t="s">
        <v>73</v>
      </c>
      <c r="AY192" s="245" t="s">
        <v>128</v>
      </c>
    </row>
    <row r="193" s="13" customFormat="1">
      <c r="A193" s="13"/>
      <c r="B193" s="256"/>
      <c r="C193" s="257"/>
      <c r="D193" s="231" t="s">
        <v>140</v>
      </c>
      <c r="E193" s="258" t="s">
        <v>19</v>
      </c>
      <c r="F193" s="259" t="s">
        <v>203</v>
      </c>
      <c r="G193" s="257"/>
      <c r="H193" s="260">
        <v>76.400000000000006</v>
      </c>
      <c r="I193" s="261"/>
      <c r="J193" s="257"/>
      <c r="K193" s="257"/>
      <c r="L193" s="262"/>
      <c r="M193" s="263"/>
      <c r="N193" s="264"/>
      <c r="O193" s="264"/>
      <c r="P193" s="264"/>
      <c r="Q193" s="264"/>
      <c r="R193" s="264"/>
      <c r="S193" s="264"/>
      <c r="T193" s="265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66" t="s">
        <v>140</v>
      </c>
      <c r="AU193" s="266" t="s">
        <v>82</v>
      </c>
      <c r="AV193" s="13" t="s">
        <v>134</v>
      </c>
      <c r="AW193" s="13" t="s">
        <v>34</v>
      </c>
      <c r="AX193" s="13" t="s">
        <v>80</v>
      </c>
      <c r="AY193" s="266" t="s">
        <v>128</v>
      </c>
    </row>
    <row r="194" s="2" customFormat="1" ht="16.5" customHeight="1">
      <c r="A194" s="38"/>
      <c r="B194" s="39"/>
      <c r="C194" s="218" t="s">
        <v>442</v>
      </c>
      <c r="D194" s="218" t="s">
        <v>129</v>
      </c>
      <c r="E194" s="219" t="s">
        <v>443</v>
      </c>
      <c r="F194" s="220" t="s">
        <v>444</v>
      </c>
      <c r="G194" s="221" t="s">
        <v>299</v>
      </c>
      <c r="H194" s="222">
        <v>214.75</v>
      </c>
      <c r="I194" s="223"/>
      <c r="J194" s="224">
        <f>ROUND(I194*H194,2)</f>
        <v>0</v>
      </c>
      <c r="K194" s="220" t="s">
        <v>300</v>
      </c>
      <c r="L194" s="44"/>
      <c r="M194" s="225" t="s">
        <v>19</v>
      </c>
      <c r="N194" s="226" t="s">
        <v>44</v>
      </c>
      <c r="O194" s="84"/>
      <c r="P194" s="227">
        <f>O194*H194</f>
        <v>0</v>
      </c>
      <c r="Q194" s="227">
        <v>0</v>
      </c>
      <c r="R194" s="227">
        <f>Q194*H194</f>
        <v>0</v>
      </c>
      <c r="S194" s="227">
        <v>0</v>
      </c>
      <c r="T194" s="228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29" t="s">
        <v>134</v>
      </c>
      <c r="AT194" s="229" t="s">
        <v>129</v>
      </c>
      <c r="AU194" s="229" t="s">
        <v>82</v>
      </c>
      <c r="AY194" s="17" t="s">
        <v>128</v>
      </c>
      <c r="BE194" s="230">
        <f>IF(N194="základní",J194,0)</f>
        <v>0</v>
      </c>
      <c r="BF194" s="230">
        <f>IF(N194="snížená",J194,0)</f>
        <v>0</v>
      </c>
      <c r="BG194" s="230">
        <f>IF(N194="zákl. přenesená",J194,0)</f>
        <v>0</v>
      </c>
      <c r="BH194" s="230">
        <f>IF(N194="sníž. přenesená",J194,0)</f>
        <v>0</v>
      </c>
      <c r="BI194" s="230">
        <f>IF(N194="nulová",J194,0)</f>
        <v>0</v>
      </c>
      <c r="BJ194" s="17" t="s">
        <v>80</v>
      </c>
      <c r="BK194" s="230">
        <f>ROUND(I194*H194,2)</f>
        <v>0</v>
      </c>
      <c r="BL194" s="17" t="s">
        <v>134</v>
      </c>
      <c r="BM194" s="229" t="s">
        <v>445</v>
      </c>
    </row>
    <row r="195" s="12" customFormat="1">
      <c r="A195" s="12"/>
      <c r="B195" s="235"/>
      <c r="C195" s="236"/>
      <c r="D195" s="231" t="s">
        <v>140</v>
      </c>
      <c r="E195" s="237" t="s">
        <v>19</v>
      </c>
      <c r="F195" s="238" t="s">
        <v>446</v>
      </c>
      <c r="G195" s="236"/>
      <c r="H195" s="239">
        <v>71.950000000000003</v>
      </c>
      <c r="I195" s="240"/>
      <c r="J195" s="236"/>
      <c r="K195" s="236"/>
      <c r="L195" s="241"/>
      <c r="M195" s="242"/>
      <c r="N195" s="243"/>
      <c r="O195" s="243"/>
      <c r="P195" s="243"/>
      <c r="Q195" s="243"/>
      <c r="R195" s="243"/>
      <c r="S195" s="243"/>
      <c r="T195" s="244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T195" s="245" t="s">
        <v>140</v>
      </c>
      <c r="AU195" s="245" t="s">
        <v>82</v>
      </c>
      <c r="AV195" s="12" t="s">
        <v>82</v>
      </c>
      <c r="AW195" s="12" t="s">
        <v>34</v>
      </c>
      <c r="AX195" s="12" t="s">
        <v>73</v>
      </c>
      <c r="AY195" s="245" t="s">
        <v>128</v>
      </c>
    </row>
    <row r="196" s="12" customFormat="1">
      <c r="A196" s="12"/>
      <c r="B196" s="235"/>
      <c r="C196" s="236"/>
      <c r="D196" s="231" t="s">
        <v>140</v>
      </c>
      <c r="E196" s="237" t="s">
        <v>19</v>
      </c>
      <c r="F196" s="238" t="s">
        <v>447</v>
      </c>
      <c r="G196" s="236"/>
      <c r="H196" s="239">
        <v>66.400000000000006</v>
      </c>
      <c r="I196" s="240"/>
      <c r="J196" s="236"/>
      <c r="K196" s="236"/>
      <c r="L196" s="241"/>
      <c r="M196" s="242"/>
      <c r="N196" s="243"/>
      <c r="O196" s="243"/>
      <c r="P196" s="243"/>
      <c r="Q196" s="243"/>
      <c r="R196" s="243"/>
      <c r="S196" s="243"/>
      <c r="T196" s="244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T196" s="245" t="s">
        <v>140</v>
      </c>
      <c r="AU196" s="245" t="s">
        <v>82</v>
      </c>
      <c r="AV196" s="12" t="s">
        <v>82</v>
      </c>
      <c r="AW196" s="12" t="s">
        <v>34</v>
      </c>
      <c r="AX196" s="12" t="s">
        <v>73</v>
      </c>
      <c r="AY196" s="245" t="s">
        <v>128</v>
      </c>
    </row>
    <row r="197" s="12" customFormat="1">
      <c r="A197" s="12"/>
      <c r="B197" s="235"/>
      <c r="C197" s="236"/>
      <c r="D197" s="231" t="s">
        <v>140</v>
      </c>
      <c r="E197" s="237" t="s">
        <v>19</v>
      </c>
      <c r="F197" s="238" t="s">
        <v>448</v>
      </c>
      <c r="G197" s="236"/>
      <c r="H197" s="239">
        <v>76.400000000000006</v>
      </c>
      <c r="I197" s="240"/>
      <c r="J197" s="236"/>
      <c r="K197" s="236"/>
      <c r="L197" s="241"/>
      <c r="M197" s="242"/>
      <c r="N197" s="243"/>
      <c r="O197" s="243"/>
      <c r="P197" s="243"/>
      <c r="Q197" s="243"/>
      <c r="R197" s="243"/>
      <c r="S197" s="243"/>
      <c r="T197" s="244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T197" s="245" t="s">
        <v>140</v>
      </c>
      <c r="AU197" s="245" t="s">
        <v>82</v>
      </c>
      <c r="AV197" s="12" t="s">
        <v>82</v>
      </c>
      <c r="AW197" s="12" t="s">
        <v>34</v>
      </c>
      <c r="AX197" s="12" t="s">
        <v>73</v>
      </c>
      <c r="AY197" s="245" t="s">
        <v>128</v>
      </c>
    </row>
    <row r="198" s="13" customFormat="1">
      <c r="A198" s="13"/>
      <c r="B198" s="256"/>
      <c r="C198" s="257"/>
      <c r="D198" s="231" t="s">
        <v>140</v>
      </c>
      <c r="E198" s="258" t="s">
        <v>19</v>
      </c>
      <c r="F198" s="259" t="s">
        <v>203</v>
      </c>
      <c r="G198" s="257"/>
      <c r="H198" s="260">
        <v>214.75</v>
      </c>
      <c r="I198" s="261"/>
      <c r="J198" s="257"/>
      <c r="K198" s="257"/>
      <c r="L198" s="262"/>
      <c r="M198" s="263"/>
      <c r="N198" s="264"/>
      <c r="O198" s="264"/>
      <c r="P198" s="264"/>
      <c r="Q198" s="264"/>
      <c r="R198" s="264"/>
      <c r="S198" s="264"/>
      <c r="T198" s="265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66" t="s">
        <v>140</v>
      </c>
      <c r="AU198" s="266" t="s">
        <v>82</v>
      </c>
      <c r="AV198" s="13" t="s">
        <v>134</v>
      </c>
      <c r="AW198" s="13" t="s">
        <v>34</v>
      </c>
      <c r="AX198" s="13" t="s">
        <v>80</v>
      </c>
      <c r="AY198" s="266" t="s">
        <v>128</v>
      </c>
    </row>
    <row r="199" s="11" customFormat="1" ht="22.8" customHeight="1">
      <c r="A199" s="11"/>
      <c r="B199" s="204"/>
      <c r="C199" s="205"/>
      <c r="D199" s="206" t="s">
        <v>72</v>
      </c>
      <c r="E199" s="280" t="s">
        <v>182</v>
      </c>
      <c r="F199" s="280" t="s">
        <v>449</v>
      </c>
      <c r="G199" s="205"/>
      <c r="H199" s="205"/>
      <c r="I199" s="208"/>
      <c r="J199" s="281">
        <f>BK199</f>
        <v>0</v>
      </c>
      <c r="K199" s="205"/>
      <c r="L199" s="210"/>
      <c r="M199" s="211"/>
      <c r="N199" s="212"/>
      <c r="O199" s="212"/>
      <c r="P199" s="213">
        <f>SUM(P200:P267)</f>
        <v>0</v>
      </c>
      <c r="Q199" s="212"/>
      <c r="R199" s="213">
        <f>SUM(R200:R267)</f>
        <v>108.8797525</v>
      </c>
      <c r="S199" s="212"/>
      <c r="T199" s="214">
        <f>SUM(T200:T267)</f>
        <v>44.953800000000001</v>
      </c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R199" s="215" t="s">
        <v>80</v>
      </c>
      <c r="AT199" s="216" t="s">
        <v>72</v>
      </c>
      <c r="AU199" s="216" t="s">
        <v>80</v>
      </c>
      <c r="AY199" s="215" t="s">
        <v>128</v>
      </c>
      <c r="BK199" s="217">
        <f>SUM(BK200:BK267)</f>
        <v>0</v>
      </c>
    </row>
    <row r="200" s="2" customFormat="1" ht="21.75" customHeight="1">
      <c r="A200" s="38"/>
      <c r="B200" s="39"/>
      <c r="C200" s="218" t="s">
        <v>450</v>
      </c>
      <c r="D200" s="218" t="s">
        <v>129</v>
      </c>
      <c r="E200" s="219" t="s">
        <v>451</v>
      </c>
      <c r="F200" s="220" t="s">
        <v>452</v>
      </c>
      <c r="G200" s="221" t="s">
        <v>277</v>
      </c>
      <c r="H200" s="222">
        <v>323.80000000000001</v>
      </c>
      <c r="I200" s="223"/>
      <c r="J200" s="224">
        <f>ROUND(I200*H200,2)</f>
        <v>0</v>
      </c>
      <c r="K200" s="220" t="s">
        <v>300</v>
      </c>
      <c r="L200" s="44"/>
      <c r="M200" s="225" t="s">
        <v>19</v>
      </c>
      <c r="N200" s="226" t="s">
        <v>44</v>
      </c>
      <c r="O200" s="84"/>
      <c r="P200" s="227">
        <f>O200*H200</f>
        <v>0</v>
      </c>
      <c r="Q200" s="227">
        <v>0</v>
      </c>
      <c r="R200" s="227">
        <f>Q200*H200</f>
        <v>0</v>
      </c>
      <c r="S200" s="227">
        <v>0.064000000000000001</v>
      </c>
      <c r="T200" s="228">
        <f>S200*H200</f>
        <v>20.723200000000002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29" t="s">
        <v>134</v>
      </c>
      <c r="AT200" s="229" t="s">
        <v>129</v>
      </c>
      <c r="AU200" s="229" t="s">
        <v>82</v>
      </c>
      <c r="AY200" s="17" t="s">
        <v>128</v>
      </c>
      <c r="BE200" s="230">
        <f>IF(N200="základní",J200,0)</f>
        <v>0</v>
      </c>
      <c r="BF200" s="230">
        <f>IF(N200="snížená",J200,0)</f>
        <v>0</v>
      </c>
      <c r="BG200" s="230">
        <f>IF(N200="zákl. přenesená",J200,0)</f>
        <v>0</v>
      </c>
      <c r="BH200" s="230">
        <f>IF(N200="sníž. přenesená",J200,0)</f>
        <v>0</v>
      </c>
      <c r="BI200" s="230">
        <f>IF(N200="nulová",J200,0)</f>
        <v>0</v>
      </c>
      <c r="BJ200" s="17" t="s">
        <v>80</v>
      </c>
      <c r="BK200" s="230">
        <f>ROUND(I200*H200,2)</f>
        <v>0</v>
      </c>
      <c r="BL200" s="17" t="s">
        <v>134</v>
      </c>
      <c r="BM200" s="229" t="s">
        <v>453</v>
      </c>
    </row>
    <row r="201" s="2" customFormat="1" ht="21.75" customHeight="1">
      <c r="A201" s="38"/>
      <c r="B201" s="39"/>
      <c r="C201" s="218" t="s">
        <v>454</v>
      </c>
      <c r="D201" s="218" t="s">
        <v>129</v>
      </c>
      <c r="E201" s="219" t="s">
        <v>455</v>
      </c>
      <c r="F201" s="220" t="s">
        <v>456</v>
      </c>
      <c r="G201" s="221" t="s">
        <v>277</v>
      </c>
      <c r="H201" s="222">
        <v>323.80000000000001</v>
      </c>
      <c r="I201" s="223"/>
      <c r="J201" s="224">
        <f>ROUND(I201*H201,2)</f>
        <v>0</v>
      </c>
      <c r="K201" s="220" t="s">
        <v>300</v>
      </c>
      <c r="L201" s="44"/>
      <c r="M201" s="225" t="s">
        <v>19</v>
      </c>
      <c r="N201" s="226" t="s">
        <v>44</v>
      </c>
      <c r="O201" s="84"/>
      <c r="P201" s="227">
        <f>O201*H201</f>
        <v>0</v>
      </c>
      <c r="Q201" s="227">
        <v>0.00183</v>
      </c>
      <c r="R201" s="227">
        <f>Q201*H201</f>
        <v>0.59255400000000003</v>
      </c>
      <c r="S201" s="227">
        <v>0</v>
      </c>
      <c r="T201" s="228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29" t="s">
        <v>134</v>
      </c>
      <c r="AT201" s="229" t="s">
        <v>129</v>
      </c>
      <c r="AU201" s="229" t="s">
        <v>82</v>
      </c>
      <c r="AY201" s="17" t="s">
        <v>128</v>
      </c>
      <c r="BE201" s="230">
        <f>IF(N201="základní",J201,0)</f>
        <v>0</v>
      </c>
      <c r="BF201" s="230">
        <f>IF(N201="snížená",J201,0)</f>
        <v>0</v>
      </c>
      <c r="BG201" s="230">
        <f>IF(N201="zákl. přenesená",J201,0)</f>
        <v>0</v>
      </c>
      <c r="BH201" s="230">
        <f>IF(N201="sníž. přenesená",J201,0)</f>
        <v>0</v>
      </c>
      <c r="BI201" s="230">
        <f>IF(N201="nulová",J201,0)</f>
        <v>0</v>
      </c>
      <c r="BJ201" s="17" t="s">
        <v>80</v>
      </c>
      <c r="BK201" s="230">
        <f>ROUND(I201*H201,2)</f>
        <v>0</v>
      </c>
      <c r="BL201" s="17" t="s">
        <v>134</v>
      </c>
      <c r="BM201" s="229" t="s">
        <v>457</v>
      </c>
    </row>
    <row r="202" s="2" customFormat="1">
      <c r="A202" s="38"/>
      <c r="B202" s="39"/>
      <c r="C202" s="40"/>
      <c r="D202" s="231" t="s">
        <v>136</v>
      </c>
      <c r="E202" s="40"/>
      <c r="F202" s="232" t="s">
        <v>458</v>
      </c>
      <c r="G202" s="40"/>
      <c r="H202" s="40"/>
      <c r="I202" s="146"/>
      <c r="J202" s="40"/>
      <c r="K202" s="40"/>
      <c r="L202" s="44"/>
      <c r="M202" s="233"/>
      <c r="N202" s="234"/>
      <c r="O202" s="84"/>
      <c r="P202" s="84"/>
      <c r="Q202" s="84"/>
      <c r="R202" s="84"/>
      <c r="S202" s="84"/>
      <c r="T202" s="85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136</v>
      </c>
      <c r="AU202" s="17" t="s">
        <v>82</v>
      </c>
    </row>
    <row r="203" s="12" customFormat="1">
      <c r="A203" s="12"/>
      <c r="B203" s="235"/>
      <c r="C203" s="236"/>
      <c r="D203" s="231" t="s">
        <v>140</v>
      </c>
      <c r="E203" s="237" t="s">
        <v>19</v>
      </c>
      <c r="F203" s="238" t="s">
        <v>459</v>
      </c>
      <c r="G203" s="236"/>
      <c r="H203" s="239">
        <v>323.80000000000001</v>
      </c>
      <c r="I203" s="240"/>
      <c r="J203" s="236"/>
      <c r="K203" s="236"/>
      <c r="L203" s="241"/>
      <c r="M203" s="242"/>
      <c r="N203" s="243"/>
      <c r="O203" s="243"/>
      <c r="P203" s="243"/>
      <c r="Q203" s="243"/>
      <c r="R203" s="243"/>
      <c r="S203" s="243"/>
      <c r="T203" s="244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T203" s="245" t="s">
        <v>140</v>
      </c>
      <c r="AU203" s="245" t="s">
        <v>82</v>
      </c>
      <c r="AV203" s="12" t="s">
        <v>82</v>
      </c>
      <c r="AW203" s="12" t="s">
        <v>34</v>
      </c>
      <c r="AX203" s="12" t="s">
        <v>80</v>
      </c>
      <c r="AY203" s="245" t="s">
        <v>128</v>
      </c>
    </row>
    <row r="204" s="2" customFormat="1" ht="16.5" customHeight="1">
      <c r="A204" s="38"/>
      <c r="B204" s="39"/>
      <c r="C204" s="218" t="s">
        <v>460</v>
      </c>
      <c r="D204" s="218" t="s">
        <v>129</v>
      </c>
      <c r="E204" s="219" t="s">
        <v>461</v>
      </c>
      <c r="F204" s="220" t="s">
        <v>462</v>
      </c>
      <c r="G204" s="221" t="s">
        <v>299</v>
      </c>
      <c r="H204" s="222">
        <v>50</v>
      </c>
      <c r="I204" s="223"/>
      <c r="J204" s="224">
        <f>ROUND(I204*H204,2)</f>
        <v>0</v>
      </c>
      <c r="K204" s="220" t="s">
        <v>300</v>
      </c>
      <c r="L204" s="44"/>
      <c r="M204" s="225" t="s">
        <v>19</v>
      </c>
      <c r="N204" s="226" t="s">
        <v>44</v>
      </c>
      <c r="O204" s="84"/>
      <c r="P204" s="227">
        <f>O204*H204</f>
        <v>0</v>
      </c>
      <c r="Q204" s="227">
        <v>0</v>
      </c>
      <c r="R204" s="227">
        <f>Q204*H204</f>
        <v>0</v>
      </c>
      <c r="S204" s="227">
        <v>0.00029999999999999997</v>
      </c>
      <c r="T204" s="228">
        <f>S204*H204</f>
        <v>0.014999999999999999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29" t="s">
        <v>134</v>
      </c>
      <c r="AT204" s="229" t="s">
        <v>129</v>
      </c>
      <c r="AU204" s="229" t="s">
        <v>82</v>
      </c>
      <c r="AY204" s="17" t="s">
        <v>128</v>
      </c>
      <c r="BE204" s="230">
        <f>IF(N204="základní",J204,0)</f>
        <v>0</v>
      </c>
      <c r="BF204" s="230">
        <f>IF(N204="snížená",J204,0)</f>
        <v>0</v>
      </c>
      <c r="BG204" s="230">
        <f>IF(N204="zákl. přenesená",J204,0)</f>
        <v>0</v>
      </c>
      <c r="BH204" s="230">
        <f>IF(N204="sníž. přenesená",J204,0)</f>
        <v>0</v>
      </c>
      <c r="BI204" s="230">
        <f>IF(N204="nulová",J204,0)</f>
        <v>0</v>
      </c>
      <c r="BJ204" s="17" t="s">
        <v>80</v>
      </c>
      <c r="BK204" s="230">
        <f>ROUND(I204*H204,2)</f>
        <v>0</v>
      </c>
      <c r="BL204" s="17" t="s">
        <v>134</v>
      </c>
      <c r="BM204" s="229" t="s">
        <v>463</v>
      </c>
    </row>
    <row r="205" s="2" customFormat="1">
      <c r="A205" s="38"/>
      <c r="B205" s="39"/>
      <c r="C205" s="40"/>
      <c r="D205" s="231" t="s">
        <v>136</v>
      </c>
      <c r="E205" s="40"/>
      <c r="F205" s="232" t="s">
        <v>464</v>
      </c>
      <c r="G205" s="40"/>
      <c r="H205" s="40"/>
      <c r="I205" s="146"/>
      <c r="J205" s="40"/>
      <c r="K205" s="40"/>
      <c r="L205" s="44"/>
      <c r="M205" s="233"/>
      <c r="N205" s="234"/>
      <c r="O205" s="84"/>
      <c r="P205" s="84"/>
      <c r="Q205" s="84"/>
      <c r="R205" s="84"/>
      <c r="S205" s="84"/>
      <c r="T205" s="85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136</v>
      </c>
      <c r="AU205" s="17" t="s">
        <v>82</v>
      </c>
    </row>
    <row r="206" s="2" customFormat="1" ht="16.5" customHeight="1">
      <c r="A206" s="38"/>
      <c r="B206" s="39"/>
      <c r="C206" s="218" t="s">
        <v>465</v>
      </c>
      <c r="D206" s="218" t="s">
        <v>129</v>
      </c>
      <c r="E206" s="219" t="s">
        <v>466</v>
      </c>
      <c r="F206" s="220" t="s">
        <v>467</v>
      </c>
      <c r="G206" s="221" t="s">
        <v>391</v>
      </c>
      <c r="H206" s="222">
        <v>3</v>
      </c>
      <c r="I206" s="223"/>
      <c r="J206" s="224">
        <f>ROUND(I206*H206,2)</f>
        <v>0</v>
      </c>
      <c r="K206" s="220" t="s">
        <v>300</v>
      </c>
      <c r="L206" s="44"/>
      <c r="M206" s="225" t="s">
        <v>19</v>
      </c>
      <c r="N206" s="226" t="s">
        <v>44</v>
      </c>
      <c r="O206" s="84"/>
      <c r="P206" s="227">
        <f>O206*H206</f>
        <v>0</v>
      </c>
      <c r="Q206" s="227">
        <v>0</v>
      </c>
      <c r="R206" s="227">
        <f>Q206*H206</f>
        <v>0</v>
      </c>
      <c r="S206" s="227">
        <v>1.8</v>
      </c>
      <c r="T206" s="228">
        <f>S206*H206</f>
        <v>5.4000000000000004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29" t="s">
        <v>134</v>
      </c>
      <c r="AT206" s="229" t="s">
        <v>129</v>
      </c>
      <c r="AU206" s="229" t="s">
        <v>82</v>
      </c>
      <c r="AY206" s="17" t="s">
        <v>128</v>
      </c>
      <c r="BE206" s="230">
        <f>IF(N206="základní",J206,0)</f>
        <v>0</v>
      </c>
      <c r="BF206" s="230">
        <f>IF(N206="snížená",J206,0)</f>
        <v>0</v>
      </c>
      <c r="BG206" s="230">
        <f>IF(N206="zákl. přenesená",J206,0)</f>
        <v>0</v>
      </c>
      <c r="BH206" s="230">
        <f>IF(N206="sníž. přenesená",J206,0)</f>
        <v>0</v>
      </c>
      <c r="BI206" s="230">
        <f>IF(N206="nulová",J206,0)</f>
        <v>0</v>
      </c>
      <c r="BJ206" s="17" t="s">
        <v>80</v>
      </c>
      <c r="BK206" s="230">
        <f>ROUND(I206*H206,2)</f>
        <v>0</v>
      </c>
      <c r="BL206" s="17" t="s">
        <v>134</v>
      </c>
      <c r="BM206" s="229" t="s">
        <v>468</v>
      </c>
    </row>
    <row r="207" s="2" customFormat="1" ht="16.5" customHeight="1">
      <c r="A207" s="38"/>
      <c r="B207" s="39"/>
      <c r="C207" s="218" t="s">
        <v>469</v>
      </c>
      <c r="D207" s="218" t="s">
        <v>129</v>
      </c>
      <c r="E207" s="219" t="s">
        <v>470</v>
      </c>
      <c r="F207" s="220" t="s">
        <v>471</v>
      </c>
      <c r="G207" s="221" t="s">
        <v>159</v>
      </c>
      <c r="H207" s="222">
        <v>20</v>
      </c>
      <c r="I207" s="223"/>
      <c r="J207" s="224">
        <f>ROUND(I207*H207,2)</f>
        <v>0</v>
      </c>
      <c r="K207" s="220" t="s">
        <v>300</v>
      </c>
      <c r="L207" s="44"/>
      <c r="M207" s="225" t="s">
        <v>19</v>
      </c>
      <c r="N207" s="226" t="s">
        <v>44</v>
      </c>
      <c r="O207" s="84"/>
      <c r="P207" s="227">
        <f>O207*H207</f>
        <v>0</v>
      </c>
      <c r="Q207" s="227">
        <v>6.0000000000000002E-05</v>
      </c>
      <c r="R207" s="227">
        <f>Q207*H207</f>
        <v>0.0012000000000000001</v>
      </c>
      <c r="S207" s="227">
        <v>0</v>
      </c>
      <c r="T207" s="228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29" t="s">
        <v>134</v>
      </c>
      <c r="AT207" s="229" t="s">
        <v>129</v>
      </c>
      <c r="AU207" s="229" t="s">
        <v>82</v>
      </c>
      <c r="AY207" s="17" t="s">
        <v>128</v>
      </c>
      <c r="BE207" s="230">
        <f>IF(N207="základní",J207,0)</f>
        <v>0</v>
      </c>
      <c r="BF207" s="230">
        <f>IF(N207="snížená",J207,0)</f>
        <v>0</v>
      </c>
      <c r="BG207" s="230">
        <f>IF(N207="zákl. přenesená",J207,0)</f>
        <v>0</v>
      </c>
      <c r="BH207" s="230">
        <f>IF(N207="sníž. přenesená",J207,0)</f>
        <v>0</v>
      </c>
      <c r="BI207" s="230">
        <f>IF(N207="nulová",J207,0)</f>
        <v>0</v>
      </c>
      <c r="BJ207" s="17" t="s">
        <v>80</v>
      </c>
      <c r="BK207" s="230">
        <f>ROUND(I207*H207,2)</f>
        <v>0</v>
      </c>
      <c r="BL207" s="17" t="s">
        <v>134</v>
      </c>
      <c r="BM207" s="229" t="s">
        <v>472</v>
      </c>
    </row>
    <row r="208" s="2" customFormat="1">
      <c r="A208" s="38"/>
      <c r="B208" s="39"/>
      <c r="C208" s="40"/>
      <c r="D208" s="231" t="s">
        <v>136</v>
      </c>
      <c r="E208" s="40"/>
      <c r="F208" s="232" t="s">
        <v>473</v>
      </c>
      <c r="G208" s="40"/>
      <c r="H208" s="40"/>
      <c r="I208" s="146"/>
      <c r="J208" s="40"/>
      <c r="K208" s="40"/>
      <c r="L208" s="44"/>
      <c r="M208" s="233"/>
      <c r="N208" s="234"/>
      <c r="O208" s="84"/>
      <c r="P208" s="84"/>
      <c r="Q208" s="84"/>
      <c r="R208" s="84"/>
      <c r="S208" s="84"/>
      <c r="T208" s="85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136</v>
      </c>
      <c r="AU208" s="17" t="s">
        <v>82</v>
      </c>
    </row>
    <row r="209" s="12" customFormat="1">
      <c r="A209" s="12"/>
      <c r="B209" s="235"/>
      <c r="C209" s="236"/>
      <c r="D209" s="231" t="s">
        <v>140</v>
      </c>
      <c r="E209" s="237" t="s">
        <v>19</v>
      </c>
      <c r="F209" s="238" t="s">
        <v>474</v>
      </c>
      <c r="G209" s="236"/>
      <c r="H209" s="239">
        <v>16</v>
      </c>
      <c r="I209" s="240"/>
      <c r="J209" s="236"/>
      <c r="K209" s="236"/>
      <c r="L209" s="241"/>
      <c r="M209" s="242"/>
      <c r="N209" s="243"/>
      <c r="O209" s="243"/>
      <c r="P209" s="243"/>
      <c r="Q209" s="243"/>
      <c r="R209" s="243"/>
      <c r="S209" s="243"/>
      <c r="T209" s="244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T209" s="245" t="s">
        <v>140</v>
      </c>
      <c r="AU209" s="245" t="s">
        <v>82</v>
      </c>
      <c r="AV209" s="12" t="s">
        <v>82</v>
      </c>
      <c r="AW209" s="12" t="s">
        <v>34</v>
      </c>
      <c r="AX209" s="12" t="s">
        <v>73</v>
      </c>
      <c r="AY209" s="245" t="s">
        <v>128</v>
      </c>
    </row>
    <row r="210" s="12" customFormat="1">
      <c r="A210" s="12"/>
      <c r="B210" s="235"/>
      <c r="C210" s="236"/>
      <c r="D210" s="231" t="s">
        <v>140</v>
      </c>
      <c r="E210" s="237" t="s">
        <v>19</v>
      </c>
      <c r="F210" s="238" t="s">
        <v>335</v>
      </c>
      <c r="G210" s="236"/>
      <c r="H210" s="239">
        <v>4</v>
      </c>
      <c r="I210" s="240"/>
      <c r="J210" s="236"/>
      <c r="K210" s="236"/>
      <c r="L210" s="241"/>
      <c r="M210" s="242"/>
      <c r="N210" s="243"/>
      <c r="O210" s="243"/>
      <c r="P210" s="243"/>
      <c r="Q210" s="243"/>
      <c r="R210" s="243"/>
      <c r="S210" s="243"/>
      <c r="T210" s="244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T210" s="245" t="s">
        <v>140</v>
      </c>
      <c r="AU210" s="245" t="s">
        <v>82</v>
      </c>
      <c r="AV210" s="12" t="s">
        <v>82</v>
      </c>
      <c r="AW210" s="12" t="s">
        <v>34</v>
      </c>
      <c r="AX210" s="12" t="s">
        <v>73</v>
      </c>
      <c r="AY210" s="245" t="s">
        <v>128</v>
      </c>
    </row>
    <row r="211" s="13" customFormat="1">
      <c r="A211" s="13"/>
      <c r="B211" s="256"/>
      <c r="C211" s="257"/>
      <c r="D211" s="231" t="s">
        <v>140</v>
      </c>
      <c r="E211" s="258" t="s">
        <v>19</v>
      </c>
      <c r="F211" s="259" t="s">
        <v>203</v>
      </c>
      <c r="G211" s="257"/>
      <c r="H211" s="260">
        <v>20</v>
      </c>
      <c r="I211" s="261"/>
      <c r="J211" s="257"/>
      <c r="K211" s="257"/>
      <c r="L211" s="262"/>
      <c r="M211" s="263"/>
      <c r="N211" s="264"/>
      <c r="O211" s="264"/>
      <c r="P211" s="264"/>
      <c r="Q211" s="264"/>
      <c r="R211" s="264"/>
      <c r="S211" s="264"/>
      <c r="T211" s="265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66" t="s">
        <v>140</v>
      </c>
      <c r="AU211" s="266" t="s">
        <v>82</v>
      </c>
      <c r="AV211" s="13" t="s">
        <v>134</v>
      </c>
      <c r="AW211" s="13" t="s">
        <v>34</v>
      </c>
      <c r="AX211" s="13" t="s">
        <v>80</v>
      </c>
      <c r="AY211" s="266" t="s">
        <v>128</v>
      </c>
    </row>
    <row r="212" s="2" customFormat="1" ht="16.5" customHeight="1">
      <c r="A212" s="38"/>
      <c r="B212" s="39"/>
      <c r="C212" s="218" t="s">
        <v>475</v>
      </c>
      <c r="D212" s="218" t="s">
        <v>129</v>
      </c>
      <c r="E212" s="219" t="s">
        <v>476</v>
      </c>
      <c r="F212" s="220" t="s">
        <v>477</v>
      </c>
      <c r="G212" s="221" t="s">
        <v>159</v>
      </c>
      <c r="H212" s="222">
        <v>20</v>
      </c>
      <c r="I212" s="223"/>
      <c r="J212" s="224">
        <f>ROUND(I212*H212,2)</f>
        <v>0</v>
      </c>
      <c r="K212" s="220" t="s">
        <v>300</v>
      </c>
      <c r="L212" s="44"/>
      <c r="M212" s="225" t="s">
        <v>19</v>
      </c>
      <c r="N212" s="226" t="s">
        <v>44</v>
      </c>
      <c r="O212" s="84"/>
      <c r="P212" s="227">
        <f>O212*H212</f>
        <v>0</v>
      </c>
      <c r="Q212" s="227">
        <v>0.36965999999999999</v>
      </c>
      <c r="R212" s="227">
        <f>Q212*H212</f>
        <v>7.3932000000000002</v>
      </c>
      <c r="S212" s="227">
        <v>0</v>
      </c>
      <c r="T212" s="228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29" t="s">
        <v>134</v>
      </c>
      <c r="AT212" s="229" t="s">
        <v>129</v>
      </c>
      <c r="AU212" s="229" t="s">
        <v>82</v>
      </c>
      <c r="AY212" s="17" t="s">
        <v>128</v>
      </c>
      <c r="BE212" s="230">
        <f>IF(N212="základní",J212,0)</f>
        <v>0</v>
      </c>
      <c r="BF212" s="230">
        <f>IF(N212="snížená",J212,0)</f>
        <v>0</v>
      </c>
      <c r="BG212" s="230">
        <f>IF(N212="zákl. přenesená",J212,0)</f>
        <v>0</v>
      </c>
      <c r="BH212" s="230">
        <f>IF(N212="sníž. přenesená",J212,0)</f>
        <v>0</v>
      </c>
      <c r="BI212" s="230">
        <f>IF(N212="nulová",J212,0)</f>
        <v>0</v>
      </c>
      <c r="BJ212" s="17" t="s">
        <v>80</v>
      </c>
      <c r="BK212" s="230">
        <f>ROUND(I212*H212,2)</f>
        <v>0</v>
      </c>
      <c r="BL212" s="17" t="s">
        <v>134</v>
      </c>
      <c r="BM212" s="229" t="s">
        <v>478</v>
      </c>
    </row>
    <row r="213" s="2" customFormat="1">
      <c r="A213" s="38"/>
      <c r="B213" s="39"/>
      <c r="C213" s="40"/>
      <c r="D213" s="231" t="s">
        <v>136</v>
      </c>
      <c r="E213" s="40"/>
      <c r="F213" s="232" t="s">
        <v>473</v>
      </c>
      <c r="G213" s="40"/>
      <c r="H213" s="40"/>
      <c r="I213" s="146"/>
      <c r="J213" s="40"/>
      <c r="K213" s="40"/>
      <c r="L213" s="44"/>
      <c r="M213" s="233"/>
      <c r="N213" s="234"/>
      <c r="O213" s="84"/>
      <c r="P213" s="84"/>
      <c r="Q213" s="84"/>
      <c r="R213" s="84"/>
      <c r="S213" s="84"/>
      <c r="T213" s="85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136</v>
      </c>
      <c r="AU213" s="17" t="s">
        <v>82</v>
      </c>
    </row>
    <row r="214" s="12" customFormat="1">
      <c r="A214" s="12"/>
      <c r="B214" s="235"/>
      <c r="C214" s="236"/>
      <c r="D214" s="231" t="s">
        <v>140</v>
      </c>
      <c r="E214" s="237" t="s">
        <v>19</v>
      </c>
      <c r="F214" s="238" t="s">
        <v>479</v>
      </c>
      <c r="G214" s="236"/>
      <c r="H214" s="239">
        <v>20</v>
      </c>
      <c r="I214" s="240"/>
      <c r="J214" s="236"/>
      <c r="K214" s="236"/>
      <c r="L214" s="241"/>
      <c r="M214" s="242"/>
      <c r="N214" s="243"/>
      <c r="O214" s="243"/>
      <c r="P214" s="243"/>
      <c r="Q214" s="243"/>
      <c r="R214" s="243"/>
      <c r="S214" s="243"/>
      <c r="T214" s="244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T214" s="245" t="s">
        <v>140</v>
      </c>
      <c r="AU214" s="245" t="s">
        <v>82</v>
      </c>
      <c r="AV214" s="12" t="s">
        <v>82</v>
      </c>
      <c r="AW214" s="12" t="s">
        <v>34</v>
      </c>
      <c r="AX214" s="12" t="s">
        <v>80</v>
      </c>
      <c r="AY214" s="245" t="s">
        <v>128</v>
      </c>
    </row>
    <row r="215" s="2" customFormat="1" ht="21.75" customHeight="1">
      <c r="A215" s="38"/>
      <c r="B215" s="39"/>
      <c r="C215" s="218" t="s">
        <v>480</v>
      </c>
      <c r="D215" s="218" t="s">
        <v>129</v>
      </c>
      <c r="E215" s="219" t="s">
        <v>481</v>
      </c>
      <c r="F215" s="220" t="s">
        <v>482</v>
      </c>
      <c r="G215" s="221" t="s">
        <v>299</v>
      </c>
      <c r="H215" s="222">
        <v>1228.8</v>
      </c>
      <c r="I215" s="223"/>
      <c r="J215" s="224">
        <f>ROUND(I215*H215,2)</f>
        <v>0</v>
      </c>
      <c r="K215" s="220" t="s">
        <v>300</v>
      </c>
      <c r="L215" s="44"/>
      <c r="M215" s="225" t="s">
        <v>19</v>
      </c>
      <c r="N215" s="226" t="s">
        <v>44</v>
      </c>
      <c r="O215" s="84"/>
      <c r="P215" s="227">
        <f>O215*H215</f>
        <v>0</v>
      </c>
      <c r="Q215" s="227">
        <v>0</v>
      </c>
      <c r="R215" s="227">
        <f>Q215*H215</f>
        <v>0</v>
      </c>
      <c r="S215" s="227">
        <v>0</v>
      </c>
      <c r="T215" s="228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29" t="s">
        <v>134</v>
      </c>
      <c r="AT215" s="229" t="s">
        <v>129</v>
      </c>
      <c r="AU215" s="229" t="s">
        <v>82</v>
      </c>
      <c r="AY215" s="17" t="s">
        <v>128</v>
      </c>
      <c r="BE215" s="230">
        <f>IF(N215="základní",J215,0)</f>
        <v>0</v>
      </c>
      <c r="BF215" s="230">
        <f>IF(N215="snížená",J215,0)</f>
        <v>0</v>
      </c>
      <c r="BG215" s="230">
        <f>IF(N215="zákl. přenesená",J215,0)</f>
        <v>0</v>
      </c>
      <c r="BH215" s="230">
        <f>IF(N215="sníž. přenesená",J215,0)</f>
        <v>0</v>
      </c>
      <c r="BI215" s="230">
        <f>IF(N215="nulová",J215,0)</f>
        <v>0</v>
      </c>
      <c r="BJ215" s="17" t="s">
        <v>80</v>
      </c>
      <c r="BK215" s="230">
        <f>ROUND(I215*H215,2)</f>
        <v>0</v>
      </c>
      <c r="BL215" s="17" t="s">
        <v>134</v>
      </c>
      <c r="BM215" s="229" t="s">
        <v>483</v>
      </c>
    </row>
    <row r="216" s="2" customFormat="1">
      <c r="A216" s="38"/>
      <c r="B216" s="39"/>
      <c r="C216" s="40"/>
      <c r="D216" s="231" t="s">
        <v>136</v>
      </c>
      <c r="E216" s="40"/>
      <c r="F216" s="232" t="s">
        <v>484</v>
      </c>
      <c r="G216" s="40"/>
      <c r="H216" s="40"/>
      <c r="I216" s="146"/>
      <c r="J216" s="40"/>
      <c r="K216" s="40"/>
      <c r="L216" s="44"/>
      <c r="M216" s="233"/>
      <c r="N216" s="234"/>
      <c r="O216" s="84"/>
      <c r="P216" s="84"/>
      <c r="Q216" s="84"/>
      <c r="R216" s="84"/>
      <c r="S216" s="84"/>
      <c r="T216" s="85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136</v>
      </c>
      <c r="AU216" s="17" t="s">
        <v>82</v>
      </c>
    </row>
    <row r="217" s="12" customFormat="1">
      <c r="A217" s="12"/>
      <c r="B217" s="235"/>
      <c r="C217" s="236"/>
      <c r="D217" s="231" t="s">
        <v>140</v>
      </c>
      <c r="E217" s="237" t="s">
        <v>19</v>
      </c>
      <c r="F217" s="238" t="s">
        <v>485</v>
      </c>
      <c r="G217" s="236"/>
      <c r="H217" s="239">
        <v>1228.8</v>
      </c>
      <c r="I217" s="240"/>
      <c r="J217" s="236"/>
      <c r="K217" s="236"/>
      <c r="L217" s="241"/>
      <c r="M217" s="242"/>
      <c r="N217" s="243"/>
      <c r="O217" s="243"/>
      <c r="P217" s="243"/>
      <c r="Q217" s="243"/>
      <c r="R217" s="243"/>
      <c r="S217" s="243"/>
      <c r="T217" s="244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T217" s="245" t="s">
        <v>140</v>
      </c>
      <c r="AU217" s="245" t="s">
        <v>82</v>
      </c>
      <c r="AV217" s="12" t="s">
        <v>82</v>
      </c>
      <c r="AW217" s="12" t="s">
        <v>34</v>
      </c>
      <c r="AX217" s="12" t="s">
        <v>80</v>
      </c>
      <c r="AY217" s="245" t="s">
        <v>128</v>
      </c>
    </row>
    <row r="218" s="2" customFormat="1" ht="21.75" customHeight="1">
      <c r="A218" s="38"/>
      <c r="B218" s="39"/>
      <c r="C218" s="218" t="s">
        <v>486</v>
      </c>
      <c r="D218" s="218" t="s">
        <v>129</v>
      </c>
      <c r="E218" s="219" t="s">
        <v>487</v>
      </c>
      <c r="F218" s="220" t="s">
        <v>488</v>
      </c>
      <c r="G218" s="221" t="s">
        <v>299</v>
      </c>
      <c r="H218" s="222">
        <v>138764</v>
      </c>
      <c r="I218" s="223"/>
      <c r="J218" s="224">
        <f>ROUND(I218*H218,2)</f>
        <v>0</v>
      </c>
      <c r="K218" s="220" t="s">
        <v>300</v>
      </c>
      <c r="L218" s="44"/>
      <c r="M218" s="225" t="s">
        <v>19</v>
      </c>
      <c r="N218" s="226" t="s">
        <v>44</v>
      </c>
      <c r="O218" s="84"/>
      <c r="P218" s="227">
        <f>O218*H218</f>
        <v>0</v>
      </c>
      <c r="Q218" s="227">
        <v>0</v>
      </c>
      <c r="R218" s="227">
        <f>Q218*H218</f>
        <v>0</v>
      </c>
      <c r="S218" s="227">
        <v>0</v>
      </c>
      <c r="T218" s="228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9" t="s">
        <v>134</v>
      </c>
      <c r="AT218" s="229" t="s">
        <v>129</v>
      </c>
      <c r="AU218" s="229" t="s">
        <v>82</v>
      </c>
      <c r="AY218" s="17" t="s">
        <v>128</v>
      </c>
      <c r="BE218" s="230">
        <f>IF(N218="základní",J218,0)</f>
        <v>0</v>
      </c>
      <c r="BF218" s="230">
        <f>IF(N218="snížená",J218,0)</f>
        <v>0</v>
      </c>
      <c r="BG218" s="230">
        <f>IF(N218="zákl. přenesená",J218,0)</f>
        <v>0</v>
      </c>
      <c r="BH218" s="230">
        <f>IF(N218="sníž. přenesená",J218,0)</f>
        <v>0</v>
      </c>
      <c r="BI218" s="230">
        <f>IF(N218="nulová",J218,0)</f>
        <v>0</v>
      </c>
      <c r="BJ218" s="17" t="s">
        <v>80</v>
      </c>
      <c r="BK218" s="230">
        <f>ROUND(I218*H218,2)</f>
        <v>0</v>
      </c>
      <c r="BL218" s="17" t="s">
        <v>134</v>
      </c>
      <c r="BM218" s="229" t="s">
        <v>489</v>
      </c>
    </row>
    <row r="219" s="2" customFormat="1">
      <c r="A219" s="38"/>
      <c r="B219" s="39"/>
      <c r="C219" s="40"/>
      <c r="D219" s="231" t="s">
        <v>136</v>
      </c>
      <c r="E219" s="40"/>
      <c r="F219" s="232" t="s">
        <v>484</v>
      </c>
      <c r="G219" s="40"/>
      <c r="H219" s="40"/>
      <c r="I219" s="146"/>
      <c r="J219" s="40"/>
      <c r="K219" s="40"/>
      <c r="L219" s="44"/>
      <c r="M219" s="233"/>
      <c r="N219" s="234"/>
      <c r="O219" s="84"/>
      <c r="P219" s="84"/>
      <c r="Q219" s="84"/>
      <c r="R219" s="84"/>
      <c r="S219" s="84"/>
      <c r="T219" s="85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136</v>
      </c>
      <c r="AU219" s="17" t="s">
        <v>82</v>
      </c>
    </row>
    <row r="220" s="12" customFormat="1">
      <c r="A220" s="12"/>
      <c r="B220" s="235"/>
      <c r="C220" s="236"/>
      <c r="D220" s="231" t="s">
        <v>140</v>
      </c>
      <c r="E220" s="237" t="s">
        <v>19</v>
      </c>
      <c r="F220" s="238" t="s">
        <v>490</v>
      </c>
      <c r="G220" s="236"/>
      <c r="H220" s="239">
        <v>138764</v>
      </c>
      <c r="I220" s="240"/>
      <c r="J220" s="236"/>
      <c r="K220" s="236"/>
      <c r="L220" s="241"/>
      <c r="M220" s="242"/>
      <c r="N220" s="243"/>
      <c r="O220" s="243"/>
      <c r="P220" s="243"/>
      <c r="Q220" s="243"/>
      <c r="R220" s="243"/>
      <c r="S220" s="243"/>
      <c r="T220" s="244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T220" s="245" t="s">
        <v>140</v>
      </c>
      <c r="AU220" s="245" t="s">
        <v>82</v>
      </c>
      <c r="AV220" s="12" t="s">
        <v>82</v>
      </c>
      <c r="AW220" s="12" t="s">
        <v>34</v>
      </c>
      <c r="AX220" s="12" t="s">
        <v>80</v>
      </c>
      <c r="AY220" s="245" t="s">
        <v>128</v>
      </c>
    </row>
    <row r="221" s="2" customFormat="1" ht="21.75" customHeight="1">
      <c r="A221" s="38"/>
      <c r="B221" s="39"/>
      <c r="C221" s="218" t="s">
        <v>491</v>
      </c>
      <c r="D221" s="218" t="s">
        <v>129</v>
      </c>
      <c r="E221" s="219" t="s">
        <v>492</v>
      </c>
      <c r="F221" s="220" t="s">
        <v>493</v>
      </c>
      <c r="G221" s="221" t="s">
        <v>299</v>
      </c>
      <c r="H221" s="222">
        <v>1228</v>
      </c>
      <c r="I221" s="223"/>
      <c r="J221" s="224">
        <f>ROUND(I221*H221,2)</f>
        <v>0</v>
      </c>
      <c r="K221" s="220" t="s">
        <v>300</v>
      </c>
      <c r="L221" s="44"/>
      <c r="M221" s="225" t="s">
        <v>19</v>
      </c>
      <c r="N221" s="226" t="s">
        <v>44</v>
      </c>
      <c r="O221" s="84"/>
      <c r="P221" s="227">
        <f>O221*H221</f>
        <v>0</v>
      </c>
      <c r="Q221" s="227">
        <v>0</v>
      </c>
      <c r="R221" s="227">
        <f>Q221*H221</f>
        <v>0</v>
      </c>
      <c r="S221" s="227">
        <v>0</v>
      </c>
      <c r="T221" s="228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29" t="s">
        <v>134</v>
      </c>
      <c r="AT221" s="229" t="s">
        <v>129</v>
      </c>
      <c r="AU221" s="229" t="s">
        <v>82</v>
      </c>
      <c r="AY221" s="17" t="s">
        <v>128</v>
      </c>
      <c r="BE221" s="230">
        <f>IF(N221="základní",J221,0)</f>
        <v>0</v>
      </c>
      <c r="BF221" s="230">
        <f>IF(N221="snížená",J221,0)</f>
        <v>0</v>
      </c>
      <c r="BG221" s="230">
        <f>IF(N221="zákl. přenesená",J221,0)</f>
        <v>0</v>
      </c>
      <c r="BH221" s="230">
        <f>IF(N221="sníž. přenesená",J221,0)</f>
        <v>0</v>
      </c>
      <c r="BI221" s="230">
        <f>IF(N221="nulová",J221,0)</f>
        <v>0</v>
      </c>
      <c r="BJ221" s="17" t="s">
        <v>80</v>
      </c>
      <c r="BK221" s="230">
        <f>ROUND(I221*H221,2)</f>
        <v>0</v>
      </c>
      <c r="BL221" s="17" t="s">
        <v>134</v>
      </c>
      <c r="BM221" s="229" t="s">
        <v>494</v>
      </c>
    </row>
    <row r="222" s="2" customFormat="1">
      <c r="A222" s="38"/>
      <c r="B222" s="39"/>
      <c r="C222" s="40"/>
      <c r="D222" s="231" t="s">
        <v>136</v>
      </c>
      <c r="E222" s="40"/>
      <c r="F222" s="232" t="s">
        <v>495</v>
      </c>
      <c r="G222" s="40"/>
      <c r="H222" s="40"/>
      <c r="I222" s="146"/>
      <c r="J222" s="40"/>
      <c r="K222" s="40"/>
      <c r="L222" s="44"/>
      <c r="M222" s="233"/>
      <c r="N222" s="234"/>
      <c r="O222" s="84"/>
      <c r="P222" s="84"/>
      <c r="Q222" s="84"/>
      <c r="R222" s="84"/>
      <c r="S222" s="84"/>
      <c r="T222" s="85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7" t="s">
        <v>136</v>
      </c>
      <c r="AU222" s="17" t="s">
        <v>82</v>
      </c>
    </row>
    <row r="223" s="12" customFormat="1">
      <c r="A223" s="12"/>
      <c r="B223" s="235"/>
      <c r="C223" s="236"/>
      <c r="D223" s="231" t="s">
        <v>140</v>
      </c>
      <c r="E223" s="237" t="s">
        <v>19</v>
      </c>
      <c r="F223" s="238" t="s">
        <v>496</v>
      </c>
      <c r="G223" s="236"/>
      <c r="H223" s="239">
        <v>1228</v>
      </c>
      <c r="I223" s="240"/>
      <c r="J223" s="236"/>
      <c r="K223" s="236"/>
      <c r="L223" s="241"/>
      <c r="M223" s="242"/>
      <c r="N223" s="243"/>
      <c r="O223" s="243"/>
      <c r="P223" s="243"/>
      <c r="Q223" s="243"/>
      <c r="R223" s="243"/>
      <c r="S223" s="243"/>
      <c r="T223" s="244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T223" s="245" t="s">
        <v>140</v>
      </c>
      <c r="AU223" s="245" t="s">
        <v>82</v>
      </c>
      <c r="AV223" s="12" t="s">
        <v>82</v>
      </c>
      <c r="AW223" s="12" t="s">
        <v>34</v>
      </c>
      <c r="AX223" s="12" t="s">
        <v>80</v>
      </c>
      <c r="AY223" s="245" t="s">
        <v>128</v>
      </c>
    </row>
    <row r="224" s="2" customFormat="1" ht="16.5" customHeight="1">
      <c r="A224" s="38"/>
      <c r="B224" s="39"/>
      <c r="C224" s="218" t="s">
        <v>497</v>
      </c>
      <c r="D224" s="218" t="s">
        <v>129</v>
      </c>
      <c r="E224" s="219" t="s">
        <v>498</v>
      </c>
      <c r="F224" s="220" t="s">
        <v>499</v>
      </c>
      <c r="G224" s="221" t="s">
        <v>299</v>
      </c>
      <c r="H224" s="222">
        <v>135</v>
      </c>
      <c r="I224" s="223"/>
      <c r="J224" s="224">
        <f>ROUND(I224*H224,2)</f>
        <v>0</v>
      </c>
      <c r="K224" s="220" t="s">
        <v>300</v>
      </c>
      <c r="L224" s="44"/>
      <c r="M224" s="225" t="s">
        <v>19</v>
      </c>
      <c r="N224" s="226" t="s">
        <v>44</v>
      </c>
      <c r="O224" s="84"/>
      <c r="P224" s="227">
        <f>O224*H224</f>
        <v>0</v>
      </c>
      <c r="Q224" s="227">
        <v>0</v>
      </c>
      <c r="R224" s="227">
        <f>Q224*H224</f>
        <v>0</v>
      </c>
      <c r="S224" s="227">
        <v>0</v>
      </c>
      <c r="T224" s="228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29" t="s">
        <v>134</v>
      </c>
      <c r="AT224" s="229" t="s">
        <v>129</v>
      </c>
      <c r="AU224" s="229" t="s">
        <v>82</v>
      </c>
      <c r="AY224" s="17" t="s">
        <v>128</v>
      </c>
      <c r="BE224" s="230">
        <f>IF(N224="základní",J224,0)</f>
        <v>0</v>
      </c>
      <c r="BF224" s="230">
        <f>IF(N224="snížená",J224,0)</f>
        <v>0</v>
      </c>
      <c r="BG224" s="230">
        <f>IF(N224="zákl. přenesená",J224,0)</f>
        <v>0</v>
      </c>
      <c r="BH224" s="230">
        <f>IF(N224="sníž. přenesená",J224,0)</f>
        <v>0</v>
      </c>
      <c r="BI224" s="230">
        <f>IF(N224="nulová",J224,0)</f>
        <v>0</v>
      </c>
      <c r="BJ224" s="17" t="s">
        <v>80</v>
      </c>
      <c r="BK224" s="230">
        <f>ROUND(I224*H224,2)</f>
        <v>0</v>
      </c>
      <c r="BL224" s="17" t="s">
        <v>134</v>
      </c>
      <c r="BM224" s="229" t="s">
        <v>500</v>
      </c>
    </row>
    <row r="225" s="2" customFormat="1">
      <c r="A225" s="38"/>
      <c r="B225" s="39"/>
      <c r="C225" s="40"/>
      <c r="D225" s="231" t="s">
        <v>136</v>
      </c>
      <c r="E225" s="40"/>
      <c r="F225" s="232" t="s">
        <v>501</v>
      </c>
      <c r="G225" s="40"/>
      <c r="H225" s="40"/>
      <c r="I225" s="146"/>
      <c r="J225" s="40"/>
      <c r="K225" s="40"/>
      <c r="L225" s="44"/>
      <c r="M225" s="233"/>
      <c r="N225" s="234"/>
      <c r="O225" s="84"/>
      <c r="P225" s="84"/>
      <c r="Q225" s="84"/>
      <c r="R225" s="84"/>
      <c r="S225" s="84"/>
      <c r="T225" s="85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7" t="s">
        <v>136</v>
      </c>
      <c r="AU225" s="17" t="s">
        <v>82</v>
      </c>
    </row>
    <row r="226" s="12" customFormat="1">
      <c r="A226" s="12"/>
      <c r="B226" s="235"/>
      <c r="C226" s="236"/>
      <c r="D226" s="231" t="s">
        <v>140</v>
      </c>
      <c r="E226" s="237" t="s">
        <v>19</v>
      </c>
      <c r="F226" s="238" t="s">
        <v>502</v>
      </c>
      <c r="G226" s="236"/>
      <c r="H226" s="239">
        <v>135</v>
      </c>
      <c r="I226" s="240"/>
      <c r="J226" s="236"/>
      <c r="K226" s="236"/>
      <c r="L226" s="241"/>
      <c r="M226" s="242"/>
      <c r="N226" s="243"/>
      <c r="O226" s="243"/>
      <c r="P226" s="243"/>
      <c r="Q226" s="243"/>
      <c r="R226" s="243"/>
      <c r="S226" s="243"/>
      <c r="T226" s="244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T226" s="245" t="s">
        <v>140</v>
      </c>
      <c r="AU226" s="245" t="s">
        <v>82</v>
      </c>
      <c r="AV226" s="12" t="s">
        <v>82</v>
      </c>
      <c r="AW226" s="12" t="s">
        <v>34</v>
      </c>
      <c r="AX226" s="12" t="s">
        <v>80</v>
      </c>
      <c r="AY226" s="245" t="s">
        <v>128</v>
      </c>
    </row>
    <row r="227" s="2" customFormat="1" ht="16.5" customHeight="1">
      <c r="A227" s="38"/>
      <c r="B227" s="39"/>
      <c r="C227" s="218" t="s">
        <v>503</v>
      </c>
      <c r="D227" s="218" t="s">
        <v>129</v>
      </c>
      <c r="E227" s="219" t="s">
        <v>504</v>
      </c>
      <c r="F227" s="220" t="s">
        <v>505</v>
      </c>
      <c r="G227" s="221" t="s">
        <v>299</v>
      </c>
      <c r="H227" s="222">
        <v>15255</v>
      </c>
      <c r="I227" s="223"/>
      <c r="J227" s="224">
        <f>ROUND(I227*H227,2)</f>
        <v>0</v>
      </c>
      <c r="K227" s="220" t="s">
        <v>300</v>
      </c>
      <c r="L227" s="44"/>
      <c r="M227" s="225" t="s">
        <v>19</v>
      </c>
      <c r="N227" s="226" t="s">
        <v>44</v>
      </c>
      <c r="O227" s="84"/>
      <c r="P227" s="227">
        <f>O227*H227</f>
        <v>0</v>
      </c>
      <c r="Q227" s="227">
        <v>0</v>
      </c>
      <c r="R227" s="227">
        <f>Q227*H227</f>
        <v>0</v>
      </c>
      <c r="S227" s="227">
        <v>0</v>
      </c>
      <c r="T227" s="228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29" t="s">
        <v>134</v>
      </c>
      <c r="AT227" s="229" t="s">
        <v>129</v>
      </c>
      <c r="AU227" s="229" t="s">
        <v>82</v>
      </c>
      <c r="AY227" s="17" t="s">
        <v>128</v>
      </c>
      <c r="BE227" s="230">
        <f>IF(N227="základní",J227,0)</f>
        <v>0</v>
      </c>
      <c r="BF227" s="230">
        <f>IF(N227="snížená",J227,0)</f>
        <v>0</v>
      </c>
      <c r="BG227" s="230">
        <f>IF(N227="zákl. přenesená",J227,0)</f>
        <v>0</v>
      </c>
      <c r="BH227" s="230">
        <f>IF(N227="sníž. přenesená",J227,0)</f>
        <v>0</v>
      </c>
      <c r="BI227" s="230">
        <f>IF(N227="nulová",J227,0)</f>
        <v>0</v>
      </c>
      <c r="BJ227" s="17" t="s">
        <v>80</v>
      </c>
      <c r="BK227" s="230">
        <f>ROUND(I227*H227,2)</f>
        <v>0</v>
      </c>
      <c r="BL227" s="17" t="s">
        <v>134</v>
      </c>
      <c r="BM227" s="229" t="s">
        <v>506</v>
      </c>
    </row>
    <row r="228" s="2" customFormat="1">
      <c r="A228" s="38"/>
      <c r="B228" s="39"/>
      <c r="C228" s="40"/>
      <c r="D228" s="231" t="s">
        <v>136</v>
      </c>
      <c r="E228" s="40"/>
      <c r="F228" s="232" t="s">
        <v>501</v>
      </c>
      <c r="G228" s="40"/>
      <c r="H228" s="40"/>
      <c r="I228" s="146"/>
      <c r="J228" s="40"/>
      <c r="K228" s="40"/>
      <c r="L228" s="44"/>
      <c r="M228" s="233"/>
      <c r="N228" s="234"/>
      <c r="O228" s="84"/>
      <c r="P228" s="84"/>
      <c r="Q228" s="84"/>
      <c r="R228" s="84"/>
      <c r="S228" s="84"/>
      <c r="T228" s="85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136</v>
      </c>
      <c r="AU228" s="17" t="s">
        <v>82</v>
      </c>
    </row>
    <row r="229" s="12" customFormat="1">
      <c r="A229" s="12"/>
      <c r="B229" s="235"/>
      <c r="C229" s="236"/>
      <c r="D229" s="231" t="s">
        <v>140</v>
      </c>
      <c r="E229" s="237" t="s">
        <v>19</v>
      </c>
      <c r="F229" s="238" t="s">
        <v>507</v>
      </c>
      <c r="G229" s="236"/>
      <c r="H229" s="239">
        <v>15255</v>
      </c>
      <c r="I229" s="240"/>
      <c r="J229" s="236"/>
      <c r="K229" s="236"/>
      <c r="L229" s="241"/>
      <c r="M229" s="242"/>
      <c r="N229" s="243"/>
      <c r="O229" s="243"/>
      <c r="P229" s="243"/>
      <c r="Q229" s="243"/>
      <c r="R229" s="243"/>
      <c r="S229" s="243"/>
      <c r="T229" s="244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T229" s="245" t="s">
        <v>140</v>
      </c>
      <c r="AU229" s="245" t="s">
        <v>82</v>
      </c>
      <c r="AV229" s="12" t="s">
        <v>82</v>
      </c>
      <c r="AW229" s="12" t="s">
        <v>34</v>
      </c>
      <c r="AX229" s="12" t="s">
        <v>80</v>
      </c>
      <c r="AY229" s="245" t="s">
        <v>128</v>
      </c>
    </row>
    <row r="230" s="2" customFormat="1" ht="16.5" customHeight="1">
      <c r="A230" s="38"/>
      <c r="B230" s="39"/>
      <c r="C230" s="218" t="s">
        <v>508</v>
      </c>
      <c r="D230" s="218" t="s">
        <v>129</v>
      </c>
      <c r="E230" s="219" t="s">
        <v>509</v>
      </c>
      <c r="F230" s="220" t="s">
        <v>510</v>
      </c>
      <c r="G230" s="221" t="s">
        <v>299</v>
      </c>
      <c r="H230" s="222">
        <v>135</v>
      </c>
      <c r="I230" s="223"/>
      <c r="J230" s="224">
        <f>ROUND(I230*H230,2)</f>
        <v>0</v>
      </c>
      <c r="K230" s="220" t="s">
        <v>300</v>
      </c>
      <c r="L230" s="44"/>
      <c r="M230" s="225" t="s">
        <v>19</v>
      </c>
      <c r="N230" s="226" t="s">
        <v>44</v>
      </c>
      <c r="O230" s="84"/>
      <c r="P230" s="227">
        <f>O230*H230</f>
        <v>0</v>
      </c>
      <c r="Q230" s="227">
        <v>0</v>
      </c>
      <c r="R230" s="227">
        <f>Q230*H230</f>
        <v>0</v>
      </c>
      <c r="S230" s="227">
        <v>0</v>
      </c>
      <c r="T230" s="228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29" t="s">
        <v>134</v>
      </c>
      <c r="AT230" s="229" t="s">
        <v>129</v>
      </c>
      <c r="AU230" s="229" t="s">
        <v>82</v>
      </c>
      <c r="AY230" s="17" t="s">
        <v>128</v>
      </c>
      <c r="BE230" s="230">
        <f>IF(N230="základní",J230,0)</f>
        <v>0</v>
      </c>
      <c r="BF230" s="230">
        <f>IF(N230="snížená",J230,0)</f>
        <v>0</v>
      </c>
      <c r="BG230" s="230">
        <f>IF(N230="zákl. přenesená",J230,0)</f>
        <v>0</v>
      </c>
      <c r="BH230" s="230">
        <f>IF(N230="sníž. přenesená",J230,0)</f>
        <v>0</v>
      </c>
      <c r="BI230" s="230">
        <f>IF(N230="nulová",J230,0)</f>
        <v>0</v>
      </c>
      <c r="BJ230" s="17" t="s">
        <v>80</v>
      </c>
      <c r="BK230" s="230">
        <f>ROUND(I230*H230,2)</f>
        <v>0</v>
      </c>
      <c r="BL230" s="17" t="s">
        <v>134</v>
      </c>
      <c r="BM230" s="229" t="s">
        <v>511</v>
      </c>
    </row>
    <row r="231" s="12" customFormat="1">
      <c r="A231" s="12"/>
      <c r="B231" s="235"/>
      <c r="C231" s="236"/>
      <c r="D231" s="231" t="s">
        <v>140</v>
      </c>
      <c r="E231" s="237" t="s">
        <v>19</v>
      </c>
      <c r="F231" s="238" t="s">
        <v>512</v>
      </c>
      <c r="G231" s="236"/>
      <c r="H231" s="239">
        <v>135</v>
      </c>
      <c r="I231" s="240"/>
      <c r="J231" s="236"/>
      <c r="K231" s="236"/>
      <c r="L231" s="241"/>
      <c r="M231" s="242"/>
      <c r="N231" s="243"/>
      <c r="O231" s="243"/>
      <c r="P231" s="243"/>
      <c r="Q231" s="243"/>
      <c r="R231" s="243"/>
      <c r="S231" s="243"/>
      <c r="T231" s="244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T231" s="245" t="s">
        <v>140</v>
      </c>
      <c r="AU231" s="245" t="s">
        <v>82</v>
      </c>
      <c r="AV231" s="12" t="s">
        <v>82</v>
      </c>
      <c r="AW231" s="12" t="s">
        <v>34</v>
      </c>
      <c r="AX231" s="12" t="s">
        <v>80</v>
      </c>
      <c r="AY231" s="245" t="s">
        <v>128</v>
      </c>
    </row>
    <row r="232" s="2" customFormat="1" ht="21.75" customHeight="1">
      <c r="A232" s="38"/>
      <c r="B232" s="39"/>
      <c r="C232" s="218" t="s">
        <v>513</v>
      </c>
      <c r="D232" s="218" t="s">
        <v>129</v>
      </c>
      <c r="E232" s="219" t="s">
        <v>514</v>
      </c>
      <c r="F232" s="220" t="s">
        <v>515</v>
      </c>
      <c r="G232" s="221" t="s">
        <v>299</v>
      </c>
      <c r="H232" s="222">
        <v>81</v>
      </c>
      <c r="I232" s="223"/>
      <c r="J232" s="224">
        <f>ROUND(I232*H232,2)</f>
        <v>0</v>
      </c>
      <c r="K232" s="220" t="s">
        <v>300</v>
      </c>
      <c r="L232" s="44"/>
      <c r="M232" s="225" t="s">
        <v>19</v>
      </c>
      <c r="N232" s="226" t="s">
        <v>44</v>
      </c>
      <c r="O232" s="84"/>
      <c r="P232" s="227">
        <f>O232*H232</f>
        <v>0</v>
      </c>
      <c r="Q232" s="227">
        <v>0</v>
      </c>
      <c r="R232" s="227">
        <f>Q232*H232</f>
        <v>0</v>
      </c>
      <c r="S232" s="227">
        <v>0</v>
      </c>
      <c r="T232" s="228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29" t="s">
        <v>134</v>
      </c>
      <c r="AT232" s="229" t="s">
        <v>129</v>
      </c>
      <c r="AU232" s="229" t="s">
        <v>82</v>
      </c>
      <c r="AY232" s="17" t="s">
        <v>128</v>
      </c>
      <c r="BE232" s="230">
        <f>IF(N232="základní",J232,0)</f>
        <v>0</v>
      </c>
      <c r="BF232" s="230">
        <f>IF(N232="snížená",J232,0)</f>
        <v>0</v>
      </c>
      <c r="BG232" s="230">
        <f>IF(N232="zákl. přenesená",J232,0)</f>
        <v>0</v>
      </c>
      <c r="BH232" s="230">
        <f>IF(N232="sníž. přenesená",J232,0)</f>
        <v>0</v>
      </c>
      <c r="BI232" s="230">
        <f>IF(N232="nulová",J232,0)</f>
        <v>0</v>
      </c>
      <c r="BJ232" s="17" t="s">
        <v>80</v>
      </c>
      <c r="BK232" s="230">
        <f>ROUND(I232*H232,2)</f>
        <v>0</v>
      </c>
      <c r="BL232" s="17" t="s">
        <v>134</v>
      </c>
      <c r="BM232" s="229" t="s">
        <v>516</v>
      </c>
    </row>
    <row r="233" s="2" customFormat="1">
      <c r="A233" s="38"/>
      <c r="B233" s="39"/>
      <c r="C233" s="40"/>
      <c r="D233" s="231" t="s">
        <v>136</v>
      </c>
      <c r="E233" s="40"/>
      <c r="F233" s="232" t="s">
        <v>517</v>
      </c>
      <c r="G233" s="40"/>
      <c r="H233" s="40"/>
      <c r="I233" s="146"/>
      <c r="J233" s="40"/>
      <c r="K233" s="40"/>
      <c r="L233" s="44"/>
      <c r="M233" s="233"/>
      <c r="N233" s="234"/>
      <c r="O233" s="84"/>
      <c r="P233" s="84"/>
      <c r="Q233" s="84"/>
      <c r="R233" s="84"/>
      <c r="S233" s="84"/>
      <c r="T233" s="85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7" t="s">
        <v>136</v>
      </c>
      <c r="AU233" s="17" t="s">
        <v>82</v>
      </c>
    </row>
    <row r="234" s="12" customFormat="1">
      <c r="A234" s="12"/>
      <c r="B234" s="235"/>
      <c r="C234" s="236"/>
      <c r="D234" s="231" t="s">
        <v>140</v>
      </c>
      <c r="E234" s="237" t="s">
        <v>19</v>
      </c>
      <c r="F234" s="238" t="s">
        <v>518</v>
      </c>
      <c r="G234" s="236"/>
      <c r="H234" s="239">
        <v>81</v>
      </c>
      <c r="I234" s="240"/>
      <c r="J234" s="236"/>
      <c r="K234" s="236"/>
      <c r="L234" s="241"/>
      <c r="M234" s="242"/>
      <c r="N234" s="243"/>
      <c r="O234" s="243"/>
      <c r="P234" s="243"/>
      <c r="Q234" s="243"/>
      <c r="R234" s="243"/>
      <c r="S234" s="243"/>
      <c r="T234" s="244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T234" s="245" t="s">
        <v>140</v>
      </c>
      <c r="AU234" s="245" t="s">
        <v>82</v>
      </c>
      <c r="AV234" s="12" t="s">
        <v>82</v>
      </c>
      <c r="AW234" s="12" t="s">
        <v>34</v>
      </c>
      <c r="AX234" s="12" t="s">
        <v>80</v>
      </c>
      <c r="AY234" s="245" t="s">
        <v>128</v>
      </c>
    </row>
    <row r="235" s="2" customFormat="1" ht="21.75" customHeight="1">
      <c r="A235" s="38"/>
      <c r="B235" s="39"/>
      <c r="C235" s="218" t="s">
        <v>519</v>
      </c>
      <c r="D235" s="218" t="s">
        <v>129</v>
      </c>
      <c r="E235" s="219" t="s">
        <v>520</v>
      </c>
      <c r="F235" s="220" t="s">
        <v>521</v>
      </c>
      <c r="G235" s="221" t="s">
        <v>299</v>
      </c>
      <c r="H235" s="222">
        <v>9153</v>
      </c>
      <c r="I235" s="223"/>
      <c r="J235" s="224">
        <f>ROUND(I235*H235,2)</f>
        <v>0</v>
      </c>
      <c r="K235" s="220" t="s">
        <v>300</v>
      </c>
      <c r="L235" s="44"/>
      <c r="M235" s="225" t="s">
        <v>19</v>
      </c>
      <c r="N235" s="226" t="s">
        <v>44</v>
      </c>
      <c r="O235" s="84"/>
      <c r="P235" s="227">
        <f>O235*H235</f>
        <v>0</v>
      </c>
      <c r="Q235" s="227">
        <v>0</v>
      </c>
      <c r="R235" s="227">
        <f>Q235*H235</f>
        <v>0</v>
      </c>
      <c r="S235" s="227">
        <v>0</v>
      </c>
      <c r="T235" s="228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29" t="s">
        <v>134</v>
      </c>
      <c r="AT235" s="229" t="s">
        <v>129</v>
      </c>
      <c r="AU235" s="229" t="s">
        <v>82</v>
      </c>
      <c r="AY235" s="17" t="s">
        <v>128</v>
      </c>
      <c r="BE235" s="230">
        <f>IF(N235="základní",J235,0)</f>
        <v>0</v>
      </c>
      <c r="BF235" s="230">
        <f>IF(N235="snížená",J235,0)</f>
        <v>0</v>
      </c>
      <c r="BG235" s="230">
        <f>IF(N235="zákl. přenesená",J235,0)</f>
        <v>0</v>
      </c>
      <c r="BH235" s="230">
        <f>IF(N235="sníž. přenesená",J235,0)</f>
        <v>0</v>
      </c>
      <c r="BI235" s="230">
        <f>IF(N235="nulová",J235,0)</f>
        <v>0</v>
      </c>
      <c r="BJ235" s="17" t="s">
        <v>80</v>
      </c>
      <c r="BK235" s="230">
        <f>ROUND(I235*H235,2)</f>
        <v>0</v>
      </c>
      <c r="BL235" s="17" t="s">
        <v>134</v>
      </c>
      <c r="BM235" s="229" t="s">
        <v>522</v>
      </c>
    </row>
    <row r="236" s="2" customFormat="1">
      <c r="A236" s="38"/>
      <c r="B236" s="39"/>
      <c r="C236" s="40"/>
      <c r="D236" s="231" t="s">
        <v>136</v>
      </c>
      <c r="E236" s="40"/>
      <c r="F236" s="232" t="s">
        <v>517</v>
      </c>
      <c r="G236" s="40"/>
      <c r="H236" s="40"/>
      <c r="I236" s="146"/>
      <c r="J236" s="40"/>
      <c r="K236" s="40"/>
      <c r="L236" s="44"/>
      <c r="M236" s="233"/>
      <c r="N236" s="234"/>
      <c r="O236" s="84"/>
      <c r="P236" s="84"/>
      <c r="Q236" s="84"/>
      <c r="R236" s="84"/>
      <c r="S236" s="84"/>
      <c r="T236" s="85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7" t="s">
        <v>136</v>
      </c>
      <c r="AU236" s="17" t="s">
        <v>82</v>
      </c>
    </row>
    <row r="237" s="12" customFormat="1">
      <c r="A237" s="12"/>
      <c r="B237" s="235"/>
      <c r="C237" s="236"/>
      <c r="D237" s="231" t="s">
        <v>140</v>
      </c>
      <c r="E237" s="237" t="s">
        <v>19</v>
      </c>
      <c r="F237" s="238" t="s">
        <v>523</v>
      </c>
      <c r="G237" s="236"/>
      <c r="H237" s="239">
        <v>9153</v>
      </c>
      <c r="I237" s="240"/>
      <c r="J237" s="236"/>
      <c r="K237" s="236"/>
      <c r="L237" s="241"/>
      <c r="M237" s="242"/>
      <c r="N237" s="243"/>
      <c r="O237" s="243"/>
      <c r="P237" s="243"/>
      <c r="Q237" s="243"/>
      <c r="R237" s="243"/>
      <c r="S237" s="243"/>
      <c r="T237" s="244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T237" s="245" t="s">
        <v>140</v>
      </c>
      <c r="AU237" s="245" t="s">
        <v>82</v>
      </c>
      <c r="AV237" s="12" t="s">
        <v>82</v>
      </c>
      <c r="AW237" s="12" t="s">
        <v>34</v>
      </c>
      <c r="AX237" s="12" t="s">
        <v>80</v>
      </c>
      <c r="AY237" s="245" t="s">
        <v>128</v>
      </c>
    </row>
    <row r="238" s="2" customFormat="1" ht="21.75" customHeight="1">
      <c r="A238" s="38"/>
      <c r="B238" s="39"/>
      <c r="C238" s="218" t="s">
        <v>524</v>
      </c>
      <c r="D238" s="218" t="s">
        <v>129</v>
      </c>
      <c r="E238" s="219" t="s">
        <v>525</v>
      </c>
      <c r="F238" s="220" t="s">
        <v>526</v>
      </c>
      <c r="G238" s="221" t="s">
        <v>299</v>
      </c>
      <c r="H238" s="222">
        <v>81</v>
      </c>
      <c r="I238" s="223"/>
      <c r="J238" s="224">
        <f>ROUND(I238*H238,2)</f>
        <v>0</v>
      </c>
      <c r="K238" s="220" t="s">
        <v>300</v>
      </c>
      <c r="L238" s="44"/>
      <c r="M238" s="225" t="s">
        <v>19</v>
      </c>
      <c r="N238" s="226" t="s">
        <v>44</v>
      </c>
      <c r="O238" s="84"/>
      <c r="P238" s="227">
        <f>O238*H238</f>
        <v>0</v>
      </c>
      <c r="Q238" s="227">
        <v>0</v>
      </c>
      <c r="R238" s="227">
        <f>Q238*H238</f>
        <v>0</v>
      </c>
      <c r="S238" s="227">
        <v>0</v>
      </c>
      <c r="T238" s="228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29" t="s">
        <v>134</v>
      </c>
      <c r="AT238" s="229" t="s">
        <v>129</v>
      </c>
      <c r="AU238" s="229" t="s">
        <v>82</v>
      </c>
      <c r="AY238" s="17" t="s">
        <v>128</v>
      </c>
      <c r="BE238" s="230">
        <f>IF(N238="základní",J238,0)</f>
        <v>0</v>
      </c>
      <c r="BF238" s="230">
        <f>IF(N238="snížená",J238,0)</f>
        <v>0</v>
      </c>
      <c r="BG238" s="230">
        <f>IF(N238="zákl. přenesená",J238,0)</f>
        <v>0</v>
      </c>
      <c r="BH238" s="230">
        <f>IF(N238="sníž. přenesená",J238,0)</f>
        <v>0</v>
      </c>
      <c r="BI238" s="230">
        <f>IF(N238="nulová",J238,0)</f>
        <v>0</v>
      </c>
      <c r="BJ238" s="17" t="s">
        <v>80</v>
      </c>
      <c r="BK238" s="230">
        <f>ROUND(I238*H238,2)</f>
        <v>0</v>
      </c>
      <c r="BL238" s="17" t="s">
        <v>134</v>
      </c>
      <c r="BM238" s="229" t="s">
        <v>527</v>
      </c>
    </row>
    <row r="239" s="2" customFormat="1">
      <c r="A239" s="38"/>
      <c r="B239" s="39"/>
      <c r="C239" s="40"/>
      <c r="D239" s="231" t="s">
        <v>136</v>
      </c>
      <c r="E239" s="40"/>
      <c r="F239" s="232" t="s">
        <v>528</v>
      </c>
      <c r="G239" s="40"/>
      <c r="H239" s="40"/>
      <c r="I239" s="146"/>
      <c r="J239" s="40"/>
      <c r="K239" s="40"/>
      <c r="L239" s="44"/>
      <c r="M239" s="233"/>
      <c r="N239" s="234"/>
      <c r="O239" s="84"/>
      <c r="P239" s="84"/>
      <c r="Q239" s="84"/>
      <c r="R239" s="84"/>
      <c r="S239" s="84"/>
      <c r="T239" s="85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T239" s="17" t="s">
        <v>136</v>
      </c>
      <c r="AU239" s="17" t="s">
        <v>82</v>
      </c>
    </row>
    <row r="240" s="2" customFormat="1" ht="16.5" customHeight="1">
      <c r="A240" s="38"/>
      <c r="B240" s="39"/>
      <c r="C240" s="218" t="s">
        <v>529</v>
      </c>
      <c r="D240" s="218" t="s">
        <v>129</v>
      </c>
      <c r="E240" s="219" t="s">
        <v>530</v>
      </c>
      <c r="F240" s="220" t="s">
        <v>531</v>
      </c>
      <c r="G240" s="221" t="s">
        <v>178</v>
      </c>
      <c r="H240" s="222">
        <v>104.55200000000001</v>
      </c>
      <c r="I240" s="223"/>
      <c r="J240" s="224">
        <f>ROUND(I240*H240,2)</f>
        <v>0</v>
      </c>
      <c r="K240" s="220" t="s">
        <v>300</v>
      </c>
      <c r="L240" s="44"/>
      <c r="M240" s="225" t="s">
        <v>19</v>
      </c>
      <c r="N240" s="226" t="s">
        <v>44</v>
      </c>
      <c r="O240" s="84"/>
      <c r="P240" s="227">
        <f>O240*H240</f>
        <v>0</v>
      </c>
      <c r="Q240" s="227">
        <v>0</v>
      </c>
      <c r="R240" s="227">
        <f>Q240*H240</f>
        <v>0</v>
      </c>
      <c r="S240" s="227">
        <v>0</v>
      </c>
      <c r="T240" s="228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29" t="s">
        <v>134</v>
      </c>
      <c r="AT240" s="229" t="s">
        <v>129</v>
      </c>
      <c r="AU240" s="229" t="s">
        <v>82</v>
      </c>
      <c r="AY240" s="17" t="s">
        <v>128</v>
      </c>
      <c r="BE240" s="230">
        <f>IF(N240="základní",J240,0)</f>
        <v>0</v>
      </c>
      <c r="BF240" s="230">
        <f>IF(N240="snížená",J240,0)</f>
        <v>0</v>
      </c>
      <c r="BG240" s="230">
        <f>IF(N240="zákl. přenesená",J240,0)</f>
        <v>0</v>
      </c>
      <c r="BH240" s="230">
        <f>IF(N240="sníž. přenesená",J240,0)</f>
        <v>0</v>
      </c>
      <c r="BI240" s="230">
        <f>IF(N240="nulová",J240,0)</f>
        <v>0</v>
      </c>
      <c r="BJ240" s="17" t="s">
        <v>80</v>
      </c>
      <c r="BK240" s="230">
        <f>ROUND(I240*H240,2)</f>
        <v>0</v>
      </c>
      <c r="BL240" s="17" t="s">
        <v>134</v>
      </c>
      <c r="BM240" s="229" t="s">
        <v>532</v>
      </c>
    </row>
    <row r="241" s="2" customFormat="1">
      <c r="A241" s="38"/>
      <c r="B241" s="39"/>
      <c r="C241" s="40"/>
      <c r="D241" s="231" t="s">
        <v>136</v>
      </c>
      <c r="E241" s="40"/>
      <c r="F241" s="232" t="s">
        <v>533</v>
      </c>
      <c r="G241" s="40"/>
      <c r="H241" s="40"/>
      <c r="I241" s="146"/>
      <c r="J241" s="40"/>
      <c r="K241" s="40"/>
      <c r="L241" s="44"/>
      <c r="M241" s="233"/>
      <c r="N241" s="234"/>
      <c r="O241" s="84"/>
      <c r="P241" s="84"/>
      <c r="Q241" s="84"/>
      <c r="R241" s="84"/>
      <c r="S241" s="84"/>
      <c r="T241" s="85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136</v>
      </c>
      <c r="AU241" s="17" t="s">
        <v>82</v>
      </c>
    </row>
    <row r="242" s="12" customFormat="1">
      <c r="A242" s="12"/>
      <c r="B242" s="235"/>
      <c r="C242" s="236"/>
      <c r="D242" s="231" t="s">
        <v>140</v>
      </c>
      <c r="E242" s="237" t="s">
        <v>19</v>
      </c>
      <c r="F242" s="238" t="s">
        <v>534</v>
      </c>
      <c r="G242" s="236"/>
      <c r="H242" s="239">
        <v>104.55200000000001</v>
      </c>
      <c r="I242" s="240"/>
      <c r="J242" s="236"/>
      <c r="K242" s="236"/>
      <c r="L242" s="241"/>
      <c r="M242" s="242"/>
      <c r="N242" s="243"/>
      <c r="O242" s="243"/>
      <c r="P242" s="243"/>
      <c r="Q242" s="243"/>
      <c r="R242" s="243"/>
      <c r="S242" s="243"/>
      <c r="T242" s="244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T242" s="245" t="s">
        <v>140</v>
      </c>
      <c r="AU242" s="245" t="s">
        <v>82</v>
      </c>
      <c r="AV242" s="12" t="s">
        <v>82</v>
      </c>
      <c r="AW242" s="12" t="s">
        <v>34</v>
      </c>
      <c r="AX242" s="12" t="s">
        <v>80</v>
      </c>
      <c r="AY242" s="245" t="s">
        <v>128</v>
      </c>
    </row>
    <row r="243" s="2" customFormat="1" ht="16.5" customHeight="1">
      <c r="A243" s="38"/>
      <c r="B243" s="39"/>
      <c r="C243" s="246" t="s">
        <v>535</v>
      </c>
      <c r="D243" s="246" t="s">
        <v>191</v>
      </c>
      <c r="E243" s="247" t="s">
        <v>536</v>
      </c>
      <c r="F243" s="248" t="s">
        <v>537</v>
      </c>
      <c r="G243" s="249" t="s">
        <v>178</v>
      </c>
      <c r="H243" s="250">
        <v>57</v>
      </c>
      <c r="I243" s="251"/>
      <c r="J243" s="252">
        <f>ROUND(I243*H243,2)</f>
        <v>0</v>
      </c>
      <c r="K243" s="248" t="s">
        <v>300</v>
      </c>
      <c r="L243" s="253"/>
      <c r="M243" s="254" t="s">
        <v>19</v>
      </c>
      <c r="N243" s="255" t="s">
        <v>44</v>
      </c>
      <c r="O243" s="84"/>
      <c r="P243" s="227">
        <f>O243*H243</f>
        <v>0</v>
      </c>
      <c r="Q243" s="227">
        <v>1</v>
      </c>
      <c r="R243" s="227">
        <f>Q243*H243</f>
        <v>57</v>
      </c>
      <c r="S243" s="227">
        <v>0</v>
      </c>
      <c r="T243" s="228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29" t="s">
        <v>175</v>
      </c>
      <c r="AT243" s="229" t="s">
        <v>191</v>
      </c>
      <c r="AU243" s="229" t="s">
        <v>82</v>
      </c>
      <c r="AY243" s="17" t="s">
        <v>128</v>
      </c>
      <c r="BE243" s="230">
        <f>IF(N243="základní",J243,0)</f>
        <v>0</v>
      </c>
      <c r="BF243" s="230">
        <f>IF(N243="snížená",J243,0)</f>
        <v>0</v>
      </c>
      <c r="BG243" s="230">
        <f>IF(N243="zákl. přenesená",J243,0)</f>
        <v>0</v>
      </c>
      <c r="BH243" s="230">
        <f>IF(N243="sníž. přenesená",J243,0)</f>
        <v>0</v>
      </c>
      <c r="BI243" s="230">
        <f>IF(N243="nulová",J243,0)</f>
        <v>0</v>
      </c>
      <c r="BJ243" s="17" t="s">
        <v>80</v>
      </c>
      <c r="BK243" s="230">
        <f>ROUND(I243*H243,2)</f>
        <v>0</v>
      </c>
      <c r="BL243" s="17" t="s">
        <v>134</v>
      </c>
      <c r="BM243" s="229" t="s">
        <v>538</v>
      </c>
    </row>
    <row r="244" s="12" customFormat="1">
      <c r="A244" s="12"/>
      <c r="B244" s="235"/>
      <c r="C244" s="236"/>
      <c r="D244" s="231" t="s">
        <v>140</v>
      </c>
      <c r="E244" s="237" t="s">
        <v>19</v>
      </c>
      <c r="F244" s="238" t="s">
        <v>539</v>
      </c>
      <c r="G244" s="236"/>
      <c r="H244" s="239">
        <v>57</v>
      </c>
      <c r="I244" s="240"/>
      <c r="J244" s="236"/>
      <c r="K244" s="236"/>
      <c r="L244" s="241"/>
      <c r="M244" s="242"/>
      <c r="N244" s="243"/>
      <c r="O244" s="243"/>
      <c r="P244" s="243"/>
      <c r="Q244" s="243"/>
      <c r="R244" s="243"/>
      <c r="S244" s="243"/>
      <c r="T244" s="244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T244" s="245" t="s">
        <v>140</v>
      </c>
      <c r="AU244" s="245" t="s">
        <v>82</v>
      </c>
      <c r="AV244" s="12" t="s">
        <v>82</v>
      </c>
      <c r="AW244" s="12" t="s">
        <v>34</v>
      </c>
      <c r="AX244" s="12" t="s">
        <v>80</v>
      </c>
      <c r="AY244" s="245" t="s">
        <v>128</v>
      </c>
    </row>
    <row r="245" s="2" customFormat="1" ht="16.5" customHeight="1">
      <c r="A245" s="38"/>
      <c r="B245" s="39"/>
      <c r="C245" s="246" t="s">
        <v>540</v>
      </c>
      <c r="D245" s="246" t="s">
        <v>191</v>
      </c>
      <c r="E245" s="247" t="s">
        <v>541</v>
      </c>
      <c r="F245" s="248" t="s">
        <v>542</v>
      </c>
      <c r="G245" s="249" t="s">
        <v>159</v>
      </c>
      <c r="H245" s="250">
        <v>25</v>
      </c>
      <c r="I245" s="251"/>
      <c r="J245" s="252">
        <f>ROUND(I245*H245,2)</f>
        <v>0</v>
      </c>
      <c r="K245" s="248" t="s">
        <v>300</v>
      </c>
      <c r="L245" s="253"/>
      <c r="M245" s="254" t="s">
        <v>19</v>
      </c>
      <c r="N245" s="255" t="s">
        <v>44</v>
      </c>
      <c r="O245" s="84"/>
      <c r="P245" s="227">
        <f>O245*H245</f>
        <v>0</v>
      </c>
      <c r="Q245" s="227">
        <v>1.1200000000000001</v>
      </c>
      <c r="R245" s="227">
        <f>Q245*H245</f>
        <v>28.000000000000004</v>
      </c>
      <c r="S245" s="227">
        <v>0</v>
      </c>
      <c r="T245" s="228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29" t="s">
        <v>175</v>
      </c>
      <c r="AT245" s="229" t="s">
        <v>191</v>
      </c>
      <c r="AU245" s="229" t="s">
        <v>82</v>
      </c>
      <c r="AY245" s="17" t="s">
        <v>128</v>
      </c>
      <c r="BE245" s="230">
        <f>IF(N245="základní",J245,0)</f>
        <v>0</v>
      </c>
      <c r="BF245" s="230">
        <f>IF(N245="snížená",J245,0)</f>
        <v>0</v>
      </c>
      <c r="BG245" s="230">
        <f>IF(N245="zákl. přenesená",J245,0)</f>
        <v>0</v>
      </c>
      <c r="BH245" s="230">
        <f>IF(N245="sníž. přenesená",J245,0)</f>
        <v>0</v>
      </c>
      <c r="BI245" s="230">
        <f>IF(N245="nulová",J245,0)</f>
        <v>0</v>
      </c>
      <c r="BJ245" s="17" t="s">
        <v>80</v>
      </c>
      <c r="BK245" s="230">
        <f>ROUND(I245*H245,2)</f>
        <v>0</v>
      </c>
      <c r="BL245" s="17" t="s">
        <v>134</v>
      </c>
      <c r="BM245" s="229" t="s">
        <v>543</v>
      </c>
    </row>
    <row r="246" s="12" customFormat="1">
      <c r="A246" s="12"/>
      <c r="B246" s="235"/>
      <c r="C246" s="236"/>
      <c r="D246" s="231" t="s">
        <v>140</v>
      </c>
      <c r="E246" s="237" t="s">
        <v>19</v>
      </c>
      <c r="F246" s="238" t="s">
        <v>544</v>
      </c>
      <c r="G246" s="236"/>
      <c r="H246" s="239">
        <v>25</v>
      </c>
      <c r="I246" s="240"/>
      <c r="J246" s="236"/>
      <c r="K246" s="236"/>
      <c r="L246" s="241"/>
      <c r="M246" s="242"/>
      <c r="N246" s="243"/>
      <c r="O246" s="243"/>
      <c r="P246" s="243"/>
      <c r="Q246" s="243"/>
      <c r="R246" s="243"/>
      <c r="S246" s="243"/>
      <c r="T246" s="244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T246" s="245" t="s">
        <v>140</v>
      </c>
      <c r="AU246" s="245" t="s">
        <v>82</v>
      </c>
      <c r="AV246" s="12" t="s">
        <v>82</v>
      </c>
      <c r="AW246" s="12" t="s">
        <v>34</v>
      </c>
      <c r="AX246" s="12" t="s">
        <v>80</v>
      </c>
      <c r="AY246" s="245" t="s">
        <v>128</v>
      </c>
    </row>
    <row r="247" s="2" customFormat="1" ht="16.5" customHeight="1">
      <c r="A247" s="38"/>
      <c r="B247" s="39"/>
      <c r="C247" s="218" t="s">
        <v>545</v>
      </c>
      <c r="D247" s="218" t="s">
        <v>129</v>
      </c>
      <c r="E247" s="219" t="s">
        <v>546</v>
      </c>
      <c r="F247" s="220" t="s">
        <v>547</v>
      </c>
      <c r="G247" s="221" t="s">
        <v>299</v>
      </c>
      <c r="H247" s="222">
        <v>138.34999999999999</v>
      </c>
      <c r="I247" s="223"/>
      <c r="J247" s="224">
        <f>ROUND(I247*H247,2)</f>
        <v>0</v>
      </c>
      <c r="K247" s="220" t="s">
        <v>300</v>
      </c>
      <c r="L247" s="44"/>
      <c r="M247" s="225" t="s">
        <v>19</v>
      </c>
      <c r="N247" s="226" t="s">
        <v>44</v>
      </c>
      <c r="O247" s="84"/>
      <c r="P247" s="227">
        <f>O247*H247</f>
        <v>0</v>
      </c>
      <c r="Q247" s="227">
        <v>0.070999999999999994</v>
      </c>
      <c r="R247" s="227">
        <f>Q247*H247</f>
        <v>9.822849999999999</v>
      </c>
      <c r="S247" s="227">
        <v>0.13600000000000001</v>
      </c>
      <c r="T247" s="228">
        <f>S247*H247</f>
        <v>18.8156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29" t="s">
        <v>134</v>
      </c>
      <c r="AT247" s="229" t="s">
        <v>129</v>
      </c>
      <c r="AU247" s="229" t="s">
        <v>82</v>
      </c>
      <c r="AY247" s="17" t="s">
        <v>128</v>
      </c>
      <c r="BE247" s="230">
        <f>IF(N247="základní",J247,0)</f>
        <v>0</v>
      </c>
      <c r="BF247" s="230">
        <f>IF(N247="snížená",J247,0)</f>
        <v>0</v>
      </c>
      <c r="BG247" s="230">
        <f>IF(N247="zákl. přenesená",J247,0)</f>
        <v>0</v>
      </c>
      <c r="BH247" s="230">
        <f>IF(N247="sníž. přenesená",J247,0)</f>
        <v>0</v>
      </c>
      <c r="BI247" s="230">
        <f>IF(N247="nulová",J247,0)</f>
        <v>0</v>
      </c>
      <c r="BJ247" s="17" t="s">
        <v>80</v>
      </c>
      <c r="BK247" s="230">
        <f>ROUND(I247*H247,2)</f>
        <v>0</v>
      </c>
      <c r="BL247" s="17" t="s">
        <v>134</v>
      </c>
      <c r="BM247" s="229" t="s">
        <v>548</v>
      </c>
    </row>
    <row r="248" s="2" customFormat="1">
      <c r="A248" s="38"/>
      <c r="B248" s="39"/>
      <c r="C248" s="40"/>
      <c r="D248" s="231" t="s">
        <v>136</v>
      </c>
      <c r="E248" s="40"/>
      <c r="F248" s="232" t="s">
        <v>549</v>
      </c>
      <c r="G248" s="40"/>
      <c r="H248" s="40"/>
      <c r="I248" s="146"/>
      <c r="J248" s="40"/>
      <c r="K248" s="40"/>
      <c r="L248" s="44"/>
      <c r="M248" s="233"/>
      <c r="N248" s="234"/>
      <c r="O248" s="84"/>
      <c r="P248" s="84"/>
      <c r="Q248" s="84"/>
      <c r="R248" s="84"/>
      <c r="S248" s="84"/>
      <c r="T248" s="85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T248" s="17" t="s">
        <v>136</v>
      </c>
      <c r="AU248" s="17" t="s">
        <v>82</v>
      </c>
    </row>
    <row r="249" s="2" customFormat="1" ht="16.5" customHeight="1">
      <c r="A249" s="38"/>
      <c r="B249" s="39"/>
      <c r="C249" s="218" t="s">
        <v>550</v>
      </c>
      <c r="D249" s="218" t="s">
        <v>129</v>
      </c>
      <c r="E249" s="219" t="s">
        <v>551</v>
      </c>
      <c r="F249" s="220" t="s">
        <v>552</v>
      </c>
      <c r="G249" s="221" t="s">
        <v>299</v>
      </c>
      <c r="H249" s="222">
        <v>36</v>
      </c>
      <c r="I249" s="223"/>
      <c r="J249" s="224">
        <f>ROUND(I249*H249,2)</f>
        <v>0</v>
      </c>
      <c r="K249" s="220" t="s">
        <v>300</v>
      </c>
      <c r="L249" s="44"/>
      <c r="M249" s="225" t="s">
        <v>19</v>
      </c>
      <c r="N249" s="226" t="s">
        <v>44</v>
      </c>
      <c r="O249" s="84"/>
      <c r="P249" s="227">
        <f>O249*H249</f>
        <v>0</v>
      </c>
      <c r="Q249" s="227">
        <v>0.037199999999999997</v>
      </c>
      <c r="R249" s="227">
        <f>Q249*H249</f>
        <v>1.3392</v>
      </c>
      <c r="S249" s="227">
        <v>0</v>
      </c>
      <c r="T249" s="228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29" t="s">
        <v>134</v>
      </c>
      <c r="AT249" s="229" t="s">
        <v>129</v>
      </c>
      <c r="AU249" s="229" t="s">
        <v>82</v>
      </c>
      <c r="AY249" s="17" t="s">
        <v>128</v>
      </c>
      <c r="BE249" s="230">
        <f>IF(N249="základní",J249,0)</f>
        <v>0</v>
      </c>
      <c r="BF249" s="230">
        <f>IF(N249="snížená",J249,0)</f>
        <v>0</v>
      </c>
      <c r="BG249" s="230">
        <f>IF(N249="zákl. přenesená",J249,0)</f>
        <v>0</v>
      </c>
      <c r="BH249" s="230">
        <f>IF(N249="sníž. přenesená",J249,0)</f>
        <v>0</v>
      </c>
      <c r="BI249" s="230">
        <f>IF(N249="nulová",J249,0)</f>
        <v>0</v>
      </c>
      <c r="BJ249" s="17" t="s">
        <v>80</v>
      </c>
      <c r="BK249" s="230">
        <f>ROUND(I249*H249,2)</f>
        <v>0</v>
      </c>
      <c r="BL249" s="17" t="s">
        <v>134</v>
      </c>
      <c r="BM249" s="229" t="s">
        <v>553</v>
      </c>
    </row>
    <row r="250" s="2" customFormat="1">
      <c r="A250" s="38"/>
      <c r="B250" s="39"/>
      <c r="C250" s="40"/>
      <c r="D250" s="231" t="s">
        <v>136</v>
      </c>
      <c r="E250" s="40"/>
      <c r="F250" s="232" t="s">
        <v>554</v>
      </c>
      <c r="G250" s="40"/>
      <c r="H250" s="40"/>
      <c r="I250" s="146"/>
      <c r="J250" s="40"/>
      <c r="K250" s="40"/>
      <c r="L250" s="44"/>
      <c r="M250" s="233"/>
      <c r="N250" s="234"/>
      <c r="O250" s="84"/>
      <c r="P250" s="84"/>
      <c r="Q250" s="84"/>
      <c r="R250" s="84"/>
      <c r="S250" s="84"/>
      <c r="T250" s="85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7" t="s">
        <v>136</v>
      </c>
      <c r="AU250" s="17" t="s">
        <v>82</v>
      </c>
    </row>
    <row r="251" s="12" customFormat="1">
      <c r="A251" s="12"/>
      <c r="B251" s="235"/>
      <c r="C251" s="236"/>
      <c r="D251" s="231" t="s">
        <v>140</v>
      </c>
      <c r="E251" s="237" t="s">
        <v>19</v>
      </c>
      <c r="F251" s="238" t="s">
        <v>555</v>
      </c>
      <c r="G251" s="236"/>
      <c r="H251" s="239">
        <v>36</v>
      </c>
      <c r="I251" s="240"/>
      <c r="J251" s="236"/>
      <c r="K251" s="236"/>
      <c r="L251" s="241"/>
      <c r="M251" s="242"/>
      <c r="N251" s="243"/>
      <c r="O251" s="243"/>
      <c r="P251" s="243"/>
      <c r="Q251" s="243"/>
      <c r="R251" s="243"/>
      <c r="S251" s="243"/>
      <c r="T251" s="244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T251" s="245" t="s">
        <v>140</v>
      </c>
      <c r="AU251" s="245" t="s">
        <v>82</v>
      </c>
      <c r="AV251" s="12" t="s">
        <v>82</v>
      </c>
      <c r="AW251" s="12" t="s">
        <v>34</v>
      </c>
      <c r="AX251" s="12" t="s">
        <v>80</v>
      </c>
      <c r="AY251" s="245" t="s">
        <v>128</v>
      </c>
    </row>
    <row r="252" s="2" customFormat="1" ht="16.5" customHeight="1">
      <c r="A252" s="38"/>
      <c r="B252" s="39"/>
      <c r="C252" s="218" t="s">
        <v>556</v>
      </c>
      <c r="D252" s="218" t="s">
        <v>129</v>
      </c>
      <c r="E252" s="219" t="s">
        <v>557</v>
      </c>
      <c r="F252" s="220" t="s">
        <v>558</v>
      </c>
      <c r="G252" s="221" t="s">
        <v>299</v>
      </c>
      <c r="H252" s="222">
        <v>71.950000000000003</v>
      </c>
      <c r="I252" s="223"/>
      <c r="J252" s="224">
        <f>ROUND(I252*H252,2)</f>
        <v>0</v>
      </c>
      <c r="K252" s="220" t="s">
        <v>300</v>
      </c>
      <c r="L252" s="44"/>
      <c r="M252" s="225" t="s">
        <v>19</v>
      </c>
      <c r="N252" s="226" t="s">
        <v>44</v>
      </c>
      <c r="O252" s="84"/>
      <c r="P252" s="227">
        <f>O252*H252</f>
        <v>0</v>
      </c>
      <c r="Q252" s="227">
        <v>0.038850000000000003</v>
      </c>
      <c r="R252" s="227">
        <f>Q252*H252</f>
        <v>2.7952575000000004</v>
      </c>
      <c r="S252" s="227">
        <v>0</v>
      </c>
      <c r="T252" s="228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9" t="s">
        <v>134</v>
      </c>
      <c r="AT252" s="229" t="s">
        <v>129</v>
      </c>
      <c r="AU252" s="229" t="s">
        <v>82</v>
      </c>
      <c r="AY252" s="17" t="s">
        <v>128</v>
      </c>
      <c r="BE252" s="230">
        <f>IF(N252="základní",J252,0)</f>
        <v>0</v>
      </c>
      <c r="BF252" s="230">
        <f>IF(N252="snížená",J252,0)</f>
        <v>0</v>
      </c>
      <c r="BG252" s="230">
        <f>IF(N252="zákl. přenesená",J252,0)</f>
        <v>0</v>
      </c>
      <c r="BH252" s="230">
        <f>IF(N252="sníž. přenesená",J252,0)</f>
        <v>0</v>
      </c>
      <c r="BI252" s="230">
        <f>IF(N252="nulová",J252,0)</f>
        <v>0</v>
      </c>
      <c r="BJ252" s="17" t="s">
        <v>80</v>
      </c>
      <c r="BK252" s="230">
        <f>ROUND(I252*H252,2)</f>
        <v>0</v>
      </c>
      <c r="BL252" s="17" t="s">
        <v>134</v>
      </c>
      <c r="BM252" s="229" t="s">
        <v>559</v>
      </c>
    </row>
    <row r="253" s="2" customFormat="1">
      <c r="A253" s="38"/>
      <c r="B253" s="39"/>
      <c r="C253" s="40"/>
      <c r="D253" s="231" t="s">
        <v>136</v>
      </c>
      <c r="E253" s="40"/>
      <c r="F253" s="232" t="s">
        <v>560</v>
      </c>
      <c r="G253" s="40"/>
      <c r="H253" s="40"/>
      <c r="I253" s="146"/>
      <c r="J253" s="40"/>
      <c r="K253" s="40"/>
      <c r="L253" s="44"/>
      <c r="M253" s="233"/>
      <c r="N253" s="234"/>
      <c r="O253" s="84"/>
      <c r="P253" s="84"/>
      <c r="Q253" s="84"/>
      <c r="R253" s="84"/>
      <c r="S253" s="84"/>
      <c r="T253" s="85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7" t="s">
        <v>136</v>
      </c>
      <c r="AU253" s="17" t="s">
        <v>82</v>
      </c>
    </row>
    <row r="254" s="12" customFormat="1">
      <c r="A254" s="12"/>
      <c r="B254" s="235"/>
      <c r="C254" s="236"/>
      <c r="D254" s="231" t="s">
        <v>140</v>
      </c>
      <c r="E254" s="237" t="s">
        <v>19</v>
      </c>
      <c r="F254" s="238" t="s">
        <v>446</v>
      </c>
      <c r="G254" s="236"/>
      <c r="H254" s="239">
        <v>71.950000000000003</v>
      </c>
      <c r="I254" s="240"/>
      <c r="J254" s="236"/>
      <c r="K254" s="236"/>
      <c r="L254" s="241"/>
      <c r="M254" s="242"/>
      <c r="N254" s="243"/>
      <c r="O254" s="243"/>
      <c r="P254" s="243"/>
      <c r="Q254" s="243"/>
      <c r="R254" s="243"/>
      <c r="S254" s="243"/>
      <c r="T254" s="244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T254" s="245" t="s">
        <v>140</v>
      </c>
      <c r="AU254" s="245" t="s">
        <v>82</v>
      </c>
      <c r="AV254" s="12" t="s">
        <v>82</v>
      </c>
      <c r="AW254" s="12" t="s">
        <v>34</v>
      </c>
      <c r="AX254" s="12" t="s">
        <v>80</v>
      </c>
      <c r="AY254" s="245" t="s">
        <v>128</v>
      </c>
    </row>
    <row r="255" s="2" customFormat="1" ht="16.5" customHeight="1">
      <c r="A255" s="38"/>
      <c r="B255" s="39"/>
      <c r="C255" s="218" t="s">
        <v>561</v>
      </c>
      <c r="D255" s="218" t="s">
        <v>129</v>
      </c>
      <c r="E255" s="219" t="s">
        <v>562</v>
      </c>
      <c r="F255" s="220" t="s">
        <v>563</v>
      </c>
      <c r="G255" s="221" t="s">
        <v>299</v>
      </c>
      <c r="H255" s="222">
        <v>5</v>
      </c>
      <c r="I255" s="223"/>
      <c r="J255" s="224">
        <f>ROUND(I255*H255,2)</f>
        <v>0</v>
      </c>
      <c r="K255" s="220" t="s">
        <v>300</v>
      </c>
      <c r="L255" s="44"/>
      <c r="M255" s="225" t="s">
        <v>19</v>
      </c>
      <c r="N255" s="226" t="s">
        <v>44</v>
      </c>
      <c r="O255" s="84"/>
      <c r="P255" s="227">
        <f>O255*H255</f>
        <v>0</v>
      </c>
      <c r="Q255" s="227">
        <v>0.15959999999999999</v>
      </c>
      <c r="R255" s="227">
        <f>Q255*H255</f>
        <v>0.79799999999999993</v>
      </c>
      <c r="S255" s="227">
        <v>0</v>
      </c>
      <c r="T255" s="228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29" t="s">
        <v>134</v>
      </c>
      <c r="AT255" s="229" t="s">
        <v>129</v>
      </c>
      <c r="AU255" s="229" t="s">
        <v>82</v>
      </c>
      <c r="AY255" s="17" t="s">
        <v>128</v>
      </c>
      <c r="BE255" s="230">
        <f>IF(N255="základní",J255,0)</f>
        <v>0</v>
      </c>
      <c r="BF255" s="230">
        <f>IF(N255="snížená",J255,0)</f>
        <v>0</v>
      </c>
      <c r="BG255" s="230">
        <f>IF(N255="zákl. přenesená",J255,0)</f>
        <v>0</v>
      </c>
      <c r="BH255" s="230">
        <f>IF(N255="sníž. přenesená",J255,0)</f>
        <v>0</v>
      </c>
      <c r="BI255" s="230">
        <f>IF(N255="nulová",J255,0)</f>
        <v>0</v>
      </c>
      <c r="BJ255" s="17" t="s">
        <v>80</v>
      </c>
      <c r="BK255" s="230">
        <f>ROUND(I255*H255,2)</f>
        <v>0</v>
      </c>
      <c r="BL255" s="17" t="s">
        <v>134</v>
      </c>
      <c r="BM255" s="229" t="s">
        <v>564</v>
      </c>
    </row>
    <row r="256" s="2" customFormat="1">
      <c r="A256" s="38"/>
      <c r="B256" s="39"/>
      <c r="C256" s="40"/>
      <c r="D256" s="231" t="s">
        <v>136</v>
      </c>
      <c r="E256" s="40"/>
      <c r="F256" s="232" t="s">
        <v>560</v>
      </c>
      <c r="G256" s="40"/>
      <c r="H256" s="40"/>
      <c r="I256" s="146"/>
      <c r="J256" s="40"/>
      <c r="K256" s="40"/>
      <c r="L256" s="44"/>
      <c r="M256" s="233"/>
      <c r="N256" s="234"/>
      <c r="O256" s="84"/>
      <c r="P256" s="84"/>
      <c r="Q256" s="84"/>
      <c r="R256" s="84"/>
      <c r="S256" s="84"/>
      <c r="T256" s="85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7" t="s">
        <v>136</v>
      </c>
      <c r="AU256" s="17" t="s">
        <v>82</v>
      </c>
    </row>
    <row r="257" s="12" customFormat="1">
      <c r="A257" s="12"/>
      <c r="B257" s="235"/>
      <c r="C257" s="236"/>
      <c r="D257" s="231" t="s">
        <v>140</v>
      </c>
      <c r="E257" s="237" t="s">
        <v>19</v>
      </c>
      <c r="F257" s="238" t="s">
        <v>565</v>
      </c>
      <c r="G257" s="236"/>
      <c r="H257" s="239">
        <v>5</v>
      </c>
      <c r="I257" s="240"/>
      <c r="J257" s="236"/>
      <c r="K257" s="236"/>
      <c r="L257" s="241"/>
      <c r="M257" s="242"/>
      <c r="N257" s="243"/>
      <c r="O257" s="243"/>
      <c r="P257" s="243"/>
      <c r="Q257" s="243"/>
      <c r="R257" s="243"/>
      <c r="S257" s="243"/>
      <c r="T257" s="244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T257" s="245" t="s">
        <v>140</v>
      </c>
      <c r="AU257" s="245" t="s">
        <v>82</v>
      </c>
      <c r="AV257" s="12" t="s">
        <v>82</v>
      </c>
      <c r="AW257" s="12" t="s">
        <v>34</v>
      </c>
      <c r="AX257" s="12" t="s">
        <v>80</v>
      </c>
      <c r="AY257" s="245" t="s">
        <v>128</v>
      </c>
    </row>
    <row r="258" s="2" customFormat="1" ht="16.5" customHeight="1">
      <c r="A258" s="38"/>
      <c r="B258" s="39"/>
      <c r="C258" s="218" t="s">
        <v>566</v>
      </c>
      <c r="D258" s="218" t="s">
        <v>129</v>
      </c>
      <c r="E258" s="219" t="s">
        <v>567</v>
      </c>
      <c r="F258" s="220" t="s">
        <v>568</v>
      </c>
      <c r="G258" s="221" t="s">
        <v>299</v>
      </c>
      <c r="H258" s="222">
        <v>71.950000000000003</v>
      </c>
      <c r="I258" s="223"/>
      <c r="J258" s="224">
        <f>ROUND(I258*H258,2)</f>
        <v>0</v>
      </c>
      <c r="K258" s="220" t="s">
        <v>300</v>
      </c>
      <c r="L258" s="44"/>
      <c r="M258" s="225" t="s">
        <v>19</v>
      </c>
      <c r="N258" s="226" t="s">
        <v>44</v>
      </c>
      <c r="O258" s="84"/>
      <c r="P258" s="227">
        <f>O258*H258</f>
        <v>0</v>
      </c>
      <c r="Q258" s="227">
        <v>0.0088999999999999999</v>
      </c>
      <c r="R258" s="227">
        <f>Q258*H258</f>
        <v>0.64035500000000001</v>
      </c>
      <c r="S258" s="227">
        <v>0</v>
      </c>
      <c r="T258" s="228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29" t="s">
        <v>134</v>
      </c>
      <c r="AT258" s="229" t="s">
        <v>129</v>
      </c>
      <c r="AU258" s="229" t="s">
        <v>82</v>
      </c>
      <c r="AY258" s="17" t="s">
        <v>128</v>
      </c>
      <c r="BE258" s="230">
        <f>IF(N258="základní",J258,0)</f>
        <v>0</v>
      </c>
      <c r="BF258" s="230">
        <f>IF(N258="snížená",J258,0)</f>
        <v>0</v>
      </c>
      <c r="BG258" s="230">
        <f>IF(N258="zákl. přenesená",J258,0)</f>
        <v>0</v>
      </c>
      <c r="BH258" s="230">
        <f>IF(N258="sníž. přenesená",J258,0)</f>
        <v>0</v>
      </c>
      <c r="BI258" s="230">
        <f>IF(N258="nulová",J258,0)</f>
        <v>0</v>
      </c>
      <c r="BJ258" s="17" t="s">
        <v>80</v>
      </c>
      <c r="BK258" s="230">
        <f>ROUND(I258*H258,2)</f>
        <v>0</v>
      </c>
      <c r="BL258" s="17" t="s">
        <v>134</v>
      </c>
      <c r="BM258" s="229" t="s">
        <v>569</v>
      </c>
    </row>
    <row r="259" s="2" customFormat="1">
      <c r="A259" s="38"/>
      <c r="B259" s="39"/>
      <c r="C259" s="40"/>
      <c r="D259" s="231" t="s">
        <v>136</v>
      </c>
      <c r="E259" s="40"/>
      <c r="F259" s="232" t="s">
        <v>570</v>
      </c>
      <c r="G259" s="40"/>
      <c r="H259" s="40"/>
      <c r="I259" s="146"/>
      <c r="J259" s="40"/>
      <c r="K259" s="40"/>
      <c r="L259" s="44"/>
      <c r="M259" s="233"/>
      <c r="N259" s="234"/>
      <c r="O259" s="84"/>
      <c r="P259" s="84"/>
      <c r="Q259" s="84"/>
      <c r="R259" s="84"/>
      <c r="S259" s="84"/>
      <c r="T259" s="85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7" t="s">
        <v>136</v>
      </c>
      <c r="AU259" s="17" t="s">
        <v>82</v>
      </c>
    </row>
    <row r="260" s="12" customFormat="1">
      <c r="A260" s="12"/>
      <c r="B260" s="235"/>
      <c r="C260" s="236"/>
      <c r="D260" s="231" t="s">
        <v>140</v>
      </c>
      <c r="E260" s="237" t="s">
        <v>19</v>
      </c>
      <c r="F260" s="238" t="s">
        <v>446</v>
      </c>
      <c r="G260" s="236"/>
      <c r="H260" s="239">
        <v>71.950000000000003</v>
      </c>
      <c r="I260" s="240"/>
      <c r="J260" s="236"/>
      <c r="K260" s="236"/>
      <c r="L260" s="241"/>
      <c r="M260" s="242"/>
      <c r="N260" s="243"/>
      <c r="O260" s="243"/>
      <c r="P260" s="243"/>
      <c r="Q260" s="243"/>
      <c r="R260" s="243"/>
      <c r="S260" s="243"/>
      <c r="T260" s="244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T260" s="245" t="s">
        <v>140</v>
      </c>
      <c r="AU260" s="245" t="s">
        <v>82</v>
      </c>
      <c r="AV260" s="12" t="s">
        <v>82</v>
      </c>
      <c r="AW260" s="12" t="s">
        <v>34</v>
      </c>
      <c r="AX260" s="12" t="s">
        <v>80</v>
      </c>
      <c r="AY260" s="245" t="s">
        <v>128</v>
      </c>
    </row>
    <row r="261" s="2" customFormat="1" ht="16.5" customHeight="1">
      <c r="A261" s="38"/>
      <c r="B261" s="39"/>
      <c r="C261" s="218" t="s">
        <v>571</v>
      </c>
      <c r="D261" s="218" t="s">
        <v>129</v>
      </c>
      <c r="E261" s="219" t="s">
        <v>572</v>
      </c>
      <c r="F261" s="220" t="s">
        <v>573</v>
      </c>
      <c r="G261" s="221" t="s">
        <v>299</v>
      </c>
      <c r="H261" s="222">
        <v>71.950000000000003</v>
      </c>
      <c r="I261" s="223"/>
      <c r="J261" s="224">
        <f>ROUND(I261*H261,2)</f>
        <v>0</v>
      </c>
      <c r="K261" s="220" t="s">
        <v>300</v>
      </c>
      <c r="L261" s="44"/>
      <c r="M261" s="225" t="s">
        <v>19</v>
      </c>
      <c r="N261" s="226" t="s">
        <v>44</v>
      </c>
      <c r="O261" s="84"/>
      <c r="P261" s="227">
        <f>O261*H261</f>
        <v>0</v>
      </c>
      <c r="Q261" s="227">
        <v>0.00158</v>
      </c>
      <c r="R261" s="227">
        <f>Q261*H261</f>
        <v>0.113681</v>
      </c>
      <c r="S261" s="227">
        <v>0</v>
      </c>
      <c r="T261" s="228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29" t="s">
        <v>134</v>
      </c>
      <c r="AT261" s="229" t="s">
        <v>129</v>
      </c>
      <c r="AU261" s="229" t="s">
        <v>82</v>
      </c>
      <c r="AY261" s="17" t="s">
        <v>128</v>
      </c>
      <c r="BE261" s="230">
        <f>IF(N261="základní",J261,0)</f>
        <v>0</v>
      </c>
      <c r="BF261" s="230">
        <f>IF(N261="snížená",J261,0)</f>
        <v>0</v>
      </c>
      <c r="BG261" s="230">
        <f>IF(N261="zákl. přenesená",J261,0)</f>
        <v>0</v>
      </c>
      <c r="BH261" s="230">
        <f>IF(N261="sníž. přenesená",J261,0)</f>
        <v>0</v>
      </c>
      <c r="BI261" s="230">
        <f>IF(N261="nulová",J261,0)</f>
        <v>0</v>
      </c>
      <c r="BJ261" s="17" t="s">
        <v>80</v>
      </c>
      <c r="BK261" s="230">
        <f>ROUND(I261*H261,2)</f>
        <v>0</v>
      </c>
      <c r="BL261" s="17" t="s">
        <v>134</v>
      </c>
      <c r="BM261" s="229" t="s">
        <v>574</v>
      </c>
    </row>
    <row r="262" s="12" customFormat="1">
      <c r="A262" s="12"/>
      <c r="B262" s="235"/>
      <c r="C262" s="236"/>
      <c r="D262" s="231" t="s">
        <v>140</v>
      </c>
      <c r="E262" s="237" t="s">
        <v>19</v>
      </c>
      <c r="F262" s="238" t="s">
        <v>446</v>
      </c>
      <c r="G262" s="236"/>
      <c r="H262" s="239">
        <v>71.950000000000003</v>
      </c>
      <c r="I262" s="240"/>
      <c r="J262" s="236"/>
      <c r="K262" s="236"/>
      <c r="L262" s="241"/>
      <c r="M262" s="242"/>
      <c r="N262" s="243"/>
      <c r="O262" s="243"/>
      <c r="P262" s="243"/>
      <c r="Q262" s="243"/>
      <c r="R262" s="243"/>
      <c r="S262" s="243"/>
      <c r="T262" s="244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T262" s="245" t="s">
        <v>140</v>
      </c>
      <c r="AU262" s="245" t="s">
        <v>82</v>
      </c>
      <c r="AV262" s="12" t="s">
        <v>82</v>
      </c>
      <c r="AW262" s="12" t="s">
        <v>34</v>
      </c>
      <c r="AX262" s="12" t="s">
        <v>80</v>
      </c>
      <c r="AY262" s="245" t="s">
        <v>128</v>
      </c>
    </row>
    <row r="263" s="2" customFormat="1" ht="21.75" customHeight="1">
      <c r="A263" s="38"/>
      <c r="B263" s="39"/>
      <c r="C263" s="218" t="s">
        <v>575</v>
      </c>
      <c r="D263" s="218" t="s">
        <v>129</v>
      </c>
      <c r="E263" s="219" t="s">
        <v>576</v>
      </c>
      <c r="F263" s="220" t="s">
        <v>577</v>
      </c>
      <c r="G263" s="221" t="s">
        <v>277</v>
      </c>
      <c r="H263" s="222">
        <v>36</v>
      </c>
      <c r="I263" s="223"/>
      <c r="J263" s="224">
        <f>ROUND(I263*H263,2)</f>
        <v>0</v>
      </c>
      <c r="K263" s="220" t="s">
        <v>300</v>
      </c>
      <c r="L263" s="44"/>
      <c r="M263" s="225" t="s">
        <v>19</v>
      </c>
      <c r="N263" s="226" t="s">
        <v>44</v>
      </c>
      <c r="O263" s="84"/>
      <c r="P263" s="227">
        <f>O263*H263</f>
        <v>0</v>
      </c>
      <c r="Q263" s="227">
        <v>0.0087299999999999999</v>
      </c>
      <c r="R263" s="227">
        <f>Q263*H263</f>
        <v>0.31428</v>
      </c>
      <c r="S263" s="227">
        <v>0</v>
      </c>
      <c r="T263" s="228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29" t="s">
        <v>134</v>
      </c>
      <c r="AT263" s="229" t="s">
        <v>129</v>
      </c>
      <c r="AU263" s="229" t="s">
        <v>82</v>
      </c>
      <c r="AY263" s="17" t="s">
        <v>128</v>
      </c>
      <c r="BE263" s="230">
        <f>IF(N263="základní",J263,0)</f>
        <v>0</v>
      </c>
      <c r="BF263" s="230">
        <f>IF(N263="snížená",J263,0)</f>
        <v>0</v>
      </c>
      <c r="BG263" s="230">
        <f>IF(N263="zákl. přenesená",J263,0)</f>
        <v>0</v>
      </c>
      <c r="BH263" s="230">
        <f>IF(N263="sníž. přenesená",J263,0)</f>
        <v>0</v>
      </c>
      <c r="BI263" s="230">
        <f>IF(N263="nulová",J263,0)</f>
        <v>0</v>
      </c>
      <c r="BJ263" s="17" t="s">
        <v>80</v>
      </c>
      <c r="BK263" s="230">
        <f>ROUND(I263*H263,2)</f>
        <v>0</v>
      </c>
      <c r="BL263" s="17" t="s">
        <v>134</v>
      </c>
      <c r="BM263" s="229" t="s">
        <v>578</v>
      </c>
    </row>
    <row r="264" s="2" customFormat="1">
      <c r="A264" s="38"/>
      <c r="B264" s="39"/>
      <c r="C264" s="40"/>
      <c r="D264" s="231" t="s">
        <v>136</v>
      </c>
      <c r="E264" s="40"/>
      <c r="F264" s="232" t="s">
        <v>579</v>
      </c>
      <c r="G264" s="40"/>
      <c r="H264" s="40"/>
      <c r="I264" s="146"/>
      <c r="J264" s="40"/>
      <c r="K264" s="40"/>
      <c r="L264" s="44"/>
      <c r="M264" s="233"/>
      <c r="N264" s="234"/>
      <c r="O264" s="84"/>
      <c r="P264" s="84"/>
      <c r="Q264" s="84"/>
      <c r="R264" s="84"/>
      <c r="S264" s="84"/>
      <c r="T264" s="85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136</v>
      </c>
      <c r="AU264" s="17" t="s">
        <v>82</v>
      </c>
    </row>
    <row r="265" s="12" customFormat="1">
      <c r="A265" s="12"/>
      <c r="B265" s="235"/>
      <c r="C265" s="236"/>
      <c r="D265" s="231" t="s">
        <v>140</v>
      </c>
      <c r="E265" s="237" t="s">
        <v>19</v>
      </c>
      <c r="F265" s="238" t="s">
        <v>580</v>
      </c>
      <c r="G265" s="236"/>
      <c r="H265" s="239">
        <v>36</v>
      </c>
      <c r="I265" s="240"/>
      <c r="J265" s="236"/>
      <c r="K265" s="236"/>
      <c r="L265" s="241"/>
      <c r="M265" s="242"/>
      <c r="N265" s="243"/>
      <c r="O265" s="243"/>
      <c r="P265" s="243"/>
      <c r="Q265" s="243"/>
      <c r="R265" s="243"/>
      <c r="S265" s="243"/>
      <c r="T265" s="244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T265" s="245" t="s">
        <v>140</v>
      </c>
      <c r="AU265" s="245" t="s">
        <v>82</v>
      </c>
      <c r="AV265" s="12" t="s">
        <v>82</v>
      </c>
      <c r="AW265" s="12" t="s">
        <v>34</v>
      </c>
      <c r="AX265" s="12" t="s">
        <v>80</v>
      </c>
      <c r="AY265" s="245" t="s">
        <v>128</v>
      </c>
    </row>
    <row r="266" s="2" customFormat="1" ht="16.5" customHeight="1">
      <c r="A266" s="38"/>
      <c r="B266" s="39"/>
      <c r="C266" s="218" t="s">
        <v>581</v>
      </c>
      <c r="D266" s="218" t="s">
        <v>129</v>
      </c>
      <c r="E266" s="219" t="s">
        <v>582</v>
      </c>
      <c r="F266" s="220" t="s">
        <v>583</v>
      </c>
      <c r="G266" s="221" t="s">
        <v>299</v>
      </c>
      <c r="H266" s="222">
        <v>138.34999999999999</v>
      </c>
      <c r="I266" s="223"/>
      <c r="J266" s="224">
        <f>ROUND(I266*H266,2)</f>
        <v>0</v>
      </c>
      <c r="K266" s="220" t="s">
        <v>19</v>
      </c>
      <c r="L266" s="44"/>
      <c r="M266" s="225" t="s">
        <v>19</v>
      </c>
      <c r="N266" s="226" t="s">
        <v>44</v>
      </c>
      <c r="O266" s="84"/>
      <c r="P266" s="227">
        <f>O266*H266</f>
        <v>0</v>
      </c>
      <c r="Q266" s="227">
        <v>0.00050000000000000001</v>
      </c>
      <c r="R266" s="227">
        <f>Q266*H266</f>
        <v>0.069175</v>
      </c>
      <c r="S266" s="227">
        <v>0</v>
      </c>
      <c r="T266" s="228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9" t="s">
        <v>134</v>
      </c>
      <c r="AT266" s="229" t="s">
        <v>129</v>
      </c>
      <c r="AU266" s="229" t="s">
        <v>82</v>
      </c>
      <c r="AY266" s="17" t="s">
        <v>128</v>
      </c>
      <c r="BE266" s="230">
        <f>IF(N266="základní",J266,0)</f>
        <v>0</v>
      </c>
      <c r="BF266" s="230">
        <f>IF(N266="snížená",J266,0)</f>
        <v>0</v>
      </c>
      <c r="BG266" s="230">
        <f>IF(N266="zákl. přenesená",J266,0)</f>
        <v>0</v>
      </c>
      <c r="BH266" s="230">
        <f>IF(N266="sníž. přenesená",J266,0)</f>
        <v>0</v>
      </c>
      <c r="BI266" s="230">
        <f>IF(N266="nulová",J266,0)</f>
        <v>0</v>
      </c>
      <c r="BJ266" s="17" t="s">
        <v>80</v>
      </c>
      <c r="BK266" s="230">
        <f>ROUND(I266*H266,2)</f>
        <v>0</v>
      </c>
      <c r="BL266" s="17" t="s">
        <v>134</v>
      </c>
      <c r="BM266" s="229" t="s">
        <v>584</v>
      </c>
    </row>
    <row r="267" s="12" customFormat="1">
      <c r="A267" s="12"/>
      <c r="B267" s="235"/>
      <c r="C267" s="236"/>
      <c r="D267" s="231" t="s">
        <v>140</v>
      </c>
      <c r="E267" s="237" t="s">
        <v>19</v>
      </c>
      <c r="F267" s="238" t="s">
        <v>585</v>
      </c>
      <c r="G267" s="236"/>
      <c r="H267" s="239">
        <v>138.34999999999999</v>
      </c>
      <c r="I267" s="240"/>
      <c r="J267" s="236"/>
      <c r="K267" s="236"/>
      <c r="L267" s="241"/>
      <c r="M267" s="242"/>
      <c r="N267" s="243"/>
      <c r="O267" s="243"/>
      <c r="P267" s="243"/>
      <c r="Q267" s="243"/>
      <c r="R267" s="243"/>
      <c r="S267" s="243"/>
      <c r="T267" s="244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T267" s="245" t="s">
        <v>140</v>
      </c>
      <c r="AU267" s="245" t="s">
        <v>82</v>
      </c>
      <c r="AV267" s="12" t="s">
        <v>82</v>
      </c>
      <c r="AW267" s="12" t="s">
        <v>34</v>
      </c>
      <c r="AX267" s="12" t="s">
        <v>80</v>
      </c>
      <c r="AY267" s="245" t="s">
        <v>128</v>
      </c>
    </row>
    <row r="268" s="11" customFormat="1" ht="22.8" customHeight="1">
      <c r="A268" s="11"/>
      <c r="B268" s="204"/>
      <c r="C268" s="205"/>
      <c r="D268" s="206" t="s">
        <v>72</v>
      </c>
      <c r="E268" s="280" t="s">
        <v>586</v>
      </c>
      <c r="F268" s="280" t="s">
        <v>587</v>
      </c>
      <c r="G268" s="205"/>
      <c r="H268" s="205"/>
      <c r="I268" s="208"/>
      <c r="J268" s="281">
        <f>BK268</f>
        <v>0</v>
      </c>
      <c r="K268" s="205"/>
      <c r="L268" s="210"/>
      <c r="M268" s="211"/>
      <c r="N268" s="212"/>
      <c r="O268" s="212"/>
      <c r="P268" s="213">
        <f>SUM(P269:P285)</f>
        <v>0</v>
      </c>
      <c r="Q268" s="212"/>
      <c r="R268" s="213">
        <f>SUM(R269:R285)</f>
        <v>0</v>
      </c>
      <c r="S268" s="212"/>
      <c r="T268" s="214">
        <f>SUM(T269:T285)</f>
        <v>0</v>
      </c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R268" s="215" t="s">
        <v>80</v>
      </c>
      <c r="AT268" s="216" t="s">
        <v>72</v>
      </c>
      <c r="AU268" s="216" t="s">
        <v>80</v>
      </c>
      <c r="AY268" s="215" t="s">
        <v>128</v>
      </c>
      <c r="BK268" s="217">
        <f>SUM(BK269:BK285)</f>
        <v>0</v>
      </c>
    </row>
    <row r="269" s="2" customFormat="1" ht="21.75" customHeight="1">
      <c r="A269" s="38"/>
      <c r="B269" s="39"/>
      <c r="C269" s="218" t="s">
        <v>588</v>
      </c>
      <c r="D269" s="218" t="s">
        <v>129</v>
      </c>
      <c r="E269" s="219" t="s">
        <v>589</v>
      </c>
      <c r="F269" s="220" t="s">
        <v>590</v>
      </c>
      <c r="G269" s="221" t="s">
        <v>178</v>
      </c>
      <c r="H269" s="222">
        <v>43.68</v>
      </c>
      <c r="I269" s="223"/>
      <c r="J269" s="224">
        <f>ROUND(I269*H269,2)</f>
        <v>0</v>
      </c>
      <c r="K269" s="220" t="s">
        <v>300</v>
      </c>
      <c r="L269" s="44"/>
      <c r="M269" s="225" t="s">
        <v>19</v>
      </c>
      <c r="N269" s="226" t="s">
        <v>44</v>
      </c>
      <c r="O269" s="84"/>
      <c r="P269" s="227">
        <f>O269*H269</f>
        <v>0</v>
      </c>
      <c r="Q269" s="227">
        <v>0</v>
      </c>
      <c r="R269" s="227">
        <f>Q269*H269</f>
        <v>0</v>
      </c>
      <c r="S269" s="227">
        <v>0</v>
      </c>
      <c r="T269" s="228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29" t="s">
        <v>134</v>
      </c>
      <c r="AT269" s="229" t="s">
        <v>129</v>
      </c>
      <c r="AU269" s="229" t="s">
        <v>82</v>
      </c>
      <c r="AY269" s="17" t="s">
        <v>128</v>
      </c>
      <c r="BE269" s="230">
        <f>IF(N269="základní",J269,0)</f>
        <v>0</v>
      </c>
      <c r="BF269" s="230">
        <f>IF(N269="snížená",J269,0)</f>
        <v>0</v>
      </c>
      <c r="BG269" s="230">
        <f>IF(N269="zákl. přenesená",J269,0)</f>
        <v>0</v>
      </c>
      <c r="BH269" s="230">
        <f>IF(N269="sníž. přenesená",J269,0)</f>
        <v>0</v>
      </c>
      <c r="BI269" s="230">
        <f>IF(N269="nulová",J269,0)</f>
        <v>0</v>
      </c>
      <c r="BJ269" s="17" t="s">
        <v>80</v>
      </c>
      <c r="BK269" s="230">
        <f>ROUND(I269*H269,2)</f>
        <v>0</v>
      </c>
      <c r="BL269" s="17" t="s">
        <v>134</v>
      </c>
      <c r="BM269" s="229" t="s">
        <v>591</v>
      </c>
    </row>
    <row r="270" s="2" customFormat="1">
      <c r="A270" s="38"/>
      <c r="B270" s="39"/>
      <c r="C270" s="40"/>
      <c r="D270" s="231" t="s">
        <v>136</v>
      </c>
      <c r="E270" s="40"/>
      <c r="F270" s="232" t="s">
        <v>592</v>
      </c>
      <c r="G270" s="40"/>
      <c r="H270" s="40"/>
      <c r="I270" s="146"/>
      <c r="J270" s="40"/>
      <c r="K270" s="40"/>
      <c r="L270" s="44"/>
      <c r="M270" s="233"/>
      <c r="N270" s="234"/>
      <c r="O270" s="84"/>
      <c r="P270" s="84"/>
      <c r="Q270" s="84"/>
      <c r="R270" s="84"/>
      <c r="S270" s="84"/>
      <c r="T270" s="85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T270" s="17" t="s">
        <v>136</v>
      </c>
      <c r="AU270" s="17" t="s">
        <v>82</v>
      </c>
    </row>
    <row r="271" s="12" customFormat="1">
      <c r="A271" s="12"/>
      <c r="B271" s="235"/>
      <c r="C271" s="236"/>
      <c r="D271" s="231" t="s">
        <v>140</v>
      </c>
      <c r="E271" s="237" t="s">
        <v>19</v>
      </c>
      <c r="F271" s="238" t="s">
        <v>593</v>
      </c>
      <c r="G271" s="236"/>
      <c r="H271" s="239">
        <v>43.68</v>
      </c>
      <c r="I271" s="240"/>
      <c r="J271" s="236"/>
      <c r="K271" s="236"/>
      <c r="L271" s="241"/>
      <c r="M271" s="242"/>
      <c r="N271" s="243"/>
      <c r="O271" s="243"/>
      <c r="P271" s="243"/>
      <c r="Q271" s="243"/>
      <c r="R271" s="243"/>
      <c r="S271" s="243"/>
      <c r="T271" s="244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T271" s="245" t="s">
        <v>140</v>
      </c>
      <c r="AU271" s="245" t="s">
        <v>82</v>
      </c>
      <c r="AV271" s="12" t="s">
        <v>82</v>
      </c>
      <c r="AW271" s="12" t="s">
        <v>34</v>
      </c>
      <c r="AX271" s="12" t="s">
        <v>80</v>
      </c>
      <c r="AY271" s="245" t="s">
        <v>128</v>
      </c>
    </row>
    <row r="272" s="2" customFormat="1" ht="21.75" customHeight="1">
      <c r="A272" s="38"/>
      <c r="B272" s="39"/>
      <c r="C272" s="218" t="s">
        <v>594</v>
      </c>
      <c r="D272" s="218" t="s">
        <v>129</v>
      </c>
      <c r="E272" s="219" t="s">
        <v>595</v>
      </c>
      <c r="F272" s="220" t="s">
        <v>596</v>
      </c>
      <c r="G272" s="221" t="s">
        <v>178</v>
      </c>
      <c r="H272" s="222">
        <v>10</v>
      </c>
      <c r="I272" s="223"/>
      <c r="J272" s="224">
        <f>ROUND(I272*H272,2)</f>
        <v>0</v>
      </c>
      <c r="K272" s="220" t="s">
        <v>300</v>
      </c>
      <c r="L272" s="44"/>
      <c r="M272" s="225" t="s">
        <v>19</v>
      </c>
      <c r="N272" s="226" t="s">
        <v>44</v>
      </c>
      <c r="O272" s="84"/>
      <c r="P272" s="227">
        <f>O272*H272</f>
        <v>0</v>
      </c>
      <c r="Q272" s="227">
        <v>0</v>
      </c>
      <c r="R272" s="227">
        <f>Q272*H272</f>
        <v>0</v>
      </c>
      <c r="S272" s="227">
        <v>0</v>
      </c>
      <c r="T272" s="228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29" t="s">
        <v>134</v>
      </c>
      <c r="AT272" s="229" t="s">
        <v>129</v>
      </c>
      <c r="AU272" s="229" t="s">
        <v>82</v>
      </c>
      <c r="AY272" s="17" t="s">
        <v>128</v>
      </c>
      <c r="BE272" s="230">
        <f>IF(N272="základní",J272,0)</f>
        <v>0</v>
      </c>
      <c r="BF272" s="230">
        <f>IF(N272="snížená",J272,0)</f>
        <v>0</v>
      </c>
      <c r="BG272" s="230">
        <f>IF(N272="zákl. přenesená",J272,0)</f>
        <v>0</v>
      </c>
      <c r="BH272" s="230">
        <f>IF(N272="sníž. přenesená",J272,0)</f>
        <v>0</v>
      </c>
      <c r="BI272" s="230">
        <f>IF(N272="nulová",J272,0)</f>
        <v>0</v>
      </c>
      <c r="BJ272" s="17" t="s">
        <v>80</v>
      </c>
      <c r="BK272" s="230">
        <f>ROUND(I272*H272,2)</f>
        <v>0</v>
      </c>
      <c r="BL272" s="17" t="s">
        <v>134</v>
      </c>
      <c r="BM272" s="229" t="s">
        <v>597</v>
      </c>
    </row>
    <row r="273" s="2" customFormat="1">
      <c r="A273" s="38"/>
      <c r="B273" s="39"/>
      <c r="C273" s="40"/>
      <c r="D273" s="231" t="s">
        <v>136</v>
      </c>
      <c r="E273" s="40"/>
      <c r="F273" s="232" t="s">
        <v>592</v>
      </c>
      <c r="G273" s="40"/>
      <c r="H273" s="40"/>
      <c r="I273" s="146"/>
      <c r="J273" s="40"/>
      <c r="K273" s="40"/>
      <c r="L273" s="44"/>
      <c r="M273" s="233"/>
      <c r="N273" s="234"/>
      <c r="O273" s="84"/>
      <c r="P273" s="84"/>
      <c r="Q273" s="84"/>
      <c r="R273" s="84"/>
      <c r="S273" s="84"/>
      <c r="T273" s="85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T273" s="17" t="s">
        <v>136</v>
      </c>
      <c r="AU273" s="17" t="s">
        <v>82</v>
      </c>
    </row>
    <row r="274" s="12" customFormat="1">
      <c r="A274" s="12"/>
      <c r="B274" s="235"/>
      <c r="C274" s="236"/>
      <c r="D274" s="231" t="s">
        <v>140</v>
      </c>
      <c r="E274" s="237" t="s">
        <v>19</v>
      </c>
      <c r="F274" s="238" t="s">
        <v>598</v>
      </c>
      <c r="G274" s="236"/>
      <c r="H274" s="239">
        <v>10</v>
      </c>
      <c r="I274" s="240"/>
      <c r="J274" s="236"/>
      <c r="K274" s="236"/>
      <c r="L274" s="241"/>
      <c r="M274" s="242"/>
      <c r="N274" s="243"/>
      <c r="O274" s="243"/>
      <c r="P274" s="243"/>
      <c r="Q274" s="243"/>
      <c r="R274" s="243"/>
      <c r="S274" s="243"/>
      <c r="T274" s="244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T274" s="245" t="s">
        <v>140</v>
      </c>
      <c r="AU274" s="245" t="s">
        <v>82</v>
      </c>
      <c r="AV274" s="12" t="s">
        <v>82</v>
      </c>
      <c r="AW274" s="12" t="s">
        <v>34</v>
      </c>
      <c r="AX274" s="12" t="s">
        <v>80</v>
      </c>
      <c r="AY274" s="245" t="s">
        <v>128</v>
      </c>
    </row>
    <row r="275" s="2" customFormat="1" ht="16.5" customHeight="1">
      <c r="A275" s="38"/>
      <c r="B275" s="39"/>
      <c r="C275" s="218" t="s">
        <v>599</v>
      </c>
      <c r="D275" s="218" t="s">
        <v>129</v>
      </c>
      <c r="E275" s="219" t="s">
        <v>600</v>
      </c>
      <c r="F275" s="220" t="s">
        <v>601</v>
      </c>
      <c r="G275" s="221" t="s">
        <v>178</v>
      </c>
      <c r="H275" s="222">
        <v>57</v>
      </c>
      <c r="I275" s="223"/>
      <c r="J275" s="224">
        <f>ROUND(I275*H275,2)</f>
        <v>0</v>
      </c>
      <c r="K275" s="220" t="s">
        <v>300</v>
      </c>
      <c r="L275" s="44"/>
      <c r="M275" s="225" t="s">
        <v>19</v>
      </c>
      <c r="N275" s="226" t="s">
        <v>44</v>
      </c>
      <c r="O275" s="84"/>
      <c r="P275" s="227">
        <f>O275*H275</f>
        <v>0</v>
      </c>
      <c r="Q275" s="227">
        <v>0</v>
      </c>
      <c r="R275" s="227">
        <f>Q275*H275</f>
        <v>0</v>
      </c>
      <c r="S275" s="227">
        <v>0</v>
      </c>
      <c r="T275" s="228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29" t="s">
        <v>134</v>
      </c>
      <c r="AT275" s="229" t="s">
        <v>129</v>
      </c>
      <c r="AU275" s="229" t="s">
        <v>82</v>
      </c>
      <c r="AY275" s="17" t="s">
        <v>128</v>
      </c>
      <c r="BE275" s="230">
        <f>IF(N275="základní",J275,0)</f>
        <v>0</v>
      </c>
      <c r="BF275" s="230">
        <f>IF(N275="snížená",J275,0)</f>
        <v>0</v>
      </c>
      <c r="BG275" s="230">
        <f>IF(N275="zákl. přenesená",J275,0)</f>
        <v>0</v>
      </c>
      <c r="BH275" s="230">
        <f>IF(N275="sníž. přenesená",J275,0)</f>
        <v>0</v>
      </c>
      <c r="BI275" s="230">
        <f>IF(N275="nulová",J275,0)</f>
        <v>0</v>
      </c>
      <c r="BJ275" s="17" t="s">
        <v>80</v>
      </c>
      <c r="BK275" s="230">
        <f>ROUND(I275*H275,2)</f>
        <v>0</v>
      </c>
      <c r="BL275" s="17" t="s">
        <v>134</v>
      </c>
      <c r="BM275" s="229" t="s">
        <v>602</v>
      </c>
    </row>
    <row r="276" s="2" customFormat="1">
      <c r="A276" s="38"/>
      <c r="B276" s="39"/>
      <c r="C276" s="40"/>
      <c r="D276" s="231" t="s">
        <v>136</v>
      </c>
      <c r="E276" s="40"/>
      <c r="F276" s="232" t="s">
        <v>603</v>
      </c>
      <c r="G276" s="40"/>
      <c r="H276" s="40"/>
      <c r="I276" s="146"/>
      <c r="J276" s="40"/>
      <c r="K276" s="40"/>
      <c r="L276" s="44"/>
      <c r="M276" s="233"/>
      <c r="N276" s="234"/>
      <c r="O276" s="84"/>
      <c r="P276" s="84"/>
      <c r="Q276" s="84"/>
      <c r="R276" s="84"/>
      <c r="S276" s="84"/>
      <c r="T276" s="85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136</v>
      </c>
      <c r="AU276" s="17" t="s">
        <v>82</v>
      </c>
    </row>
    <row r="277" s="12" customFormat="1">
      <c r="A277" s="12"/>
      <c r="B277" s="235"/>
      <c r="C277" s="236"/>
      <c r="D277" s="231" t="s">
        <v>140</v>
      </c>
      <c r="E277" s="237" t="s">
        <v>19</v>
      </c>
      <c r="F277" s="238" t="s">
        <v>604</v>
      </c>
      <c r="G277" s="236"/>
      <c r="H277" s="239">
        <v>57</v>
      </c>
      <c r="I277" s="240"/>
      <c r="J277" s="236"/>
      <c r="K277" s="236"/>
      <c r="L277" s="241"/>
      <c r="M277" s="242"/>
      <c r="N277" s="243"/>
      <c r="O277" s="243"/>
      <c r="P277" s="243"/>
      <c r="Q277" s="243"/>
      <c r="R277" s="243"/>
      <c r="S277" s="243"/>
      <c r="T277" s="244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T277" s="245" t="s">
        <v>140</v>
      </c>
      <c r="AU277" s="245" t="s">
        <v>82</v>
      </c>
      <c r="AV277" s="12" t="s">
        <v>82</v>
      </c>
      <c r="AW277" s="12" t="s">
        <v>34</v>
      </c>
      <c r="AX277" s="12" t="s">
        <v>80</v>
      </c>
      <c r="AY277" s="245" t="s">
        <v>128</v>
      </c>
    </row>
    <row r="278" s="2" customFormat="1" ht="21.75" customHeight="1">
      <c r="A278" s="38"/>
      <c r="B278" s="39"/>
      <c r="C278" s="218" t="s">
        <v>605</v>
      </c>
      <c r="D278" s="218" t="s">
        <v>129</v>
      </c>
      <c r="E278" s="219" t="s">
        <v>606</v>
      </c>
      <c r="F278" s="220" t="s">
        <v>607</v>
      </c>
      <c r="G278" s="221" t="s">
        <v>178</v>
      </c>
      <c r="H278" s="222">
        <v>1083</v>
      </c>
      <c r="I278" s="223"/>
      <c r="J278" s="224">
        <f>ROUND(I278*H278,2)</f>
        <v>0</v>
      </c>
      <c r="K278" s="220" t="s">
        <v>300</v>
      </c>
      <c r="L278" s="44"/>
      <c r="M278" s="225" t="s">
        <v>19</v>
      </c>
      <c r="N278" s="226" t="s">
        <v>44</v>
      </c>
      <c r="O278" s="84"/>
      <c r="P278" s="227">
        <f>O278*H278</f>
        <v>0</v>
      </c>
      <c r="Q278" s="227">
        <v>0</v>
      </c>
      <c r="R278" s="227">
        <f>Q278*H278</f>
        <v>0</v>
      </c>
      <c r="S278" s="227">
        <v>0</v>
      </c>
      <c r="T278" s="228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229" t="s">
        <v>134</v>
      </c>
      <c r="AT278" s="229" t="s">
        <v>129</v>
      </c>
      <c r="AU278" s="229" t="s">
        <v>82</v>
      </c>
      <c r="AY278" s="17" t="s">
        <v>128</v>
      </c>
      <c r="BE278" s="230">
        <f>IF(N278="základní",J278,0)</f>
        <v>0</v>
      </c>
      <c r="BF278" s="230">
        <f>IF(N278="snížená",J278,0)</f>
        <v>0</v>
      </c>
      <c r="BG278" s="230">
        <f>IF(N278="zákl. přenesená",J278,0)</f>
        <v>0</v>
      </c>
      <c r="BH278" s="230">
        <f>IF(N278="sníž. přenesená",J278,0)</f>
        <v>0</v>
      </c>
      <c r="BI278" s="230">
        <f>IF(N278="nulová",J278,0)</f>
        <v>0</v>
      </c>
      <c r="BJ278" s="17" t="s">
        <v>80</v>
      </c>
      <c r="BK278" s="230">
        <f>ROUND(I278*H278,2)</f>
        <v>0</v>
      </c>
      <c r="BL278" s="17" t="s">
        <v>134</v>
      </c>
      <c r="BM278" s="229" t="s">
        <v>608</v>
      </c>
    </row>
    <row r="279" s="2" customFormat="1">
      <c r="A279" s="38"/>
      <c r="B279" s="39"/>
      <c r="C279" s="40"/>
      <c r="D279" s="231" t="s">
        <v>136</v>
      </c>
      <c r="E279" s="40"/>
      <c r="F279" s="232" t="s">
        <v>603</v>
      </c>
      <c r="G279" s="40"/>
      <c r="H279" s="40"/>
      <c r="I279" s="146"/>
      <c r="J279" s="40"/>
      <c r="K279" s="40"/>
      <c r="L279" s="44"/>
      <c r="M279" s="233"/>
      <c r="N279" s="234"/>
      <c r="O279" s="84"/>
      <c r="P279" s="84"/>
      <c r="Q279" s="84"/>
      <c r="R279" s="84"/>
      <c r="S279" s="84"/>
      <c r="T279" s="85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T279" s="17" t="s">
        <v>136</v>
      </c>
      <c r="AU279" s="17" t="s">
        <v>82</v>
      </c>
    </row>
    <row r="280" s="12" customFormat="1">
      <c r="A280" s="12"/>
      <c r="B280" s="235"/>
      <c r="C280" s="236"/>
      <c r="D280" s="231" t="s">
        <v>140</v>
      </c>
      <c r="E280" s="237" t="s">
        <v>19</v>
      </c>
      <c r="F280" s="238" t="s">
        <v>609</v>
      </c>
      <c r="G280" s="236"/>
      <c r="H280" s="239">
        <v>1083</v>
      </c>
      <c r="I280" s="240"/>
      <c r="J280" s="236"/>
      <c r="K280" s="236"/>
      <c r="L280" s="241"/>
      <c r="M280" s="242"/>
      <c r="N280" s="243"/>
      <c r="O280" s="243"/>
      <c r="P280" s="243"/>
      <c r="Q280" s="243"/>
      <c r="R280" s="243"/>
      <c r="S280" s="243"/>
      <c r="T280" s="244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T280" s="245" t="s">
        <v>140</v>
      </c>
      <c r="AU280" s="245" t="s">
        <v>82</v>
      </c>
      <c r="AV280" s="12" t="s">
        <v>82</v>
      </c>
      <c r="AW280" s="12" t="s">
        <v>34</v>
      </c>
      <c r="AX280" s="12" t="s">
        <v>80</v>
      </c>
      <c r="AY280" s="245" t="s">
        <v>128</v>
      </c>
    </row>
    <row r="281" s="2" customFormat="1" ht="16.5" customHeight="1">
      <c r="A281" s="38"/>
      <c r="B281" s="39"/>
      <c r="C281" s="218" t="s">
        <v>610</v>
      </c>
      <c r="D281" s="218" t="s">
        <v>129</v>
      </c>
      <c r="E281" s="219" t="s">
        <v>611</v>
      </c>
      <c r="F281" s="220" t="s">
        <v>612</v>
      </c>
      <c r="G281" s="221" t="s">
        <v>178</v>
      </c>
      <c r="H281" s="222">
        <v>57</v>
      </c>
      <c r="I281" s="223"/>
      <c r="J281" s="224">
        <f>ROUND(I281*H281,2)</f>
        <v>0</v>
      </c>
      <c r="K281" s="220" t="s">
        <v>300</v>
      </c>
      <c r="L281" s="44"/>
      <c r="M281" s="225" t="s">
        <v>19</v>
      </c>
      <c r="N281" s="226" t="s">
        <v>44</v>
      </c>
      <c r="O281" s="84"/>
      <c r="P281" s="227">
        <f>O281*H281</f>
        <v>0</v>
      </c>
      <c r="Q281" s="227">
        <v>0</v>
      </c>
      <c r="R281" s="227">
        <f>Q281*H281</f>
        <v>0</v>
      </c>
      <c r="S281" s="227">
        <v>0</v>
      </c>
      <c r="T281" s="228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29" t="s">
        <v>134</v>
      </c>
      <c r="AT281" s="229" t="s">
        <v>129</v>
      </c>
      <c r="AU281" s="229" t="s">
        <v>82</v>
      </c>
      <c r="AY281" s="17" t="s">
        <v>128</v>
      </c>
      <c r="BE281" s="230">
        <f>IF(N281="základní",J281,0)</f>
        <v>0</v>
      </c>
      <c r="BF281" s="230">
        <f>IF(N281="snížená",J281,0)</f>
        <v>0</v>
      </c>
      <c r="BG281" s="230">
        <f>IF(N281="zákl. přenesená",J281,0)</f>
        <v>0</v>
      </c>
      <c r="BH281" s="230">
        <f>IF(N281="sníž. přenesená",J281,0)</f>
        <v>0</v>
      </c>
      <c r="BI281" s="230">
        <f>IF(N281="nulová",J281,0)</f>
        <v>0</v>
      </c>
      <c r="BJ281" s="17" t="s">
        <v>80</v>
      </c>
      <c r="BK281" s="230">
        <f>ROUND(I281*H281,2)</f>
        <v>0</v>
      </c>
      <c r="BL281" s="17" t="s">
        <v>134</v>
      </c>
      <c r="BM281" s="229" t="s">
        <v>613</v>
      </c>
    </row>
    <row r="282" s="12" customFormat="1">
      <c r="A282" s="12"/>
      <c r="B282" s="235"/>
      <c r="C282" s="236"/>
      <c r="D282" s="231" t="s">
        <v>140</v>
      </c>
      <c r="E282" s="237" t="s">
        <v>19</v>
      </c>
      <c r="F282" s="238" t="s">
        <v>581</v>
      </c>
      <c r="G282" s="236"/>
      <c r="H282" s="239">
        <v>57</v>
      </c>
      <c r="I282" s="240"/>
      <c r="J282" s="236"/>
      <c r="K282" s="236"/>
      <c r="L282" s="241"/>
      <c r="M282" s="242"/>
      <c r="N282" s="243"/>
      <c r="O282" s="243"/>
      <c r="P282" s="243"/>
      <c r="Q282" s="243"/>
      <c r="R282" s="243"/>
      <c r="S282" s="243"/>
      <c r="T282" s="244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T282" s="245" t="s">
        <v>140</v>
      </c>
      <c r="AU282" s="245" t="s">
        <v>82</v>
      </c>
      <c r="AV282" s="12" t="s">
        <v>82</v>
      </c>
      <c r="AW282" s="12" t="s">
        <v>34</v>
      </c>
      <c r="AX282" s="12" t="s">
        <v>80</v>
      </c>
      <c r="AY282" s="245" t="s">
        <v>128</v>
      </c>
    </row>
    <row r="283" s="2" customFormat="1" ht="16.5" customHeight="1">
      <c r="A283" s="38"/>
      <c r="B283" s="39"/>
      <c r="C283" s="218" t="s">
        <v>614</v>
      </c>
      <c r="D283" s="218" t="s">
        <v>129</v>
      </c>
      <c r="E283" s="219" t="s">
        <v>615</v>
      </c>
      <c r="F283" s="220" t="s">
        <v>616</v>
      </c>
      <c r="G283" s="221" t="s">
        <v>159</v>
      </c>
      <c r="H283" s="222">
        <v>214</v>
      </c>
      <c r="I283" s="223"/>
      <c r="J283" s="224">
        <f>ROUND(I283*H283,2)</f>
        <v>0</v>
      </c>
      <c r="K283" s="220" t="s">
        <v>300</v>
      </c>
      <c r="L283" s="44"/>
      <c r="M283" s="225" t="s">
        <v>19</v>
      </c>
      <c r="N283" s="226" t="s">
        <v>44</v>
      </c>
      <c r="O283" s="84"/>
      <c r="P283" s="227">
        <f>O283*H283</f>
        <v>0</v>
      </c>
      <c r="Q283" s="227">
        <v>0</v>
      </c>
      <c r="R283" s="227">
        <f>Q283*H283</f>
        <v>0</v>
      </c>
      <c r="S283" s="227">
        <v>0</v>
      </c>
      <c r="T283" s="228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29" t="s">
        <v>134</v>
      </c>
      <c r="AT283" s="229" t="s">
        <v>129</v>
      </c>
      <c r="AU283" s="229" t="s">
        <v>82</v>
      </c>
      <c r="AY283" s="17" t="s">
        <v>128</v>
      </c>
      <c r="BE283" s="230">
        <f>IF(N283="základní",J283,0)</f>
        <v>0</v>
      </c>
      <c r="BF283" s="230">
        <f>IF(N283="snížená",J283,0)</f>
        <v>0</v>
      </c>
      <c r="BG283" s="230">
        <f>IF(N283="zákl. přenesená",J283,0)</f>
        <v>0</v>
      </c>
      <c r="BH283" s="230">
        <f>IF(N283="sníž. přenesená",J283,0)</f>
        <v>0</v>
      </c>
      <c r="BI283" s="230">
        <f>IF(N283="nulová",J283,0)</f>
        <v>0</v>
      </c>
      <c r="BJ283" s="17" t="s">
        <v>80</v>
      </c>
      <c r="BK283" s="230">
        <f>ROUND(I283*H283,2)</f>
        <v>0</v>
      </c>
      <c r="BL283" s="17" t="s">
        <v>134</v>
      </c>
      <c r="BM283" s="229" t="s">
        <v>617</v>
      </c>
    </row>
    <row r="284" s="2" customFormat="1">
      <c r="A284" s="38"/>
      <c r="B284" s="39"/>
      <c r="C284" s="40"/>
      <c r="D284" s="231" t="s">
        <v>136</v>
      </c>
      <c r="E284" s="40"/>
      <c r="F284" s="232" t="s">
        <v>618</v>
      </c>
      <c r="G284" s="40"/>
      <c r="H284" s="40"/>
      <c r="I284" s="146"/>
      <c r="J284" s="40"/>
      <c r="K284" s="40"/>
      <c r="L284" s="44"/>
      <c r="M284" s="233"/>
      <c r="N284" s="234"/>
      <c r="O284" s="84"/>
      <c r="P284" s="84"/>
      <c r="Q284" s="84"/>
      <c r="R284" s="84"/>
      <c r="S284" s="84"/>
      <c r="T284" s="85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T284" s="17" t="s">
        <v>136</v>
      </c>
      <c r="AU284" s="17" t="s">
        <v>82</v>
      </c>
    </row>
    <row r="285" s="12" customFormat="1">
      <c r="A285" s="12"/>
      <c r="B285" s="235"/>
      <c r="C285" s="236"/>
      <c r="D285" s="231" t="s">
        <v>140</v>
      </c>
      <c r="E285" s="237" t="s">
        <v>19</v>
      </c>
      <c r="F285" s="238" t="s">
        <v>619</v>
      </c>
      <c r="G285" s="236"/>
      <c r="H285" s="239">
        <v>214</v>
      </c>
      <c r="I285" s="240"/>
      <c r="J285" s="236"/>
      <c r="K285" s="236"/>
      <c r="L285" s="241"/>
      <c r="M285" s="242"/>
      <c r="N285" s="243"/>
      <c r="O285" s="243"/>
      <c r="P285" s="243"/>
      <c r="Q285" s="243"/>
      <c r="R285" s="243"/>
      <c r="S285" s="243"/>
      <c r="T285" s="244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T285" s="245" t="s">
        <v>140</v>
      </c>
      <c r="AU285" s="245" t="s">
        <v>82</v>
      </c>
      <c r="AV285" s="12" t="s">
        <v>82</v>
      </c>
      <c r="AW285" s="12" t="s">
        <v>34</v>
      </c>
      <c r="AX285" s="12" t="s">
        <v>80</v>
      </c>
      <c r="AY285" s="245" t="s">
        <v>128</v>
      </c>
    </row>
    <row r="286" s="11" customFormat="1" ht="22.8" customHeight="1">
      <c r="A286" s="11"/>
      <c r="B286" s="204"/>
      <c r="C286" s="205"/>
      <c r="D286" s="206" t="s">
        <v>72</v>
      </c>
      <c r="E286" s="280" t="s">
        <v>620</v>
      </c>
      <c r="F286" s="280" t="s">
        <v>621</v>
      </c>
      <c r="G286" s="205"/>
      <c r="H286" s="205"/>
      <c r="I286" s="208"/>
      <c r="J286" s="281">
        <f>BK286</f>
        <v>0</v>
      </c>
      <c r="K286" s="205"/>
      <c r="L286" s="210"/>
      <c r="M286" s="211"/>
      <c r="N286" s="212"/>
      <c r="O286" s="212"/>
      <c r="P286" s="213">
        <f>SUM(P287:P293)</f>
        <v>0</v>
      </c>
      <c r="Q286" s="212"/>
      <c r="R286" s="213">
        <f>SUM(R287:R293)</f>
        <v>0</v>
      </c>
      <c r="S286" s="212"/>
      <c r="T286" s="214">
        <f>SUM(T287:T293)</f>
        <v>0</v>
      </c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R286" s="215" t="s">
        <v>80</v>
      </c>
      <c r="AT286" s="216" t="s">
        <v>72</v>
      </c>
      <c r="AU286" s="216" t="s">
        <v>80</v>
      </c>
      <c r="AY286" s="215" t="s">
        <v>128</v>
      </c>
      <c r="BK286" s="217">
        <f>SUM(BK287:BK293)</f>
        <v>0</v>
      </c>
    </row>
    <row r="287" s="2" customFormat="1" ht="21.75" customHeight="1">
      <c r="A287" s="38"/>
      <c r="B287" s="39"/>
      <c r="C287" s="218" t="s">
        <v>622</v>
      </c>
      <c r="D287" s="218" t="s">
        <v>129</v>
      </c>
      <c r="E287" s="219" t="s">
        <v>623</v>
      </c>
      <c r="F287" s="220" t="s">
        <v>624</v>
      </c>
      <c r="G287" s="221" t="s">
        <v>178</v>
      </c>
      <c r="H287" s="222">
        <v>149.04300000000001</v>
      </c>
      <c r="I287" s="223"/>
      <c r="J287" s="224">
        <f>ROUND(I287*H287,2)</f>
        <v>0</v>
      </c>
      <c r="K287" s="220" t="s">
        <v>300</v>
      </c>
      <c r="L287" s="44"/>
      <c r="M287" s="225" t="s">
        <v>19</v>
      </c>
      <c r="N287" s="226" t="s">
        <v>44</v>
      </c>
      <c r="O287" s="84"/>
      <c r="P287" s="227">
        <f>O287*H287</f>
        <v>0</v>
      </c>
      <c r="Q287" s="227">
        <v>0</v>
      </c>
      <c r="R287" s="227">
        <f>Q287*H287</f>
        <v>0</v>
      </c>
      <c r="S287" s="227">
        <v>0</v>
      </c>
      <c r="T287" s="228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29" t="s">
        <v>134</v>
      </c>
      <c r="AT287" s="229" t="s">
        <v>129</v>
      </c>
      <c r="AU287" s="229" t="s">
        <v>82</v>
      </c>
      <c r="AY287" s="17" t="s">
        <v>128</v>
      </c>
      <c r="BE287" s="230">
        <f>IF(N287="základní",J287,0)</f>
        <v>0</v>
      </c>
      <c r="BF287" s="230">
        <f>IF(N287="snížená",J287,0)</f>
        <v>0</v>
      </c>
      <c r="BG287" s="230">
        <f>IF(N287="zákl. přenesená",J287,0)</f>
        <v>0</v>
      </c>
      <c r="BH287" s="230">
        <f>IF(N287="sníž. přenesená",J287,0)</f>
        <v>0</v>
      </c>
      <c r="BI287" s="230">
        <f>IF(N287="nulová",J287,0)</f>
        <v>0</v>
      </c>
      <c r="BJ287" s="17" t="s">
        <v>80</v>
      </c>
      <c r="BK287" s="230">
        <f>ROUND(I287*H287,2)</f>
        <v>0</v>
      </c>
      <c r="BL287" s="17" t="s">
        <v>134</v>
      </c>
      <c r="BM287" s="229" t="s">
        <v>625</v>
      </c>
    </row>
    <row r="288" s="2" customFormat="1">
      <c r="A288" s="38"/>
      <c r="B288" s="39"/>
      <c r="C288" s="40"/>
      <c r="D288" s="231" t="s">
        <v>136</v>
      </c>
      <c r="E288" s="40"/>
      <c r="F288" s="232" t="s">
        <v>626</v>
      </c>
      <c r="G288" s="40"/>
      <c r="H288" s="40"/>
      <c r="I288" s="146"/>
      <c r="J288" s="40"/>
      <c r="K288" s="40"/>
      <c r="L288" s="44"/>
      <c r="M288" s="233"/>
      <c r="N288" s="234"/>
      <c r="O288" s="84"/>
      <c r="P288" s="84"/>
      <c r="Q288" s="84"/>
      <c r="R288" s="84"/>
      <c r="S288" s="84"/>
      <c r="T288" s="85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7" t="s">
        <v>136</v>
      </c>
      <c r="AU288" s="17" t="s">
        <v>82</v>
      </c>
    </row>
    <row r="289" s="2" customFormat="1" ht="21.75" customHeight="1">
      <c r="A289" s="38"/>
      <c r="B289" s="39"/>
      <c r="C289" s="218" t="s">
        <v>627</v>
      </c>
      <c r="D289" s="218" t="s">
        <v>129</v>
      </c>
      <c r="E289" s="219" t="s">
        <v>628</v>
      </c>
      <c r="F289" s="220" t="s">
        <v>629</v>
      </c>
      <c r="G289" s="221" t="s">
        <v>178</v>
      </c>
      <c r="H289" s="222">
        <v>149.04300000000001</v>
      </c>
      <c r="I289" s="223"/>
      <c r="J289" s="224">
        <f>ROUND(I289*H289,2)</f>
        <v>0</v>
      </c>
      <c r="K289" s="220" t="s">
        <v>300</v>
      </c>
      <c r="L289" s="44"/>
      <c r="M289" s="225" t="s">
        <v>19</v>
      </c>
      <c r="N289" s="226" t="s">
        <v>44</v>
      </c>
      <c r="O289" s="84"/>
      <c r="P289" s="227">
        <f>O289*H289</f>
        <v>0</v>
      </c>
      <c r="Q289" s="227">
        <v>0</v>
      </c>
      <c r="R289" s="227">
        <f>Q289*H289</f>
        <v>0</v>
      </c>
      <c r="S289" s="227">
        <v>0</v>
      </c>
      <c r="T289" s="228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29" t="s">
        <v>134</v>
      </c>
      <c r="AT289" s="229" t="s">
        <v>129</v>
      </c>
      <c r="AU289" s="229" t="s">
        <v>82</v>
      </c>
      <c r="AY289" s="17" t="s">
        <v>128</v>
      </c>
      <c r="BE289" s="230">
        <f>IF(N289="základní",J289,0)</f>
        <v>0</v>
      </c>
      <c r="BF289" s="230">
        <f>IF(N289="snížená",J289,0)</f>
        <v>0</v>
      </c>
      <c r="BG289" s="230">
        <f>IF(N289="zákl. přenesená",J289,0)</f>
        <v>0</v>
      </c>
      <c r="BH289" s="230">
        <f>IF(N289="sníž. přenesená",J289,0)</f>
        <v>0</v>
      </c>
      <c r="BI289" s="230">
        <f>IF(N289="nulová",J289,0)</f>
        <v>0</v>
      </c>
      <c r="BJ289" s="17" t="s">
        <v>80</v>
      </c>
      <c r="BK289" s="230">
        <f>ROUND(I289*H289,2)</f>
        <v>0</v>
      </c>
      <c r="BL289" s="17" t="s">
        <v>134</v>
      </c>
      <c r="BM289" s="229" t="s">
        <v>630</v>
      </c>
    </row>
    <row r="290" s="2" customFormat="1">
      <c r="A290" s="38"/>
      <c r="B290" s="39"/>
      <c r="C290" s="40"/>
      <c r="D290" s="231" t="s">
        <v>136</v>
      </c>
      <c r="E290" s="40"/>
      <c r="F290" s="232" t="s">
        <v>626</v>
      </c>
      <c r="G290" s="40"/>
      <c r="H290" s="40"/>
      <c r="I290" s="146"/>
      <c r="J290" s="40"/>
      <c r="K290" s="40"/>
      <c r="L290" s="44"/>
      <c r="M290" s="233"/>
      <c r="N290" s="234"/>
      <c r="O290" s="84"/>
      <c r="P290" s="84"/>
      <c r="Q290" s="84"/>
      <c r="R290" s="84"/>
      <c r="S290" s="84"/>
      <c r="T290" s="85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T290" s="17" t="s">
        <v>136</v>
      </c>
      <c r="AU290" s="17" t="s">
        <v>82</v>
      </c>
    </row>
    <row r="291" s="2" customFormat="1" ht="21.75" customHeight="1">
      <c r="A291" s="38"/>
      <c r="B291" s="39"/>
      <c r="C291" s="218" t="s">
        <v>631</v>
      </c>
      <c r="D291" s="218" t="s">
        <v>129</v>
      </c>
      <c r="E291" s="219" t="s">
        <v>632</v>
      </c>
      <c r="F291" s="220" t="s">
        <v>633</v>
      </c>
      <c r="G291" s="221" t="s">
        <v>178</v>
      </c>
      <c r="H291" s="222">
        <v>442.78199999999998</v>
      </c>
      <c r="I291" s="223"/>
      <c r="J291" s="224">
        <f>ROUND(I291*H291,2)</f>
        <v>0</v>
      </c>
      <c r="K291" s="220" t="s">
        <v>300</v>
      </c>
      <c r="L291" s="44"/>
      <c r="M291" s="225" t="s">
        <v>19</v>
      </c>
      <c r="N291" s="226" t="s">
        <v>44</v>
      </c>
      <c r="O291" s="84"/>
      <c r="P291" s="227">
        <f>O291*H291</f>
        <v>0</v>
      </c>
      <c r="Q291" s="227">
        <v>0</v>
      </c>
      <c r="R291" s="227">
        <f>Q291*H291</f>
        <v>0</v>
      </c>
      <c r="S291" s="227">
        <v>0</v>
      </c>
      <c r="T291" s="228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29" t="s">
        <v>134</v>
      </c>
      <c r="AT291" s="229" t="s">
        <v>129</v>
      </c>
      <c r="AU291" s="229" t="s">
        <v>82</v>
      </c>
      <c r="AY291" s="17" t="s">
        <v>128</v>
      </c>
      <c r="BE291" s="230">
        <f>IF(N291="základní",J291,0)</f>
        <v>0</v>
      </c>
      <c r="BF291" s="230">
        <f>IF(N291="snížená",J291,0)</f>
        <v>0</v>
      </c>
      <c r="BG291" s="230">
        <f>IF(N291="zákl. přenesená",J291,0)</f>
        <v>0</v>
      </c>
      <c r="BH291" s="230">
        <f>IF(N291="sníž. přenesená",J291,0)</f>
        <v>0</v>
      </c>
      <c r="BI291" s="230">
        <f>IF(N291="nulová",J291,0)</f>
        <v>0</v>
      </c>
      <c r="BJ291" s="17" t="s">
        <v>80</v>
      </c>
      <c r="BK291" s="230">
        <f>ROUND(I291*H291,2)</f>
        <v>0</v>
      </c>
      <c r="BL291" s="17" t="s">
        <v>134</v>
      </c>
      <c r="BM291" s="229" t="s">
        <v>634</v>
      </c>
    </row>
    <row r="292" s="2" customFormat="1">
      <c r="A292" s="38"/>
      <c r="B292" s="39"/>
      <c r="C292" s="40"/>
      <c r="D292" s="231" t="s">
        <v>136</v>
      </c>
      <c r="E292" s="40"/>
      <c r="F292" s="232" t="s">
        <v>626</v>
      </c>
      <c r="G292" s="40"/>
      <c r="H292" s="40"/>
      <c r="I292" s="146"/>
      <c r="J292" s="40"/>
      <c r="K292" s="40"/>
      <c r="L292" s="44"/>
      <c r="M292" s="233"/>
      <c r="N292" s="234"/>
      <c r="O292" s="84"/>
      <c r="P292" s="84"/>
      <c r="Q292" s="84"/>
      <c r="R292" s="84"/>
      <c r="S292" s="84"/>
      <c r="T292" s="85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T292" s="17" t="s">
        <v>136</v>
      </c>
      <c r="AU292" s="17" t="s">
        <v>82</v>
      </c>
    </row>
    <row r="293" s="12" customFormat="1">
      <c r="A293" s="12"/>
      <c r="B293" s="235"/>
      <c r="C293" s="236"/>
      <c r="D293" s="231" t="s">
        <v>140</v>
      </c>
      <c r="E293" s="237" t="s">
        <v>19</v>
      </c>
      <c r="F293" s="238" t="s">
        <v>635</v>
      </c>
      <c r="G293" s="236"/>
      <c r="H293" s="239">
        <v>442.78199999999998</v>
      </c>
      <c r="I293" s="240"/>
      <c r="J293" s="236"/>
      <c r="K293" s="236"/>
      <c r="L293" s="241"/>
      <c r="M293" s="242"/>
      <c r="N293" s="243"/>
      <c r="O293" s="243"/>
      <c r="P293" s="243"/>
      <c r="Q293" s="243"/>
      <c r="R293" s="243"/>
      <c r="S293" s="243"/>
      <c r="T293" s="244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T293" s="245" t="s">
        <v>140</v>
      </c>
      <c r="AU293" s="245" t="s">
        <v>82</v>
      </c>
      <c r="AV293" s="12" t="s">
        <v>82</v>
      </c>
      <c r="AW293" s="12" t="s">
        <v>34</v>
      </c>
      <c r="AX293" s="12" t="s">
        <v>80</v>
      </c>
      <c r="AY293" s="245" t="s">
        <v>128</v>
      </c>
    </row>
    <row r="294" s="11" customFormat="1" ht="25.92" customHeight="1">
      <c r="A294" s="11"/>
      <c r="B294" s="204"/>
      <c r="C294" s="205"/>
      <c r="D294" s="206" t="s">
        <v>72</v>
      </c>
      <c r="E294" s="207" t="s">
        <v>636</v>
      </c>
      <c r="F294" s="207" t="s">
        <v>637</v>
      </c>
      <c r="G294" s="205"/>
      <c r="H294" s="205"/>
      <c r="I294" s="208"/>
      <c r="J294" s="209">
        <f>BK294</f>
        <v>0</v>
      </c>
      <c r="K294" s="205"/>
      <c r="L294" s="210"/>
      <c r="M294" s="211"/>
      <c r="N294" s="212"/>
      <c r="O294" s="212"/>
      <c r="P294" s="213">
        <f>P295</f>
        <v>0</v>
      </c>
      <c r="Q294" s="212"/>
      <c r="R294" s="213">
        <f>R295</f>
        <v>0</v>
      </c>
      <c r="S294" s="212"/>
      <c r="T294" s="214">
        <f>T295</f>
        <v>0</v>
      </c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R294" s="215" t="s">
        <v>82</v>
      </c>
      <c r="AT294" s="216" t="s">
        <v>72</v>
      </c>
      <c r="AU294" s="216" t="s">
        <v>73</v>
      </c>
      <c r="AY294" s="215" t="s">
        <v>128</v>
      </c>
      <c r="BK294" s="217">
        <f>BK295</f>
        <v>0</v>
      </c>
    </row>
    <row r="295" s="11" customFormat="1" ht="22.8" customHeight="1">
      <c r="A295" s="11"/>
      <c r="B295" s="204"/>
      <c r="C295" s="205"/>
      <c r="D295" s="206" t="s">
        <v>72</v>
      </c>
      <c r="E295" s="280" t="s">
        <v>638</v>
      </c>
      <c r="F295" s="280" t="s">
        <v>639</v>
      </c>
      <c r="G295" s="205"/>
      <c r="H295" s="205"/>
      <c r="I295" s="208"/>
      <c r="J295" s="281">
        <f>BK295</f>
        <v>0</v>
      </c>
      <c r="K295" s="205"/>
      <c r="L295" s="210"/>
      <c r="M295" s="211"/>
      <c r="N295" s="212"/>
      <c r="O295" s="212"/>
      <c r="P295" s="213">
        <f>SUM(P296:P299)</f>
        <v>0</v>
      </c>
      <c r="Q295" s="212"/>
      <c r="R295" s="213">
        <f>SUM(R296:R299)</f>
        <v>0</v>
      </c>
      <c r="S295" s="212"/>
      <c r="T295" s="214">
        <f>SUM(T296:T299)</f>
        <v>0</v>
      </c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R295" s="215" t="s">
        <v>82</v>
      </c>
      <c r="AT295" s="216" t="s">
        <v>72</v>
      </c>
      <c r="AU295" s="216" t="s">
        <v>80</v>
      </c>
      <c r="AY295" s="215" t="s">
        <v>128</v>
      </c>
      <c r="BK295" s="217">
        <f>SUM(BK296:BK299)</f>
        <v>0</v>
      </c>
    </row>
    <row r="296" s="2" customFormat="1" ht="16.5" customHeight="1">
      <c r="A296" s="38"/>
      <c r="B296" s="39"/>
      <c r="C296" s="218" t="s">
        <v>640</v>
      </c>
      <c r="D296" s="218" t="s">
        <v>129</v>
      </c>
      <c r="E296" s="219" t="s">
        <v>641</v>
      </c>
      <c r="F296" s="220" t="s">
        <v>642</v>
      </c>
      <c r="G296" s="221" t="s">
        <v>299</v>
      </c>
      <c r="H296" s="222">
        <v>76.400000000000006</v>
      </c>
      <c r="I296" s="223"/>
      <c r="J296" s="224">
        <f>ROUND(I296*H296,2)</f>
        <v>0</v>
      </c>
      <c r="K296" s="220" t="s">
        <v>300</v>
      </c>
      <c r="L296" s="44"/>
      <c r="M296" s="225" t="s">
        <v>19</v>
      </c>
      <c r="N296" s="226" t="s">
        <v>44</v>
      </c>
      <c r="O296" s="84"/>
      <c r="P296" s="227">
        <f>O296*H296</f>
        <v>0</v>
      </c>
      <c r="Q296" s="227">
        <v>0</v>
      </c>
      <c r="R296" s="227">
        <f>Q296*H296</f>
        <v>0</v>
      </c>
      <c r="S296" s="227">
        <v>0</v>
      </c>
      <c r="T296" s="228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229" t="s">
        <v>221</v>
      </c>
      <c r="AT296" s="229" t="s">
        <v>129</v>
      </c>
      <c r="AU296" s="229" t="s">
        <v>82</v>
      </c>
      <c r="AY296" s="17" t="s">
        <v>128</v>
      </c>
      <c r="BE296" s="230">
        <f>IF(N296="základní",J296,0)</f>
        <v>0</v>
      </c>
      <c r="BF296" s="230">
        <f>IF(N296="snížená",J296,0)</f>
        <v>0</v>
      </c>
      <c r="BG296" s="230">
        <f>IF(N296="zákl. přenesená",J296,0)</f>
        <v>0</v>
      </c>
      <c r="BH296" s="230">
        <f>IF(N296="sníž. přenesená",J296,0)</f>
        <v>0</v>
      </c>
      <c r="BI296" s="230">
        <f>IF(N296="nulová",J296,0)</f>
        <v>0</v>
      </c>
      <c r="BJ296" s="17" t="s">
        <v>80</v>
      </c>
      <c r="BK296" s="230">
        <f>ROUND(I296*H296,2)</f>
        <v>0</v>
      </c>
      <c r="BL296" s="17" t="s">
        <v>221</v>
      </c>
      <c r="BM296" s="229" t="s">
        <v>643</v>
      </c>
    </row>
    <row r="297" s="12" customFormat="1">
      <c r="A297" s="12"/>
      <c r="B297" s="235"/>
      <c r="C297" s="236"/>
      <c r="D297" s="231" t="s">
        <v>140</v>
      </c>
      <c r="E297" s="237" t="s">
        <v>19</v>
      </c>
      <c r="F297" s="238" t="s">
        <v>441</v>
      </c>
      <c r="G297" s="236"/>
      <c r="H297" s="239">
        <v>68.400000000000006</v>
      </c>
      <c r="I297" s="240"/>
      <c r="J297" s="236"/>
      <c r="K297" s="236"/>
      <c r="L297" s="241"/>
      <c r="M297" s="242"/>
      <c r="N297" s="243"/>
      <c r="O297" s="243"/>
      <c r="P297" s="243"/>
      <c r="Q297" s="243"/>
      <c r="R297" s="243"/>
      <c r="S297" s="243"/>
      <c r="T297" s="244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T297" s="245" t="s">
        <v>140</v>
      </c>
      <c r="AU297" s="245" t="s">
        <v>82</v>
      </c>
      <c r="AV297" s="12" t="s">
        <v>82</v>
      </c>
      <c r="AW297" s="12" t="s">
        <v>34</v>
      </c>
      <c r="AX297" s="12" t="s">
        <v>73</v>
      </c>
      <c r="AY297" s="245" t="s">
        <v>128</v>
      </c>
    </row>
    <row r="298" s="12" customFormat="1">
      <c r="A298" s="12"/>
      <c r="B298" s="235"/>
      <c r="C298" s="236"/>
      <c r="D298" s="231" t="s">
        <v>140</v>
      </c>
      <c r="E298" s="237" t="s">
        <v>19</v>
      </c>
      <c r="F298" s="238" t="s">
        <v>440</v>
      </c>
      <c r="G298" s="236"/>
      <c r="H298" s="239">
        <v>8</v>
      </c>
      <c r="I298" s="240"/>
      <c r="J298" s="236"/>
      <c r="K298" s="236"/>
      <c r="L298" s="241"/>
      <c r="M298" s="242"/>
      <c r="N298" s="243"/>
      <c r="O298" s="243"/>
      <c r="P298" s="243"/>
      <c r="Q298" s="243"/>
      <c r="R298" s="243"/>
      <c r="S298" s="243"/>
      <c r="T298" s="244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T298" s="245" t="s">
        <v>140</v>
      </c>
      <c r="AU298" s="245" t="s">
        <v>82</v>
      </c>
      <c r="AV298" s="12" t="s">
        <v>82</v>
      </c>
      <c r="AW298" s="12" t="s">
        <v>34</v>
      </c>
      <c r="AX298" s="12" t="s">
        <v>73</v>
      </c>
      <c r="AY298" s="245" t="s">
        <v>128</v>
      </c>
    </row>
    <row r="299" s="13" customFormat="1">
      <c r="A299" s="13"/>
      <c r="B299" s="256"/>
      <c r="C299" s="257"/>
      <c r="D299" s="231" t="s">
        <v>140</v>
      </c>
      <c r="E299" s="258" t="s">
        <v>19</v>
      </c>
      <c r="F299" s="259" t="s">
        <v>203</v>
      </c>
      <c r="G299" s="257"/>
      <c r="H299" s="260">
        <v>76.400000000000006</v>
      </c>
      <c r="I299" s="261"/>
      <c r="J299" s="257"/>
      <c r="K299" s="257"/>
      <c r="L299" s="262"/>
      <c r="M299" s="263"/>
      <c r="N299" s="264"/>
      <c r="O299" s="264"/>
      <c r="P299" s="264"/>
      <c r="Q299" s="264"/>
      <c r="R299" s="264"/>
      <c r="S299" s="264"/>
      <c r="T299" s="265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66" t="s">
        <v>140</v>
      </c>
      <c r="AU299" s="266" t="s">
        <v>82</v>
      </c>
      <c r="AV299" s="13" t="s">
        <v>134</v>
      </c>
      <c r="AW299" s="13" t="s">
        <v>34</v>
      </c>
      <c r="AX299" s="13" t="s">
        <v>80</v>
      </c>
      <c r="AY299" s="266" t="s">
        <v>128</v>
      </c>
    </row>
    <row r="300" s="11" customFormat="1" ht="25.92" customHeight="1">
      <c r="A300" s="11"/>
      <c r="B300" s="204"/>
      <c r="C300" s="205"/>
      <c r="D300" s="206" t="s">
        <v>72</v>
      </c>
      <c r="E300" s="207" t="s">
        <v>191</v>
      </c>
      <c r="F300" s="207" t="s">
        <v>644</v>
      </c>
      <c r="G300" s="205"/>
      <c r="H300" s="205"/>
      <c r="I300" s="208"/>
      <c r="J300" s="209">
        <f>BK300</f>
        <v>0</v>
      </c>
      <c r="K300" s="205"/>
      <c r="L300" s="210"/>
      <c r="M300" s="211"/>
      <c r="N300" s="212"/>
      <c r="O300" s="212"/>
      <c r="P300" s="213">
        <f>P301</f>
        <v>0</v>
      </c>
      <c r="Q300" s="212"/>
      <c r="R300" s="213">
        <f>R301</f>
        <v>0.52051960000000008</v>
      </c>
      <c r="S300" s="212"/>
      <c r="T300" s="214">
        <f>T301</f>
        <v>0</v>
      </c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R300" s="215" t="s">
        <v>147</v>
      </c>
      <c r="AT300" s="216" t="s">
        <v>72</v>
      </c>
      <c r="AU300" s="216" t="s">
        <v>73</v>
      </c>
      <c r="AY300" s="215" t="s">
        <v>128</v>
      </c>
      <c r="BK300" s="217">
        <f>BK301</f>
        <v>0</v>
      </c>
    </row>
    <row r="301" s="11" customFormat="1" ht="22.8" customHeight="1">
      <c r="A301" s="11"/>
      <c r="B301" s="204"/>
      <c r="C301" s="205"/>
      <c r="D301" s="206" t="s">
        <v>72</v>
      </c>
      <c r="E301" s="280" t="s">
        <v>645</v>
      </c>
      <c r="F301" s="280" t="s">
        <v>646</v>
      </c>
      <c r="G301" s="205"/>
      <c r="H301" s="205"/>
      <c r="I301" s="208"/>
      <c r="J301" s="281">
        <f>BK301</f>
        <v>0</v>
      </c>
      <c r="K301" s="205"/>
      <c r="L301" s="210"/>
      <c r="M301" s="211"/>
      <c r="N301" s="212"/>
      <c r="O301" s="212"/>
      <c r="P301" s="213">
        <f>SUM(P302:P304)</f>
        <v>0</v>
      </c>
      <c r="Q301" s="212"/>
      <c r="R301" s="213">
        <f>SUM(R302:R304)</f>
        <v>0.52051960000000008</v>
      </c>
      <c r="S301" s="212"/>
      <c r="T301" s="214">
        <f>SUM(T302:T304)</f>
        <v>0</v>
      </c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R301" s="215" t="s">
        <v>147</v>
      </c>
      <c r="AT301" s="216" t="s">
        <v>72</v>
      </c>
      <c r="AU301" s="216" t="s">
        <v>80</v>
      </c>
      <c r="AY301" s="215" t="s">
        <v>128</v>
      </c>
      <c r="BK301" s="217">
        <f>SUM(BK302:BK304)</f>
        <v>0</v>
      </c>
    </row>
    <row r="302" s="2" customFormat="1" ht="16.5" customHeight="1">
      <c r="A302" s="38"/>
      <c r="B302" s="39"/>
      <c r="C302" s="218" t="s">
        <v>647</v>
      </c>
      <c r="D302" s="218" t="s">
        <v>129</v>
      </c>
      <c r="E302" s="219" t="s">
        <v>648</v>
      </c>
      <c r="F302" s="220" t="s">
        <v>649</v>
      </c>
      <c r="G302" s="221" t="s">
        <v>178</v>
      </c>
      <c r="H302" s="222">
        <v>74.680000000000007</v>
      </c>
      <c r="I302" s="223"/>
      <c r="J302" s="224">
        <f>ROUND(I302*H302,2)</f>
        <v>0</v>
      </c>
      <c r="K302" s="220" t="s">
        <v>19</v>
      </c>
      <c r="L302" s="44"/>
      <c r="M302" s="225" t="s">
        <v>19</v>
      </c>
      <c r="N302" s="226" t="s">
        <v>44</v>
      </c>
      <c r="O302" s="84"/>
      <c r="P302" s="227">
        <f>O302*H302</f>
        <v>0</v>
      </c>
      <c r="Q302" s="227">
        <v>0.00382</v>
      </c>
      <c r="R302" s="227">
        <f>Q302*H302</f>
        <v>0.28527760000000002</v>
      </c>
      <c r="S302" s="227">
        <v>0</v>
      </c>
      <c r="T302" s="228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229" t="s">
        <v>622</v>
      </c>
      <c r="AT302" s="229" t="s">
        <v>129</v>
      </c>
      <c r="AU302" s="229" t="s">
        <v>82</v>
      </c>
      <c r="AY302" s="17" t="s">
        <v>128</v>
      </c>
      <c r="BE302" s="230">
        <f>IF(N302="základní",J302,0)</f>
        <v>0</v>
      </c>
      <c r="BF302" s="230">
        <f>IF(N302="snížená",J302,0)</f>
        <v>0</v>
      </c>
      <c r="BG302" s="230">
        <f>IF(N302="zákl. přenesená",J302,0)</f>
        <v>0</v>
      </c>
      <c r="BH302" s="230">
        <f>IF(N302="sníž. přenesená",J302,0)</f>
        <v>0</v>
      </c>
      <c r="BI302" s="230">
        <f>IF(N302="nulová",J302,0)</f>
        <v>0</v>
      </c>
      <c r="BJ302" s="17" t="s">
        <v>80</v>
      </c>
      <c r="BK302" s="230">
        <f>ROUND(I302*H302,2)</f>
        <v>0</v>
      </c>
      <c r="BL302" s="17" t="s">
        <v>622</v>
      </c>
      <c r="BM302" s="229" t="s">
        <v>650</v>
      </c>
    </row>
    <row r="303" s="12" customFormat="1">
      <c r="A303" s="12"/>
      <c r="B303" s="235"/>
      <c r="C303" s="236"/>
      <c r="D303" s="231" t="s">
        <v>140</v>
      </c>
      <c r="E303" s="237" t="s">
        <v>19</v>
      </c>
      <c r="F303" s="238" t="s">
        <v>651</v>
      </c>
      <c r="G303" s="236"/>
      <c r="H303" s="239">
        <v>74.680000000000007</v>
      </c>
      <c r="I303" s="240"/>
      <c r="J303" s="236"/>
      <c r="K303" s="236"/>
      <c r="L303" s="241"/>
      <c r="M303" s="242"/>
      <c r="N303" s="243"/>
      <c r="O303" s="243"/>
      <c r="P303" s="243"/>
      <c r="Q303" s="243"/>
      <c r="R303" s="243"/>
      <c r="S303" s="243"/>
      <c r="T303" s="244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T303" s="245" t="s">
        <v>140</v>
      </c>
      <c r="AU303" s="245" t="s">
        <v>82</v>
      </c>
      <c r="AV303" s="12" t="s">
        <v>82</v>
      </c>
      <c r="AW303" s="12" t="s">
        <v>34</v>
      </c>
      <c r="AX303" s="12" t="s">
        <v>80</v>
      </c>
      <c r="AY303" s="245" t="s">
        <v>128</v>
      </c>
    </row>
    <row r="304" s="2" customFormat="1" ht="16.5" customHeight="1">
      <c r="A304" s="38"/>
      <c r="B304" s="39"/>
      <c r="C304" s="218" t="s">
        <v>652</v>
      </c>
      <c r="D304" s="218" t="s">
        <v>129</v>
      </c>
      <c r="E304" s="219" t="s">
        <v>653</v>
      </c>
      <c r="F304" s="220" t="s">
        <v>654</v>
      </c>
      <c r="G304" s="221" t="s">
        <v>178</v>
      </c>
      <c r="H304" s="222">
        <v>74.680000000000007</v>
      </c>
      <c r="I304" s="223"/>
      <c r="J304" s="224">
        <f>ROUND(I304*H304,2)</f>
        <v>0</v>
      </c>
      <c r="K304" s="220" t="s">
        <v>19</v>
      </c>
      <c r="L304" s="44"/>
      <c r="M304" s="282" t="s">
        <v>19</v>
      </c>
      <c r="N304" s="283" t="s">
        <v>44</v>
      </c>
      <c r="O304" s="272"/>
      <c r="P304" s="284">
        <f>O304*H304</f>
        <v>0</v>
      </c>
      <c r="Q304" s="284">
        <v>0.00315</v>
      </c>
      <c r="R304" s="284">
        <f>Q304*H304</f>
        <v>0.23524200000000003</v>
      </c>
      <c r="S304" s="284">
        <v>0</v>
      </c>
      <c r="T304" s="285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229" t="s">
        <v>622</v>
      </c>
      <c r="AT304" s="229" t="s">
        <v>129</v>
      </c>
      <c r="AU304" s="229" t="s">
        <v>82</v>
      </c>
      <c r="AY304" s="17" t="s">
        <v>128</v>
      </c>
      <c r="BE304" s="230">
        <f>IF(N304="základní",J304,0)</f>
        <v>0</v>
      </c>
      <c r="BF304" s="230">
        <f>IF(N304="snížená",J304,0)</f>
        <v>0</v>
      </c>
      <c r="BG304" s="230">
        <f>IF(N304="zákl. přenesená",J304,0)</f>
        <v>0</v>
      </c>
      <c r="BH304" s="230">
        <f>IF(N304="sníž. přenesená",J304,0)</f>
        <v>0</v>
      </c>
      <c r="BI304" s="230">
        <f>IF(N304="nulová",J304,0)</f>
        <v>0</v>
      </c>
      <c r="BJ304" s="17" t="s">
        <v>80</v>
      </c>
      <c r="BK304" s="230">
        <f>ROUND(I304*H304,2)</f>
        <v>0</v>
      </c>
      <c r="BL304" s="17" t="s">
        <v>622</v>
      </c>
      <c r="BM304" s="229" t="s">
        <v>655</v>
      </c>
    </row>
    <row r="305" s="2" customFormat="1" ht="6.96" customHeight="1">
      <c r="A305" s="38"/>
      <c r="B305" s="59"/>
      <c r="C305" s="60"/>
      <c r="D305" s="60"/>
      <c r="E305" s="60"/>
      <c r="F305" s="60"/>
      <c r="G305" s="60"/>
      <c r="H305" s="60"/>
      <c r="I305" s="175"/>
      <c r="J305" s="60"/>
      <c r="K305" s="60"/>
      <c r="L305" s="44"/>
      <c r="M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</row>
  </sheetData>
  <sheetProtection sheet="1" autoFilter="0" formatColumns="0" formatRows="0" objects="1" scenarios="1" spinCount="100000" saltValue="CGZzMegD/i8k9nunLZfixNMcPVJygJ/QRxiBnm8xvg7RGur45VTRl1Ja6qjQj+GD18khXNPWJHHAqESMEDUYXg==" hashValue="Wzdbpfhbq0IeKCziQpAXnVpC+pMUpaU2pf7YFVevJ3ATapLYc+94FxY0B/ygTh2eCcr1uk6yPuWAYOpNAkHM2w==" algorithmName="SHA-512" password="CC35"/>
  <autoFilter ref="C96:K30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5:H85"/>
    <mergeCell ref="E87:H87"/>
    <mergeCell ref="E89:H8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" style="1" customWidth="1"/>
    <col min="8" max="8" width="11.5" style="1" customWidth="1"/>
    <col min="9" max="9" width="20.16016" style="138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3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101</v>
      </c>
    </row>
    <row r="3" s="1" customFormat="1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0"/>
      <c r="AT3" s="17" t="s">
        <v>82</v>
      </c>
    </row>
    <row r="4" s="1" customFormat="1" ht="24.96" customHeight="1">
      <c r="B4" s="20"/>
      <c r="D4" s="142" t="s">
        <v>102</v>
      </c>
      <c r="I4" s="138"/>
      <c r="L4" s="20"/>
      <c r="M4" s="143" t="s">
        <v>10</v>
      </c>
      <c r="AT4" s="17" t="s">
        <v>4</v>
      </c>
    </row>
    <row r="5" s="1" customFormat="1" ht="6.96" customHeight="1">
      <c r="B5" s="20"/>
      <c r="I5" s="138"/>
      <c r="L5" s="20"/>
    </row>
    <row r="6" s="1" customFormat="1" ht="12" customHeight="1">
      <c r="B6" s="20"/>
      <c r="D6" s="144" t="s">
        <v>16</v>
      </c>
      <c r="I6" s="138"/>
      <c r="L6" s="20"/>
    </row>
    <row r="7" s="1" customFormat="1" ht="16.5" customHeight="1">
      <c r="B7" s="20"/>
      <c r="E7" s="145" t="str">
        <f>'Rekapitulace zakázky'!K6</f>
        <v>Oprava most v km 157,084</v>
      </c>
      <c r="F7" s="144"/>
      <c r="G7" s="144"/>
      <c r="H7" s="144"/>
      <c r="I7" s="138"/>
      <c r="L7" s="20"/>
    </row>
    <row r="8" s="1" customFormat="1" ht="12" customHeight="1">
      <c r="B8" s="20"/>
      <c r="D8" s="144" t="s">
        <v>103</v>
      </c>
      <c r="I8" s="138"/>
      <c r="L8" s="20"/>
    </row>
    <row r="9" s="2" customFormat="1" ht="16.5" customHeight="1">
      <c r="A9" s="38"/>
      <c r="B9" s="44"/>
      <c r="C9" s="38"/>
      <c r="D9" s="38"/>
      <c r="E9" s="145" t="s">
        <v>656</v>
      </c>
      <c r="F9" s="38"/>
      <c r="G9" s="38"/>
      <c r="H9" s="38"/>
      <c r="I9" s="146"/>
      <c r="J9" s="38"/>
      <c r="K9" s="38"/>
      <c r="L9" s="147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44" t="s">
        <v>105</v>
      </c>
      <c r="E10" s="38"/>
      <c r="F10" s="38"/>
      <c r="G10" s="38"/>
      <c r="H10" s="38"/>
      <c r="I10" s="146"/>
      <c r="J10" s="38"/>
      <c r="K10" s="38"/>
      <c r="L10" s="147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48" t="s">
        <v>269</v>
      </c>
      <c r="F11" s="38"/>
      <c r="G11" s="38"/>
      <c r="H11" s="38"/>
      <c r="I11" s="146"/>
      <c r="J11" s="38"/>
      <c r="K11" s="38"/>
      <c r="L11" s="147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146"/>
      <c r="J12" s="38"/>
      <c r="K12" s="38"/>
      <c r="L12" s="147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44" t="s">
        <v>18</v>
      </c>
      <c r="E13" s="38"/>
      <c r="F13" s="133" t="s">
        <v>19</v>
      </c>
      <c r="G13" s="38"/>
      <c r="H13" s="38"/>
      <c r="I13" s="149" t="s">
        <v>20</v>
      </c>
      <c r="J13" s="133" t="s">
        <v>19</v>
      </c>
      <c r="K13" s="38"/>
      <c r="L13" s="14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4" t="s">
        <v>21</v>
      </c>
      <c r="E14" s="38"/>
      <c r="F14" s="133" t="s">
        <v>22</v>
      </c>
      <c r="G14" s="38"/>
      <c r="H14" s="38"/>
      <c r="I14" s="149" t="s">
        <v>23</v>
      </c>
      <c r="J14" s="150" t="str">
        <f>'Rekapitulace zakázky'!AN8</f>
        <v>30. 6. 2019</v>
      </c>
      <c r="K14" s="38"/>
      <c r="L14" s="147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146"/>
      <c r="J15" s="38"/>
      <c r="K15" s="38"/>
      <c r="L15" s="147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44" t="s">
        <v>25</v>
      </c>
      <c r="E16" s="38"/>
      <c r="F16" s="38"/>
      <c r="G16" s="38"/>
      <c r="H16" s="38"/>
      <c r="I16" s="149" t="s">
        <v>26</v>
      </c>
      <c r="J16" s="133" t="s">
        <v>27</v>
      </c>
      <c r="K16" s="38"/>
      <c r="L16" s="147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33" t="s">
        <v>28</v>
      </c>
      <c r="F17" s="38"/>
      <c r="G17" s="38"/>
      <c r="H17" s="38"/>
      <c r="I17" s="149" t="s">
        <v>29</v>
      </c>
      <c r="J17" s="133" t="s">
        <v>19</v>
      </c>
      <c r="K17" s="38"/>
      <c r="L17" s="14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146"/>
      <c r="J18" s="38"/>
      <c r="K18" s="38"/>
      <c r="L18" s="147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44" t="s">
        <v>30</v>
      </c>
      <c r="E19" s="38"/>
      <c r="F19" s="38"/>
      <c r="G19" s="38"/>
      <c r="H19" s="38"/>
      <c r="I19" s="149" t="s">
        <v>26</v>
      </c>
      <c r="J19" s="33" t="str">
        <f>'Rekapitulace zakázky'!AN13</f>
        <v>Vyplň údaj</v>
      </c>
      <c r="K19" s="38"/>
      <c r="L19" s="14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zakázky'!E14</f>
        <v>Vyplň údaj</v>
      </c>
      <c r="F20" s="133"/>
      <c r="G20" s="133"/>
      <c r="H20" s="133"/>
      <c r="I20" s="149" t="s">
        <v>29</v>
      </c>
      <c r="J20" s="33" t="str">
        <f>'Rekapitulace zakázky'!AN14</f>
        <v>Vyplň údaj</v>
      </c>
      <c r="K20" s="38"/>
      <c r="L20" s="147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146"/>
      <c r="J21" s="38"/>
      <c r="K21" s="38"/>
      <c r="L21" s="147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44" t="s">
        <v>32</v>
      </c>
      <c r="E22" s="38"/>
      <c r="F22" s="38"/>
      <c r="G22" s="38"/>
      <c r="H22" s="38"/>
      <c r="I22" s="149" t="s">
        <v>26</v>
      </c>
      <c r="J22" s="133" t="s">
        <v>19</v>
      </c>
      <c r="K22" s="38"/>
      <c r="L22" s="147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33" t="s">
        <v>33</v>
      </c>
      <c r="F23" s="38"/>
      <c r="G23" s="38"/>
      <c r="H23" s="38"/>
      <c r="I23" s="149" t="s">
        <v>29</v>
      </c>
      <c r="J23" s="133" t="s">
        <v>19</v>
      </c>
      <c r="K23" s="38"/>
      <c r="L23" s="147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146"/>
      <c r="J24" s="38"/>
      <c r="K24" s="38"/>
      <c r="L24" s="14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44" t="s">
        <v>35</v>
      </c>
      <c r="E25" s="38"/>
      <c r="F25" s="38"/>
      <c r="G25" s="38"/>
      <c r="H25" s="38"/>
      <c r="I25" s="149" t="s">
        <v>26</v>
      </c>
      <c r="J25" s="133" t="s">
        <v>19</v>
      </c>
      <c r="K25" s="38"/>
      <c r="L25" s="14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33" t="s">
        <v>36</v>
      </c>
      <c r="F26" s="38"/>
      <c r="G26" s="38"/>
      <c r="H26" s="38"/>
      <c r="I26" s="149" t="s">
        <v>29</v>
      </c>
      <c r="J26" s="133" t="s">
        <v>19</v>
      </c>
      <c r="K26" s="38"/>
      <c r="L26" s="14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146"/>
      <c r="J27" s="38"/>
      <c r="K27" s="38"/>
      <c r="L27" s="147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44" t="s">
        <v>37</v>
      </c>
      <c r="E28" s="38"/>
      <c r="F28" s="38"/>
      <c r="G28" s="38"/>
      <c r="H28" s="38"/>
      <c r="I28" s="146"/>
      <c r="J28" s="38"/>
      <c r="K28" s="38"/>
      <c r="L28" s="147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4"/>
      <c r="J29" s="151"/>
      <c r="K29" s="151"/>
      <c r="L29" s="155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146"/>
      <c r="J30" s="38"/>
      <c r="K30" s="38"/>
      <c r="L30" s="147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6"/>
      <c r="E31" s="156"/>
      <c r="F31" s="156"/>
      <c r="G31" s="156"/>
      <c r="H31" s="156"/>
      <c r="I31" s="157"/>
      <c r="J31" s="156"/>
      <c r="K31" s="156"/>
      <c r="L31" s="14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8" t="s">
        <v>39</v>
      </c>
      <c r="E32" s="38"/>
      <c r="F32" s="38"/>
      <c r="G32" s="38"/>
      <c r="H32" s="38"/>
      <c r="I32" s="146"/>
      <c r="J32" s="159">
        <f>ROUND(J88, 2)</f>
        <v>0</v>
      </c>
      <c r="K32" s="38"/>
      <c r="L32" s="147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6"/>
      <c r="E33" s="156"/>
      <c r="F33" s="156"/>
      <c r="G33" s="156"/>
      <c r="H33" s="156"/>
      <c r="I33" s="157"/>
      <c r="J33" s="156"/>
      <c r="K33" s="156"/>
      <c r="L33" s="147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0" t="s">
        <v>41</v>
      </c>
      <c r="G34" s="38"/>
      <c r="H34" s="38"/>
      <c r="I34" s="161" t="s">
        <v>40</v>
      </c>
      <c r="J34" s="160" t="s">
        <v>42</v>
      </c>
      <c r="K34" s="38"/>
      <c r="L34" s="147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43</v>
      </c>
      <c r="E35" s="144" t="s">
        <v>44</v>
      </c>
      <c r="F35" s="163">
        <f>ROUND((SUM(BE88:BE97)),  2)</f>
        <v>0</v>
      </c>
      <c r="G35" s="38"/>
      <c r="H35" s="38"/>
      <c r="I35" s="164">
        <v>0.20999999999999999</v>
      </c>
      <c r="J35" s="163">
        <f>ROUND(((SUM(BE88:BE97))*I35),  2)</f>
        <v>0</v>
      </c>
      <c r="K35" s="38"/>
      <c r="L35" s="147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44" t="s">
        <v>45</v>
      </c>
      <c r="F36" s="163">
        <f>ROUND((SUM(BF88:BF97)),  2)</f>
        <v>0</v>
      </c>
      <c r="G36" s="38"/>
      <c r="H36" s="38"/>
      <c r="I36" s="164">
        <v>0.14999999999999999</v>
      </c>
      <c r="J36" s="163">
        <f>ROUND(((SUM(BF88:BF97))*I36),  2)</f>
        <v>0</v>
      </c>
      <c r="K36" s="38"/>
      <c r="L36" s="147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4" t="s">
        <v>46</v>
      </c>
      <c r="F37" s="163">
        <f>ROUND((SUM(BG88:BG97)),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147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44" t="s">
        <v>47</v>
      </c>
      <c r="F38" s="163">
        <f>ROUND((SUM(BH88:BH97)),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147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44" t="s">
        <v>48</v>
      </c>
      <c r="F39" s="163">
        <f>ROUND((SUM(BI88:BI97)),  2)</f>
        <v>0</v>
      </c>
      <c r="G39" s="38"/>
      <c r="H39" s="38"/>
      <c r="I39" s="164">
        <v>0</v>
      </c>
      <c r="J39" s="163">
        <f>0</f>
        <v>0</v>
      </c>
      <c r="K39" s="38"/>
      <c r="L39" s="147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146"/>
      <c r="J40" s="38"/>
      <c r="K40" s="38"/>
      <c r="L40" s="147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49</v>
      </c>
      <c r="E41" s="167"/>
      <c r="F41" s="167"/>
      <c r="G41" s="168" t="s">
        <v>50</v>
      </c>
      <c r="H41" s="169" t="s">
        <v>51</v>
      </c>
      <c r="I41" s="170"/>
      <c r="J41" s="171">
        <f>SUM(J32:J39)</f>
        <v>0</v>
      </c>
      <c r="K41" s="172"/>
      <c r="L41" s="147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173"/>
      <c r="C42" s="174"/>
      <c r="D42" s="174"/>
      <c r="E42" s="174"/>
      <c r="F42" s="174"/>
      <c r="G42" s="174"/>
      <c r="H42" s="174"/>
      <c r="I42" s="175"/>
      <c r="J42" s="174"/>
      <c r="K42" s="174"/>
      <c r="L42" s="147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6" s="2" customFormat="1" ht="6.96" customHeight="1">
      <c r="A46" s="38"/>
      <c r="B46" s="176"/>
      <c r="C46" s="177"/>
      <c r="D46" s="177"/>
      <c r="E46" s="177"/>
      <c r="F46" s="177"/>
      <c r="G46" s="177"/>
      <c r="H46" s="177"/>
      <c r="I46" s="178"/>
      <c r="J46" s="177"/>
      <c r="K46" s="177"/>
      <c r="L46" s="147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="2" customFormat="1" ht="24.96" customHeight="1">
      <c r="A47" s="38"/>
      <c r="B47" s="39"/>
      <c r="C47" s="23" t="s">
        <v>107</v>
      </c>
      <c r="D47" s="40"/>
      <c r="E47" s="40"/>
      <c r="F47" s="40"/>
      <c r="G47" s="40"/>
      <c r="H47" s="40"/>
      <c r="I47" s="146"/>
      <c r="J47" s="40"/>
      <c r="K47" s="40"/>
      <c r="L47" s="147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="2" customFormat="1" ht="6.96" customHeight="1">
      <c r="A48" s="38"/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147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="2" customFormat="1" ht="12" customHeight="1">
      <c r="A49" s="38"/>
      <c r="B49" s="39"/>
      <c r="C49" s="32" t="s">
        <v>16</v>
      </c>
      <c r="D49" s="40"/>
      <c r="E49" s="40"/>
      <c r="F49" s="40"/>
      <c r="G49" s="40"/>
      <c r="H49" s="40"/>
      <c r="I49" s="146"/>
      <c r="J49" s="40"/>
      <c r="K49" s="40"/>
      <c r="L49" s="147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="2" customFormat="1" ht="16.5" customHeight="1">
      <c r="A50" s="38"/>
      <c r="B50" s="39"/>
      <c r="C50" s="40"/>
      <c r="D50" s="40"/>
      <c r="E50" s="179" t="str">
        <f>E7</f>
        <v>Oprava most v km 157,084</v>
      </c>
      <c r="F50" s="32"/>
      <c r="G50" s="32"/>
      <c r="H50" s="32"/>
      <c r="I50" s="146"/>
      <c r="J50" s="40"/>
      <c r="K50" s="40"/>
      <c r="L50" s="147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="1" customFormat="1" ht="12" customHeight="1">
      <c r="B51" s="21"/>
      <c r="C51" s="32" t="s">
        <v>103</v>
      </c>
      <c r="D51" s="22"/>
      <c r="E51" s="22"/>
      <c r="F51" s="22"/>
      <c r="G51" s="22"/>
      <c r="H51" s="22"/>
      <c r="I51" s="138"/>
      <c r="J51" s="22"/>
      <c r="K51" s="22"/>
      <c r="L51" s="20"/>
    </row>
    <row r="52" s="2" customFormat="1" ht="16.5" customHeight="1">
      <c r="A52" s="38"/>
      <c r="B52" s="39"/>
      <c r="C52" s="40"/>
      <c r="D52" s="40"/>
      <c r="E52" s="179" t="s">
        <v>656</v>
      </c>
      <c r="F52" s="40"/>
      <c r="G52" s="40"/>
      <c r="H52" s="40"/>
      <c r="I52" s="146"/>
      <c r="J52" s="40"/>
      <c r="K52" s="40"/>
      <c r="L52" s="147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</row>
    <row r="53" s="2" customFormat="1" ht="12" customHeight="1">
      <c r="A53" s="38"/>
      <c r="B53" s="39"/>
      <c r="C53" s="32" t="s">
        <v>105</v>
      </c>
      <c r="D53" s="40"/>
      <c r="E53" s="40"/>
      <c r="F53" s="40"/>
      <c r="G53" s="40"/>
      <c r="H53" s="40"/>
      <c r="I53" s="146"/>
      <c r="J53" s="40"/>
      <c r="K53" s="40"/>
      <c r="L53" s="147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="2" customFormat="1" ht="16.5" customHeight="1">
      <c r="A54" s="38"/>
      <c r="B54" s="39"/>
      <c r="C54" s="40"/>
      <c r="D54" s="40"/>
      <c r="E54" s="69" t="str">
        <f>E11</f>
        <v>VRN - Vedlejší rozpočtové náklady</v>
      </c>
      <c r="F54" s="40"/>
      <c r="G54" s="40"/>
      <c r="H54" s="40"/>
      <c r="I54" s="146"/>
      <c r="J54" s="40"/>
      <c r="K54" s="40"/>
      <c r="L54" s="147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="2" customFormat="1" ht="6.96" customHeight="1">
      <c r="A55" s="38"/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147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="2" customFormat="1" ht="12" customHeight="1">
      <c r="A56" s="38"/>
      <c r="B56" s="39"/>
      <c r="C56" s="32" t="s">
        <v>21</v>
      </c>
      <c r="D56" s="40"/>
      <c r="E56" s="40"/>
      <c r="F56" s="27" t="str">
        <f>F14</f>
        <v>Brno</v>
      </c>
      <c r="G56" s="40"/>
      <c r="H56" s="40"/>
      <c r="I56" s="149" t="s">
        <v>23</v>
      </c>
      <c r="J56" s="72" t="str">
        <f>IF(J14="","",J14)</f>
        <v>30. 6. 2019</v>
      </c>
      <c r="K56" s="40"/>
      <c r="L56" s="147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  <row r="57" s="2" customFormat="1" ht="6.96" customHeight="1">
      <c r="A57" s="38"/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147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</row>
    <row r="58" s="2" customFormat="1" ht="25.65" customHeight="1">
      <c r="A58" s="38"/>
      <c r="B58" s="39"/>
      <c r="C58" s="32" t="s">
        <v>25</v>
      </c>
      <c r="D58" s="40"/>
      <c r="E58" s="40"/>
      <c r="F58" s="27" t="str">
        <f>E17</f>
        <v xml:space="preserve">SŽDC s. o. </v>
      </c>
      <c r="G58" s="40"/>
      <c r="H58" s="40"/>
      <c r="I58" s="149" t="s">
        <v>32</v>
      </c>
      <c r="J58" s="36" t="str">
        <f>E23</f>
        <v>Ing. Zdeňka Jabůrková</v>
      </c>
      <c r="K58" s="40"/>
      <c r="L58" s="147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</row>
    <row r="59" s="2" customFormat="1" ht="15.15" customHeight="1">
      <c r="A59" s="38"/>
      <c r="B59" s="39"/>
      <c r="C59" s="32" t="s">
        <v>30</v>
      </c>
      <c r="D59" s="40"/>
      <c r="E59" s="40"/>
      <c r="F59" s="27" t="str">
        <f>IF(E20="","",E20)</f>
        <v>Vyplň údaj</v>
      </c>
      <c r="G59" s="40"/>
      <c r="H59" s="40"/>
      <c r="I59" s="149" t="s">
        <v>35</v>
      </c>
      <c r="J59" s="36" t="str">
        <f>E26</f>
        <v>Ing. Libor Kožik</v>
      </c>
      <c r="K59" s="40"/>
      <c r="L59" s="147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</row>
    <row r="60" s="2" customFormat="1" ht="10.32" customHeight="1">
      <c r="A60" s="38"/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147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</row>
    <row r="61" s="2" customFormat="1" ht="29.28" customHeight="1">
      <c r="A61" s="38"/>
      <c r="B61" s="39"/>
      <c r="C61" s="180" t="s">
        <v>108</v>
      </c>
      <c r="D61" s="181"/>
      <c r="E61" s="181"/>
      <c r="F61" s="181"/>
      <c r="G61" s="181"/>
      <c r="H61" s="181"/>
      <c r="I61" s="182"/>
      <c r="J61" s="183" t="s">
        <v>109</v>
      </c>
      <c r="K61" s="181"/>
      <c r="L61" s="147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 s="2" customFormat="1" ht="10.32" customHeight="1">
      <c r="A62" s="38"/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147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</row>
    <row r="63" s="2" customFormat="1" ht="22.8" customHeight="1">
      <c r="A63" s="38"/>
      <c r="B63" s="39"/>
      <c r="C63" s="184" t="s">
        <v>71</v>
      </c>
      <c r="D63" s="40"/>
      <c r="E63" s="40"/>
      <c r="F63" s="40"/>
      <c r="G63" s="40"/>
      <c r="H63" s="40"/>
      <c r="I63" s="146"/>
      <c r="J63" s="102">
        <f>J88</f>
        <v>0</v>
      </c>
      <c r="K63" s="40"/>
      <c r="L63" s="147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U63" s="17" t="s">
        <v>110</v>
      </c>
    </row>
    <row r="64" s="9" customFormat="1" ht="24.96" customHeight="1">
      <c r="A64" s="9"/>
      <c r="B64" s="185"/>
      <c r="C64" s="186"/>
      <c r="D64" s="187" t="s">
        <v>269</v>
      </c>
      <c r="E64" s="188"/>
      <c r="F64" s="188"/>
      <c r="G64" s="188"/>
      <c r="H64" s="188"/>
      <c r="I64" s="189"/>
      <c r="J64" s="190">
        <f>J89</f>
        <v>0</v>
      </c>
      <c r="K64" s="186"/>
      <c r="L64" s="19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4" customFormat="1" ht="19.92" customHeight="1">
      <c r="A65" s="14"/>
      <c r="B65" s="274"/>
      <c r="C65" s="125"/>
      <c r="D65" s="275" t="s">
        <v>657</v>
      </c>
      <c r="E65" s="276"/>
      <c r="F65" s="276"/>
      <c r="G65" s="276"/>
      <c r="H65" s="276"/>
      <c r="I65" s="277"/>
      <c r="J65" s="278">
        <f>J90</f>
        <v>0</v>
      </c>
      <c r="K65" s="125"/>
      <c r="L65" s="279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</row>
    <row r="66" s="14" customFormat="1" ht="19.92" customHeight="1">
      <c r="A66" s="14"/>
      <c r="B66" s="274"/>
      <c r="C66" s="125"/>
      <c r="D66" s="275" t="s">
        <v>658</v>
      </c>
      <c r="E66" s="276"/>
      <c r="F66" s="276"/>
      <c r="G66" s="276"/>
      <c r="H66" s="276"/>
      <c r="I66" s="277"/>
      <c r="J66" s="278">
        <f>J93</f>
        <v>0</v>
      </c>
      <c r="K66" s="125"/>
      <c r="L66" s="279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</row>
    <row r="67" s="2" customFormat="1" ht="21.84" customHeight="1">
      <c r="A67" s="38"/>
      <c r="B67" s="39"/>
      <c r="C67" s="40"/>
      <c r="D67" s="40"/>
      <c r="E67" s="40"/>
      <c r="F67" s="40"/>
      <c r="G67" s="40"/>
      <c r="H67" s="40"/>
      <c r="I67" s="146"/>
      <c r="J67" s="40"/>
      <c r="K67" s="40"/>
      <c r="L67" s="147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</row>
    <row r="68" s="2" customFormat="1" ht="6.96" customHeight="1">
      <c r="A68" s="38"/>
      <c r="B68" s="59"/>
      <c r="C68" s="60"/>
      <c r="D68" s="60"/>
      <c r="E68" s="60"/>
      <c r="F68" s="60"/>
      <c r="G68" s="60"/>
      <c r="H68" s="60"/>
      <c r="I68" s="175"/>
      <c r="J68" s="60"/>
      <c r="K68" s="60"/>
      <c r="L68" s="147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</row>
    <row r="72" s="2" customFormat="1" ht="6.96" customHeight="1">
      <c r="A72" s="38"/>
      <c r="B72" s="61"/>
      <c r="C72" s="62"/>
      <c r="D72" s="62"/>
      <c r="E72" s="62"/>
      <c r="F72" s="62"/>
      <c r="G72" s="62"/>
      <c r="H72" s="62"/>
      <c r="I72" s="178"/>
      <c r="J72" s="62"/>
      <c r="K72" s="62"/>
      <c r="L72" s="147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</row>
    <row r="73" s="2" customFormat="1" ht="24.96" customHeight="1">
      <c r="A73" s="38"/>
      <c r="B73" s="39"/>
      <c r="C73" s="23" t="s">
        <v>113</v>
      </c>
      <c r="D73" s="40"/>
      <c r="E73" s="40"/>
      <c r="F73" s="40"/>
      <c r="G73" s="40"/>
      <c r="H73" s="40"/>
      <c r="I73" s="146"/>
      <c r="J73" s="40"/>
      <c r="K73" s="40"/>
      <c r="L73" s="147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</row>
    <row r="74" s="2" customFormat="1" ht="6.96" customHeight="1">
      <c r="A74" s="38"/>
      <c r="B74" s="39"/>
      <c r="C74" s="40"/>
      <c r="D74" s="40"/>
      <c r="E74" s="40"/>
      <c r="F74" s="40"/>
      <c r="G74" s="40"/>
      <c r="H74" s="40"/>
      <c r="I74" s="146"/>
      <c r="J74" s="40"/>
      <c r="K74" s="40"/>
      <c r="L74" s="147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</row>
    <row r="75" s="2" customFormat="1" ht="12" customHeight="1">
      <c r="A75" s="38"/>
      <c r="B75" s="39"/>
      <c r="C75" s="32" t="s">
        <v>16</v>
      </c>
      <c r="D75" s="40"/>
      <c r="E75" s="40"/>
      <c r="F75" s="40"/>
      <c r="G75" s="40"/>
      <c r="H75" s="40"/>
      <c r="I75" s="146"/>
      <c r="J75" s="40"/>
      <c r="K75" s="40"/>
      <c r="L75" s="147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</row>
    <row r="76" s="2" customFormat="1" ht="16.5" customHeight="1">
      <c r="A76" s="38"/>
      <c r="B76" s="39"/>
      <c r="C76" s="40"/>
      <c r="D76" s="40"/>
      <c r="E76" s="179" t="str">
        <f>E7</f>
        <v>Oprava most v km 157,084</v>
      </c>
      <c r="F76" s="32"/>
      <c r="G76" s="32"/>
      <c r="H76" s="32"/>
      <c r="I76" s="146"/>
      <c r="J76" s="40"/>
      <c r="K76" s="40"/>
      <c r="L76" s="147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1" customFormat="1" ht="12" customHeight="1">
      <c r="B77" s="21"/>
      <c r="C77" s="32" t="s">
        <v>103</v>
      </c>
      <c r="D77" s="22"/>
      <c r="E77" s="22"/>
      <c r="F77" s="22"/>
      <c r="G77" s="22"/>
      <c r="H77" s="22"/>
      <c r="I77" s="138"/>
      <c r="J77" s="22"/>
      <c r="K77" s="22"/>
      <c r="L77" s="20"/>
    </row>
    <row r="78" s="2" customFormat="1" ht="16.5" customHeight="1">
      <c r="A78" s="38"/>
      <c r="B78" s="39"/>
      <c r="C78" s="40"/>
      <c r="D78" s="40"/>
      <c r="E78" s="179" t="s">
        <v>656</v>
      </c>
      <c r="F78" s="40"/>
      <c r="G78" s="40"/>
      <c r="H78" s="40"/>
      <c r="I78" s="146"/>
      <c r="J78" s="40"/>
      <c r="K78" s="40"/>
      <c r="L78" s="147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</row>
    <row r="79" s="2" customFormat="1" ht="12" customHeight="1">
      <c r="A79" s="38"/>
      <c r="B79" s="39"/>
      <c r="C79" s="32" t="s">
        <v>105</v>
      </c>
      <c r="D79" s="40"/>
      <c r="E79" s="40"/>
      <c r="F79" s="40"/>
      <c r="G79" s="40"/>
      <c r="H79" s="40"/>
      <c r="I79" s="146"/>
      <c r="J79" s="40"/>
      <c r="K79" s="40"/>
      <c r="L79" s="147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</row>
    <row r="80" s="2" customFormat="1" ht="16.5" customHeight="1">
      <c r="A80" s="38"/>
      <c r="B80" s="39"/>
      <c r="C80" s="40"/>
      <c r="D80" s="40"/>
      <c r="E80" s="69" t="str">
        <f>E11</f>
        <v>VRN - Vedlejší rozpočtové náklady</v>
      </c>
      <c r="F80" s="40"/>
      <c r="G80" s="40"/>
      <c r="H80" s="40"/>
      <c r="I80" s="146"/>
      <c r="J80" s="40"/>
      <c r="K80" s="40"/>
      <c r="L80" s="147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</row>
    <row r="81" s="2" customFormat="1" ht="6.96" customHeight="1">
      <c r="A81" s="38"/>
      <c r="B81" s="39"/>
      <c r="C81" s="40"/>
      <c r="D81" s="40"/>
      <c r="E81" s="40"/>
      <c r="F81" s="40"/>
      <c r="G81" s="40"/>
      <c r="H81" s="40"/>
      <c r="I81" s="146"/>
      <c r="J81" s="40"/>
      <c r="K81" s="40"/>
      <c r="L81" s="147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12" customHeight="1">
      <c r="A82" s="38"/>
      <c r="B82" s="39"/>
      <c r="C82" s="32" t="s">
        <v>21</v>
      </c>
      <c r="D82" s="40"/>
      <c r="E82" s="40"/>
      <c r="F82" s="27" t="str">
        <f>F14</f>
        <v>Brno</v>
      </c>
      <c r="G82" s="40"/>
      <c r="H82" s="40"/>
      <c r="I82" s="149" t="s">
        <v>23</v>
      </c>
      <c r="J82" s="72" t="str">
        <f>IF(J14="","",J14)</f>
        <v>30. 6. 2019</v>
      </c>
      <c r="K82" s="40"/>
      <c r="L82" s="147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146"/>
      <c r="J83" s="40"/>
      <c r="K83" s="40"/>
      <c r="L83" s="14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25.65" customHeight="1">
      <c r="A84" s="38"/>
      <c r="B84" s="39"/>
      <c r="C84" s="32" t="s">
        <v>25</v>
      </c>
      <c r="D84" s="40"/>
      <c r="E84" s="40"/>
      <c r="F84" s="27" t="str">
        <f>E17</f>
        <v xml:space="preserve">SŽDC s. o. </v>
      </c>
      <c r="G84" s="40"/>
      <c r="H84" s="40"/>
      <c r="I84" s="149" t="s">
        <v>32</v>
      </c>
      <c r="J84" s="36" t="str">
        <f>E23</f>
        <v>Ing. Zdeňka Jabůrková</v>
      </c>
      <c r="K84" s="40"/>
      <c r="L84" s="14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5.15" customHeight="1">
      <c r="A85" s="38"/>
      <c r="B85" s="39"/>
      <c r="C85" s="32" t="s">
        <v>30</v>
      </c>
      <c r="D85" s="40"/>
      <c r="E85" s="40"/>
      <c r="F85" s="27" t="str">
        <f>IF(E20="","",E20)</f>
        <v>Vyplň údaj</v>
      </c>
      <c r="G85" s="40"/>
      <c r="H85" s="40"/>
      <c r="I85" s="149" t="s">
        <v>35</v>
      </c>
      <c r="J85" s="36" t="str">
        <f>E26</f>
        <v>Ing. Libor Kožik</v>
      </c>
      <c r="K85" s="40"/>
      <c r="L85" s="147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0.32" customHeight="1">
      <c r="A86" s="38"/>
      <c r="B86" s="39"/>
      <c r="C86" s="40"/>
      <c r="D86" s="40"/>
      <c r="E86" s="40"/>
      <c r="F86" s="40"/>
      <c r="G86" s="40"/>
      <c r="H86" s="40"/>
      <c r="I86" s="146"/>
      <c r="J86" s="40"/>
      <c r="K86" s="40"/>
      <c r="L86" s="147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10" customFormat="1" ht="29.28" customHeight="1">
      <c r="A87" s="192"/>
      <c r="B87" s="193"/>
      <c r="C87" s="194" t="s">
        <v>114</v>
      </c>
      <c r="D87" s="195" t="s">
        <v>58</v>
      </c>
      <c r="E87" s="195" t="s">
        <v>54</v>
      </c>
      <c r="F87" s="195" t="s">
        <v>55</v>
      </c>
      <c r="G87" s="195" t="s">
        <v>115</v>
      </c>
      <c r="H87" s="195" t="s">
        <v>116</v>
      </c>
      <c r="I87" s="196" t="s">
        <v>117</v>
      </c>
      <c r="J87" s="195" t="s">
        <v>109</v>
      </c>
      <c r="K87" s="197" t="s">
        <v>118</v>
      </c>
      <c r="L87" s="198"/>
      <c r="M87" s="92" t="s">
        <v>19</v>
      </c>
      <c r="N87" s="93" t="s">
        <v>43</v>
      </c>
      <c r="O87" s="93" t="s">
        <v>119</v>
      </c>
      <c r="P87" s="93" t="s">
        <v>120</v>
      </c>
      <c r="Q87" s="93" t="s">
        <v>121</v>
      </c>
      <c r="R87" s="93" t="s">
        <v>122</v>
      </c>
      <c r="S87" s="93" t="s">
        <v>123</v>
      </c>
      <c r="T87" s="94" t="s">
        <v>124</v>
      </c>
      <c r="U87" s="192"/>
      <c r="V87" s="192"/>
      <c r="W87" s="192"/>
      <c r="X87" s="192"/>
      <c r="Y87" s="192"/>
      <c r="Z87" s="192"/>
      <c r="AA87" s="192"/>
      <c r="AB87" s="192"/>
      <c r="AC87" s="192"/>
      <c r="AD87" s="192"/>
      <c r="AE87" s="192"/>
    </row>
    <row r="88" s="2" customFormat="1" ht="22.8" customHeight="1">
      <c r="A88" s="38"/>
      <c r="B88" s="39"/>
      <c r="C88" s="99" t="s">
        <v>125</v>
      </c>
      <c r="D88" s="40"/>
      <c r="E88" s="40"/>
      <c r="F88" s="40"/>
      <c r="G88" s="40"/>
      <c r="H88" s="40"/>
      <c r="I88" s="146"/>
      <c r="J88" s="199">
        <f>BK88</f>
        <v>0</v>
      </c>
      <c r="K88" s="40"/>
      <c r="L88" s="44"/>
      <c r="M88" s="95"/>
      <c r="N88" s="200"/>
      <c r="O88" s="96"/>
      <c r="P88" s="201">
        <f>P89</f>
        <v>0</v>
      </c>
      <c r="Q88" s="96"/>
      <c r="R88" s="201">
        <f>R89</f>
        <v>0</v>
      </c>
      <c r="S88" s="96"/>
      <c r="T88" s="202">
        <f>T89</f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T88" s="17" t="s">
        <v>72</v>
      </c>
      <c r="AU88" s="17" t="s">
        <v>110</v>
      </c>
      <c r="BK88" s="203">
        <f>BK89</f>
        <v>0</v>
      </c>
    </row>
    <row r="89" s="11" customFormat="1" ht="25.92" customHeight="1">
      <c r="A89" s="11"/>
      <c r="B89" s="204"/>
      <c r="C89" s="205"/>
      <c r="D89" s="206" t="s">
        <v>72</v>
      </c>
      <c r="E89" s="207" t="s">
        <v>100</v>
      </c>
      <c r="F89" s="207" t="s">
        <v>98</v>
      </c>
      <c r="G89" s="205"/>
      <c r="H89" s="205"/>
      <c r="I89" s="208"/>
      <c r="J89" s="209">
        <f>BK89</f>
        <v>0</v>
      </c>
      <c r="K89" s="205"/>
      <c r="L89" s="210"/>
      <c r="M89" s="211"/>
      <c r="N89" s="212"/>
      <c r="O89" s="212"/>
      <c r="P89" s="213">
        <f>P90+P93</f>
        <v>0</v>
      </c>
      <c r="Q89" s="212"/>
      <c r="R89" s="213">
        <f>R90+R93</f>
        <v>0</v>
      </c>
      <c r="S89" s="212"/>
      <c r="T89" s="214">
        <f>T90+T93</f>
        <v>0</v>
      </c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R89" s="215" t="s">
        <v>126</v>
      </c>
      <c r="AT89" s="216" t="s">
        <v>72</v>
      </c>
      <c r="AU89" s="216" t="s">
        <v>73</v>
      </c>
      <c r="AY89" s="215" t="s">
        <v>128</v>
      </c>
      <c r="BK89" s="217">
        <f>BK90+BK93</f>
        <v>0</v>
      </c>
    </row>
    <row r="90" s="11" customFormat="1" ht="22.8" customHeight="1">
      <c r="A90" s="11"/>
      <c r="B90" s="204"/>
      <c r="C90" s="205"/>
      <c r="D90" s="206" t="s">
        <v>72</v>
      </c>
      <c r="E90" s="280" t="s">
        <v>659</v>
      </c>
      <c r="F90" s="280" t="s">
        <v>660</v>
      </c>
      <c r="G90" s="205"/>
      <c r="H90" s="205"/>
      <c r="I90" s="208"/>
      <c r="J90" s="281">
        <f>BK90</f>
        <v>0</v>
      </c>
      <c r="K90" s="205"/>
      <c r="L90" s="210"/>
      <c r="M90" s="211"/>
      <c r="N90" s="212"/>
      <c r="O90" s="212"/>
      <c r="P90" s="213">
        <f>SUM(P91:P92)</f>
        <v>0</v>
      </c>
      <c r="Q90" s="212"/>
      <c r="R90" s="213">
        <f>SUM(R91:R92)</f>
        <v>0</v>
      </c>
      <c r="S90" s="212"/>
      <c r="T90" s="214">
        <f>SUM(T91:T92)</f>
        <v>0</v>
      </c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R90" s="215" t="s">
        <v>126</v>
      </c>
      <c r="AT90" s="216" t="s">
        <v>72</v>
      </c>
      <c r="AU90" s="216" t="s">
        <v>80</v>
      </c>
      <c r="AY90" s="215" t="s">
        <v>128</v>
      </c>
      <c r="BK90" s="217">
        <f>SUM(BK91:BK92)</f>
        <v>0</v>
      </c>
    </row>
    <row r="91" s="2" customFormat="1" ht="16.5" customHeight="1">
      <c r="A91" s="38"/>
      <c r="B91" s="39"/>
      <c r="C91" s="218" t="s">
        <v>80</v>
      </c>
      <c r="D91" s="218" t="s">
        <v>129</v>
      </c>
      <c r="E91" s="219" t="s">
        <v>661</v>
      </c>
      <c r="F91" s="220" t="s">
        <v>662</v>
      </c>
      <c r="G91" s="221" t="s">
        <v>663</v>
      </c>
      <c r="H91" s="222">
        <v>1</v>
      </c>
      <c r="I91" s="223"/>
      <c r="J91" s="224">
        <f>ROUND(I91*H91,2)</f>
        <v>0</v>
      </c>
      <c r="K91" s="220" t="s">
        <v>300</v>
      </c>
      <c r="L91" s="44"/>
      <c r="M91" s="225" t="s">
        <v>19</v>
      </c>
      <c r="N91" s="226" t="s">
        <v>44</v>
      </c>
      <c r="O91" s="84"/>
      <c r="P91" s="227">
        <f>O91*H91</f>
        <v>0</v>
      </c>
      <c r="Q91" s="227">
        <v>0</v>
      </c>
      <c r="R91" s="227">
        <f>Q91*H91</f>
        <v>0</v>
      </c>
      <c r="S91" s="227">
        <v>0</v>
      </c>
      <c r="T91" s="228">
        <f>S91*H91</f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R91" s="229" t="s">
        <v>272</v>
      </c>
      <c r="AT91" s="229" t="s">
        <v>129</v>
      </c>
      <c r="AU91" s="229" t="s">
        <v>82</v>
      </c>
      <c r="AY91" s="17" t="s">
        <v>128</v>
      </c>
      <c r="BE91" s="230">
        <f>IF(N91="základní",J91,0)</f>
        <v>0</v>
      </c>
      <c r="BF91" s="230">
        <f>IF(N91="snížená",J91,0)</f>
        <v>0</v>
      </c>
      <c r="BG91" s="230">
        <f>IF(N91="zákl. přenesená",J91,0)</f>
        <v>0</v>
      </c>
      <c r="BH91" s="230">
        <f>IF(N91="sníž. přenesená",J91,0)</f>
        <v>0</v>
      </c>
      <c r="BI91" s="230">
        <f>IF(N91="nulová",J91,0)</f>
        <v>0</v>
      </c>
      <c r="BJ91" s="17" t="s">
        <v>80</v>
      </c>
      <c r="BK91" s="230">
        <f>ROUND(I91*H91,2)</f>
        <v>0</v>
      </c>
      <c r="BL91" s="17" t="s">
        <v>272</v>
      </c>
      <c r="BM91" s="229" t="s">
        <v>664</v>
      </c>
    </row>
    <row r="92" s="2" customFormat="1" ht="16.5" customHeight="1">
      <c r="A92" s="38"/>
      <c r="B92" s="39"/>
      <c r="C92" s="218" t="s">
        <v>82</v>
      </c>
      <c r="D92" s="218" t="s">
        <v>129</v>
      </c>
      <c r="E92" s="219" t="s">
        <v>665</v>
      </c>
      <c r="F92" s="220" t="s">
        <v>666</v>
      </c>
      <c r="G92" s="221" t="s">
        <v>663</v>
      </c>
      <c r="H92" s="222">
        <v>1</v>
      </c>
      <c r="I92" s="223"/>
      <c r="J92" s="224">
        <f>ROUND(I92*H92,2)</f>
        <v>0</v>
      </c>
      <c r="K92" s="220" t="s">
        <v>300</v>
      </c>
      <c r="L92" s="44"/>
      <c r="M92" s="225" t="s">
        <v>19</v>
      </c>
      <c r="N92" s="226" t="s">
        <v>44</v>
      </c>
      <c r="O92" s="84"/>
      <c r="P92" s="227">
        <f>O92*H92</f>
        <v>0</v>
      </c>
      <c r="Q92" s="227">
        <v>0</v>
      </c>
      <c r="R92" s="227">
        <f>Q92*H92</f>
        <v>0</v>
      </c>
      <c r="S92" s="227">
        <v>0</v>
      </c>
      <c r="T92" s="228">
        <f>S92*H92</f>
        <v>0</v>
      </c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R92" s="229" t="s">
        <v>272</v>
      </c>
      <c r="AT92" s="229" t="s">
        <v>129</v>
      </c>
      <c r="AU92" s="229" t="s">
        <v>82</v>
      </c>
      <c r="AY92" s="17" t="s">
        <v>128</v>
      </c>
      <c r="BE92" s="230">
        <f>IF(N92="základní",J92,0)</f>
        <v>0</v>
      </c>
      <c r="BF92" s="230">
        <f>IF(N92="snížená",J92,0)</f>
        <v>0</v>
      </c>
      <c r="BG92" s="230">
        <f>IF(N92="zákl. přenesená",J92,0)</f>
        <v>0</v>
      </c>
      <c r="BH92" s="230">
        <f>IF(N92="sníž. přenesená",J92,0)</f>
        <v>0</v>
      </c>
      <c r="BI92" s="230">
        <f>IF(N92="nulová",J92,0)</f>
        <v>0</v>
      </c>
      <c r="BJ92" s="17" t="s">
        <v>80</v>
      </c>
      <c r="BK92" s="230">
        <f>ROUND(I92*H92,2)</f>
        <v>0</v>
      </c>
      <c r="BL92" s="17" t="s">
        <v>272</v>
      </c>
      <c r="BM92" s="229" t="s">
        <v>667</v>
      </c>
    </row>
    <row r="93" s="11" customFormat="1" ht="22.8" customHeight="1">
      <c r="A93" s="11"/>
      <c r="B93" s="204"/>
      <c r="C93" s="205"/>
      <c r="D93" s="206" t="s">
        <v>72</v>
      </c>
      <c r="E93" s="280" t="s">
        <v>668</v>
      </c>
      <c r="F93" s="280" t="s">
        <v>669</v>
      </c>
      <c r="G93" s="205"/>
      <c r="H93" s="205"/>
      <c r="I93" s="208"/>
      <c r="J93" s="281">
        <f>BK93</f>
        <v>0</v>
      </c>
      <c r="K93" s="205"/>
      <c r="L93" s="210"/>
      <c r="M93" s="211"/>
      <c r="N93" s="212"/>
      <c r="O93" s="212"/>
      <c r="P93" s="213">
        <f>SUM(P94:P97)</f>
        <v>0</v>
      </c>
      <c r="Q93" s="212"/>
      <c r="R93" s="213">
        <f>SUM(R94:R97)</f>
        <v>0</v>
      </c>
      <c r="S93" s="212"/>
      <c r="T93" s="214">
        <f>SUM(T94:T97)</f>
        <v>0</v>
      </c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R93" s="215" t="s">
        <v>126</v>
      </c>
      <c r="AT93" s="216" t="s">
        <v>72</v>
      </c>
      <c r="AU93" s="216" t="s">
        <v>80</v>
      </c>
      <c r="AY93" s="215" t="s">
        <v>128</v>
      </c>
      <c r="BK93" s="217">
        <f>SUM(BK94:BK97)</f>
        <v>0</v>
      </c>
    </row>
    <row r="94" s="2" customFormat="1" ht="16.5" customHeight="1">
      <c r="A94" s="38"/>
      <c r="B94" s="39"/>
      <c r="C94" s="218" t="s">
        <v>147</v>
      </c>
      <c r="D94" s="218" t="s">
        <v>129</v>
      </c>
      <c r="E94" s="219" t="s">
        <v>670</v>
      </c>
      <c r="F94" s="220" t="s">
        <v>669</v>
      </c>
      <c r="G94" s="221" t="s">
        <v>663</v>
      </c>
      <c r="H94" s="222">
        <v>1</v>
      </c>
      <c r="I94" s="223"/>
      <c r="J94" s="224">
        <f>ROUND(I94*H94,2)</f>
        <v>0</v>
      </c>
      <c r="K94" s="220" t="s">
        <v>300</v>
      </c>
      <c r="L94" s="44"/>
      <c r="M94" s="225" t="s">
        <v>19</v>
      </c>
      <c r="N94" s="226" t="s">
        <v>44</v>
      </c>
      <c r="O94" s="84"/>
      <c r="P94" s="227">
        <f>O94*H94</f>
        <v>0</v>
      </c>
      <c r="Q94" s="227">
        <v>0</v>
      </c>
      <c r="R94" s="227">
        <f>Q94*H94</f>
        <v>0</v>
      </c>
      <c r="S94" s="227">
        <v>0</v>
      </c>
      <c r="T94" s="228">
        <f>S94*H94</f>
        <v>0</v>
      </c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R94" s="229" t="s">
        <v>272</v>
      </c>
      <c r="AT94" s="229" t="s">
        <v>129</v>
      </c>
      <c r="AU94" s="229" t="s">
        <v>82</v>
      </c>
      <c r="AY94" s="17" t="s">
        <v>128</v>
      </c>
      <c r="BE94" s="230">
        <f>IF(N94="základní",J94,0)</f>
        <v>0</v>
      </c>
      <c r="BF94" s="230">
        <f>IF(N94="snížená",J94,0)</f>
        <v>0</v>
      </c>
      <c r="BG94" s="230">
        <f>IF(N94="zákl. přenesená",J94,0)</f>
        <v>0</v>
      </c>
      <c r="BH94" s="230">
        <f>IF(N94="sníž. přenesená",J94,0)</f>
        <v>0</v>
      </c>
      <c r="BI94" s="230">
        <f>IF(N94="nulová",J94,0)</f>
        <v>0</v>
      </c>
      <c r="BJ94" s="17" t="s">
        <v>80</v>
      </c>
      <c r="BK94" s="230">
        <f>ROUND(I94*H94,2)</f>
        <v>0</v>
      </c>
      <c r="BL94" s="17" t="s">
        <v>272</v>
      </c>
      <c r="BM94" s="229" t="s">
        <v>671</v>
      </c>
    </row>
    <row r="95" s="2" customFormat="1" ht="16.5" customHeight="1">
      <c r="A95" s="38"/>
      <c r="B95" s="39"/>
      <c r="C95" s="218" t="s">
        <v>134</v>
      </c>
      <c r="D95" s="218" t="s">
        <v>129</v>
      </c>
      <c r="E95" s="219" t="s">
        <v>672</v>
      </c>
      <c r="F95" s="220" t="s">
        <v>673</v>
      </c>
      <c r="G95" s="221" t="s">
        <v>663</v>
      </c>
      <c r="H95" s="222">
        <v>1</v>
      </c>
      <c r="I95" s="223"/>
      <c r="J95" s="224">
        <f>ROUND(I95*H95,2)</f>
        <v>0</v>
      </c>
      <c r="K95" s="220" t="s">
        <v>300</v>
      </c>
      <c r="L95" s="44"/>
      <c r="M95" s="225" t="s">
        <v>19</v>
      </c>
      <c r="N95" s="226" t="s">
        <v>44</v>
      </c>
      <c r="O95" s="84"/>
      <c r="P95" s="227">
        <f>O95*H95</f>
        <v>0</v>
      </c>
      <c r="Q95" s="227">
        <v>0</v>
      </c>
      <c r="R95" s="227">
        <f>Q95*H95</f>
        <v>0</v>
      </c>
      <c r="S95" s="227">
        <v>0</v>
      </c>
      <c r="T95" s="228">
        <f>S95*H95</f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R95" s="229" t="s">
        <v>272</v>
      </c>
      <c r="AT95" s="229" t="s">
        <v>129</v>
      </c>
      <c r="AU95" s="229" t="s">
        <v>82</v>
      </c>
      <c r="AY95" s="17" t="s">
        <v>128</v>
      </c>
      <c r="BE95" s="230">
        <f>IF(N95="základní",J95,0)</f>
        <v>0</v>
      </c>
      <c r="BF95" s="230">
        <f>IF(N95="snížená",J95,0)</f>
        <v>0</v>
      </c>
      <c r="BG95" s="230">
        <f>IF(N95="zákl. přenesená",J95,0)</f>
        <v>0</v>
      </c>
      <c r="BH95" s="230">
        <f>IF(N95="sníž. přenesená",J95,0)</f>
        <v>0</v>
      </c>
      <c r="BI95" s="230">
        <f>IF(N95="nulová",J95,0)</f>
        <v>0</v>
      </c>
      <c r="BJ95" s="17" t="s">
        <v>80</v>
      </c>
      <c r="BK95" s="230">
        <f>ROUND(I95*H95,2)</f>
        <v>0</v>
      </c>
      <c r="BL95" s="17" t="s">
        <v>272</v>
      </c>
      <c r="BM95" s="229" t="s">
        <v>674</v>
      </c>
    </row>
    <row r="96" s="2" customFormat="1" ht="16.5" customHeight="1">
      <c r="A96" s="38"/>
      <c r="B96" s="39"/>
      <c r="C96" s="218" t="s">
        <v>126</v>
      </c>
      <c r="D96" s="218" t="s">
        <v>129</v>
      </c>
      <c r="E96" s="219" t="s">
        <v>675</v>
      </c>
      <c r="F96" s="220" t="s">
        <v>676</v>
      </c>
      <c r="G96" s="221" t="s">
        <v>677</v>
      </c>
      <c r="H96" s="222">
        <v>904</v>
      </c>
      <c r="I96" s="223"/>
      <c r="J96" s="224">
        <f>ROUND(I96*H96,2)</f>
        <v>0</v>
      </c>
      <c r="K96" s="220" t="s">
        <v>300</v>
      </c>
      <c r="L96" s="44"/>
      <c r="M96" s="225" t="s">
        <v>19</v>
      </c>
      <c r="N96" s="226" t="s">
        <v>44</v>
      </c>
      <c r="O96" s="84"/>
      <c r="P96" s="227">
        <f>O96*H96</f>
        <v>0</v>
      </c>
      <c r="Q96" s="227">
        <v>0</v>
      </c>
      <c r="R96" s="227">
        <f>Q96*H96</f>
        <v>0</v>
      </c>
      <c r="S96" s="227">
        <v>0</v>
      </c>
      <c r="T96" s="228">
        <f>S96*H96</f>
        <v>0</v>
      </c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R96" s="229" t="s">
        <v>272</v>
      </c>
      <c r="AT96" s="229" t="s">
        <v>129</v>
      </c>
      <c r="AU96" s="229" t="s">
        <v>82</v>
      </c>
      <c r="AY96" s="17" t="s">
        <v>128</v>
      </c>
      <c r="BE96" s="230">
        <f>IF(N96="základní",J96,0)</f>
        <v>0</v>
      </c>
      <c r="BF96" s="230">
        <f>IF(N96="snížená",J96,0)</f>
        <v>0</v>
      </c>
      <c r="BG96" s="230">
        <f>IF(N96="zákl. přenesená",J96,0)</f>
        <v>0</v>
      </c>
      <c r="BH96" s="230">
        <f>IF(N96="sníž. přenesená",J96,0)</f>
        <v>0</v>
      </c>
      <c r="BI96" s="230">
        <f>IF(N96="nulová",J96,0)</f>
        <v>0</v>
      </c>
      <c r="BJ96" s="17" t="s">
        <v>80</v>
      </c>
      <c r="BK96" s="230">
        <f>ROUND(I96*H96,2)</f>
        <v>0</v>
      </c>
      <c r="BL96" s="17" t="s">
        <v>272</v>
      </c>
      <c r="BM96" s="229" t="s">
        <v>678</v>
      </c>
    </row>
    <row r="97" s="12" customFormat="1">
      <c r="A97" s="12"/>
      <c r="B97" s="235"/>
      <c r="C97" s="236"/>
      <c r="D97" s="231" t="s">
        <v>140</v>
      </c>
      <c r="E97" s="237" t="s">
        <v>19</v>
      </c>
      <c r="F97" s="238" t="s">
        <v>679</v>
      </c>
      <c r="G97" s="236"/>
      <c r="H97" s="239">
        <v>904</v>
      </c>
      <c r="I97" s="240"/>
      <c r="J97" s="236"/>
      <c r="K97" s="236"/>
      <c r="L97" s="241"/>
      <c r="M97" s="267"/>
      <c r="N97" s="268"/>
      <c r="O97" s="268"/>
      <c r="P97" s="268"/>
      <c r="Q97" s="268"/>
      <c r="R97" s="268"/>
      <c r="S97" s="268"/>
      <c r="T97" s="269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T97" s="245" t="s">
        <v>140</v>
      </c>
      <c r="AU97" s="245" t="s">
        <v>82</v>
      </c>
      <c r="AV97" s="12" t="s">
        <v>82</v>
      </c>
      <c r="AW97" s="12" t="s">
        <v>34</v>
      </c>
      <c r="AX97" s="12" t="s">
        <v>80</v>
      </c>
      <c r="AY97" s="245" t="s">
        <v>128</v>
      </c>
    </row>
    <row r="98" s="2" customFormat="1" ht="6.96" customHeight="1">
      <c r="A98" s="38"/>
      <c r="B98" s="59"/>
      <c r="C98" s="60"/>
      <c r="D98" s="60"/>
      <c r="E98" s="60"/>
      <c r="F98" s="60"/>
      <c r="G98" s="60"/>
      <c r="H98" s="60"/>
      <c r="I98" s="175"/>
      <c r="J98" s="60"/>
      <c r="K98" s="60"/>
      <c r="L98" s="44"/>
      <c r="M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</sheetData>
  <sheetProtection sheet="1" autoFilter="0" formatColumns="0" formatRows="0" objects="1" scenarios="1" spinCount="100000" saltValue="frM0G+snOHEJtMq9mBOrGeKOSSz8LKPbttf3f3TWFMmPLhcv3EjRK9fJnb6M/ALMkRLFX7fC9UkoIUs9iFQFLQ==" hashValue="lt/CYzz0M7UE4CZvDrbcMeNTroDP+popEA6HwJa6QL8ExwFaHFXiMymKcy6W89hAnnGlkvr9WA31M06fGepIJw==" algorithmName="SHA-512" password="CC35"/>
  <autoFilter ref="C87:K9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286" customWidth="1"/>
    <col min="2" max="2" width="1.667969" style="286" customWidth="1"/>
    <col min="3" max="4" width="5" style="286" customWidth="1"/>
    <col min="5" max="5" width="11.66016" style="286" customWidth="1"/>
    <col min="6" max="6" width="9.160156" style="286" customWidth="1"/>
    <col min="7" max="7" width="5" style="286" customWidth="1"/>
    <col min="8" max="8" width="77.83203" style="286" customWidth="1"/>
    <col min="9" max="10" width="20" style="286" customWidth="1"/>
    <col min="11" max="11" width="1.667969" style="286" customWidth="1"/>
  </cols>
  <sheetData>
    <row r="1" s="1" customFormat="1" ht="37.5" customHeight="1"/>
    <row r="2" s="1" customFormat="1" ht="7.5" customHeight="1">
      <c r="B2" s="287"/>
      <c r="C2" s="288"/>
      <c r="D2" s="288"/>
      <c r="E2" s="288"/>
      <c r="F2" s="288"/>
      <c r="G2" s="288"/>
      <c r="H2" s="288"/>
      <c r="I2" s="288"/>
      <c r="J2" s="288"/>
      <c r="K2" s="289"/>
    </row>
    <row r="3" s="15" customFormat="1" ht="45" customHeight="1">
      <c r="B3" s="290"/>
      <c r="C3" s="291" t="s">
        <v>680</v>
      </c>
      <c r="D3" s="291"/>
      <c r="E3" s="291"/>
      <c r="F3" s="291"/>
      <c r="G3" s="291"/>
      <c r="H3" s="291"/>
      <c r="I3" s="291"/>
      <c r="J3" s="291"/>
      <c r="K3" s="292"/>
    </row>
    <row r="4" s="1" customFormat="1" ht="25.5" customHeight="1">
      <c r="B4" s="293"/>
      <c r="C4" s="294" t="s">
        <v>681</v>
      </c>
      <c r="D4" s="294"/>
      <c r="E4" s="294"/>
      <c r="F4" s="294"/>
      <c r="G4" s="294"/>
      <c r="H4" s="294"/>
      <c r="I4" s="294"/>
      <c r="J4" s="294"/>
      <c r="K4" s="295"/>
    </row>
    <row r="5" s="1" customFormat="1" ht="5.25" customHeight="1">
      <c r="B5" s="293"/>
      <c r="C5" s="296"/>
      <c r="D5" s="296"/>
      <c r="E5" s="296"/>
      <c r="F5" s="296"/>
      <c r="G5" s="296"/>
      <c r="H5" s="296"/>
      <c r="I5" s="296"/>
      <c r="J5" s="296"/>
      <c r="K5" s="295"/>
    </row>
    <row r="6" s="1" customFormat="1" ht="15" customHeight="1">
      <c r="B6" s="293"/>
      <c r="C6" s="297" t="s">
        <v>682</v>
      </c>
      <c r="D6" s="297"/>
      <c r="E6" s="297"/>
      <c r="F6" s="297"/>
      <c r="G6" s="297"/>
      <c r="H6" s="297"/>
      <c r="I6" s="297"/>
      <c r="J6" s="297"/>
      <c r="K6" s="295"/>
    </row>
    <row r="7" s="1" customFormat="1" ht="15" customHeight="1">
      <c r="B7" s="298"/>
      <c r="C7" s="297" t="s">
        <v>683</v>
      </c>
      <c r="D7" s="297"/>
      <c r="E7" s="297"/>
      <c r="F7" s="297"/>
      <c r="G7" s="297"/>
      <c r="H7" s="297"/>
      <c r="I7" s="297"/>
      <c r="J7" s="297"/>
      <c r="K7" s="295"/>
    </row>
    <row r="8" s="1" customFormat="1" ht="12.75" customHeight="1">
      <c r="B8" s="298"/>
      <c r="C8" s="297"/>
      <c r="D8" s="297"/>
      <c r="E8" s="297"/>
      <c r="F8" s="297"/>
      <c r="G8" s="297"/>
      <c r="H8" s="297"/>
      <c r="I8" s="297"/>
      <c r="J8" s="297"/>
      <c r="K8" s="295"/>
    </row>
    <row r="9" s="1" customFormat="1" ht="15" customHeight="1">
      <c r="B9" s="298"/>
      <c r="C9" s="297" t="s">
        <v>684</v>
      </c>
      <c r="D9" s="297"/>
      <c r="E9" s="297"/>
      <c r="F9" s="297"/>
      <c r="G9" s="297"/>
      <c r="H9" s="297"/>
      <c r="I9" s="297"/>
      <c r="J9" s="297"/>
      <c r="K9" s="295"/>
    </row>
    <row r="10" s="1" customFormat="1" ht="15" customHeight="1">
      <c r="B10" s="298"/>
      <c r="C10" s="297"/>
      <c r="D10" s="297" t="s">
        <v>685</v>
      </c>
      <c r="E10" s="297"/>
      <c r="F10" s="297"/>
      <c r="G10" s="297"/>
      <c r="H10" s="297"/>
      <c r="I10" s="297"/>
      <c r="J10" s="297"/>
      <c r="K10" s="295"/>
    </row>
    <row r="11" s="1" customFormat="1" ht="15" customHeight="1">
      <c r="B11" s="298"/>
      <c r="C11" s="299"/>
      <c r="D11" s="297" t="s">
        <v>686</v>
      </c>
      <c r="E11" s="297"/>
      <c r="F11" s="297"/>
      <c r="G11" s="297"/>
      <c r="H11" s="297"/>
      <c r="I11" s="297"/>
      <c r="J11" s="297"/>
      <c r="K11" s="295"/>
    </row>
    <row r="12" s="1" customFormat="1" ht="15" customHeight="1">
      <c r="B12" s="298"/>
      <c r="C12" s="299"/>
      <c r="D12" s="297"/>
      <c r="E12" s="297"/>
      <c r="F12" s="297"/>
      <c r="G12" s="297"/>
      <c r="H12" s="297"/>
      <c r="I12" s="297"/>
      <c r="J12" s="297"/>
      <c r="K12" s="295"/>
    </row>
    <row r="13" s="1" customFormat="1" ht="15" customHeight="1">
      <c r="B13" s="298"/>
      <c r="C13" s="299"/>
      <c r="D13" s="300" t="s">
        <v>687</v>
      </c>
      <c r="E13" s="297"/>
      <c r="F13" s="297"/>
      <c r="G13" s="297"/>
      <c r="H13" s="297"/>
      <c r="I13" s="297"/>
      <c r="J13" s="297"/>
      <c r="K13" s="295"/>
    </row>
    <row r="14" s="1" customFormat="1" ht="12.75" customHeight="1">
      <c r="B14" s="298"/>
      <c r="C14" s="299"/>
      <c r="D14" s="299"/>
      <c r="E14" s="299"/>
      <c r="F14" s="299"/>
      <c r="G14" s="299"/>
      <c r="H14" s="299"/>
      <c r="I14" s="299"/>
      <c r="J14" s="299"/>
      <c r="K14" s="295"/>
    </row>
    <row r="15" s="1" customFormat="1" ht="15" customHeight="1">
      <c r="B15" s="298"/>
      <c r="C15" s="299"/>
      <c r="D15" s="297" t="s">
        <v>688</v>
      </c>
      <c r="E15" s="297"/>
      <c r="F15" s="297"/>
      <c r="G15" s="297"/>
      <c r="H15" s="297"/>
      <c r="I15" s="297"/>
      <c r="J15" s="297"/>
      <c r="K15" s="295"/>
    </row>
    <row r="16" s="1" customFormat="1" ht="15" customHeight="1">
      <c r="B16" s="298"/>
      <c r="C16" s="299"/>
      <c r="D16" s="297" t="s">
        <v>689</v>
      </c>
      <c r="E16" s="297"/>
      <c r="F16" s="297"/>
      <c r="G16" s="297"/>
      <c r="H16" s="297"/>
      <c r="I16" s="297"/>
      <c r="J16" s="297"/>
      <c r="K16" s="295"/>
    </row>
    <row r="17" s="1" customFormat="1" ht="15" customHeight="1">
      <c r="B17" s="298"/>
      <c r="C17" s="299"/>
      <c r="D17" s="297" t="s">
        <v>690</v>
      </c>
      <c r="E17" s="297"/>
      <c r="F17" s="297"/>
      <c r="G17" s="297"/>
      <c r="H17" s="297"/>
      <c r="I17" s="297"/>
      <c r="J17" s="297"/>
      <c r="K17" s="295"/>
    </row>
    <row r="18" s="1" customFormat="1" ht="15" customHeight="1">
      <c r="B18" s="298"/>
      <c r="C18" s="299"/>
      <c r="D18" s="299"/>
      <c r="E18" s="301" t="s">
        <v>79</v>
      </c>
      <c r="F18" s="297" t="s">
        <v>691</v>
      </c>
      <c r="G18" s="297"/>
      <c r="H18" s="297"/>
      <c r="I18" s="297"/>
      <c r="J18" s="297"/>
      <c r="K18" s="295"/>
    </row>
    <row r="19" s="1" customFormat="1" ht="15" customHeight="1">
      <c r="B19" s="298"/>
      <c r="C19" s="299"/>
      <c r="D19" s="299"/>
      <c r="E19" s="301" t="s">
        <v>692</v>
      </c>
      <c r="F19" s="297" t="s">
        <v>693</v>
      </c>
      <c r="G19" s="297"/>
      <c r="H19" s="297"/>
      <c r="I19" s="297"/>
      <c r="J19" s="297"/>
      <c r="K19" s="295"/>
    </row>
    <row r="20" s="1" customFormat="1" ht="15" customHeight="1">
      <c r="B20" s="298"/>
      <c r="C20" s="299"/>
      <c r="D20" s="299"/>
      <c r="E20" s="301" t="s">
        <v>694</v>
      </c>
      <c r="F20" s="297" t="s">
        <v>695</v>
      </c>
      <c r="G20" s="297"/>
      <c r="H20" s="297"/>
      <c r="I20" s="297"/>
      <c r="J20" s="297"/>
      <c r="K20" s="295"/>
    </row>
    <row r="21" s="1" customFormat="1" ht="15" customHeight="1">
      <c r="B21" s="298"/>
      <c r="C21" s="299"/>
      <c r="D21" s="299"/>
      <c r="E21" s="301" t="s">
        <v>89</v>
      </c>
      <c r="F21" s="297" t="s">
        <v>88</v>
      </c>
      <c r="G21" s="297"/>
      <c r="H21" s="297"/>
      <c r="I21" s="297"/>
      <c r="J21" s="297"/>
      <c r="K21" s="295"/>
    </row>
    <row r="22" s="1" customFormat="1" ht="15" customHeight="1">
      <c r="B22" s="298"/>
      <c r="C22" s="299"/>
      <c r="D22" s="299"/>
      <c r="E22" s="301" t="s">
        <v>188</v>
      </c>
      <c r="F22" s="297" t="s">
        <v>189</v>
      </c>
      <c r="G22" s="297"/>
      <c r="H22" s="297"/>
      <c r="I22" s="297"/>
      <c r="J22" s="297"/>
      <c r="K22" s="295"/>
    </row>
    <row r="23" s="1" customFormat="1" ht="15" customHeight="1">
      <c r="B23" s="298"/>
      <c r="C23" s="299"/>
      <c r="D23" s="299"/>
      <c r="E23" s="301" t="s">
        <v>85</v>
      </c>
      <c r="F23" s="297" t="s">
        <v>696</v>
      </c>
      <c r="G23" s="297"/>
      <c r="H23" s="297"/>
      <c r="I23" s="297"/>
      <c r="J23" s="297"/>
      <c r="K23" s="295"/>
    </row>
    <row r="24" s="1" customFormat="1" ht="12.75" customHeight="1">
      <c r="B24" s="298"/>
      <c r="C24" s="299"/>
      <c r="D24" s="299"/>
      <c r="E24" s="299"/>
      <c r="F24" s="299"/>
      <c r="G24" s="299"/>
      <c r="H24" s="299"/>
      <c r="I24" s="299"/>
      <c r="J24" s="299"/>
      <c r="K24" s="295"/>
    </row>
    <row r="25" s="1" customFormat="1" ht="15" customHeight="1">
      <c r="B25" s="298"/>
      <c r="C25" s="297" t="s">
        <v>697</v>
      </c>
      <c r="D25" s="297"/>
      <c r="E25" s="297"/>
      <c r="F25" s="297"/>
      <c r="G25" s="297"/>
      <c r="H25" s="297"/>
      <c r="I25" s="297"/>
      <c r="J25" s="297"/>
      <c r="K25" s="295"/>
    </row>
    <row r="26" s="1" customFormat="1" ht="15" customHeight="1">
      <c r="B26" s="298"/>
      <c r="C26" s="297" t="s">
        <v>698</v>
      </c>
      <c r="D26" s="297"/>
      <c r="E26" s="297"/>
      <c r="F26" s="297"/>
      <c r="G26" s="297"/>
      <c r="H26" s="297"/>
      <c r="I26" s="297"/>
      <c r="J26" s="297"/>
      <c r="K26" s="295"/>
    </row>
    <row r="27" s="1" customFormat="1" ht="15" customHeight="1">
      <c r="B27" s="298"/>
      <c r="C27" s="297"/>
      <c r="D27" s="297" t="s">
        <v>699</v>
      </c>
      <c r="E27" s="297"/>
      <c r="F27" s="297"/>
      <c r="G27" s="297"/>
      <c r="H27" s="297"/>
      <c r="I27" s="297"/>
      <c r="J27" s="297"/>
      <c r="K27" s="295"/>
    </row>
    <row r="28" s="1" customFormat="1" ht="15" customHeight="1">
      <c r="B28" s="298"/>
      <c r="C28" s="299"/>
      <c r="D28" s="297" t="s">
        <v>700</v>
      </c>
      <c r="E28" s="297"/>
      <c r="F28" s="297"/>
      <c r="G28" s="297"/>
      <c r="H28" s="297"/>
      <c r="I28" s="297"/>
      <c r="J28" s="297"/>
      <c r="K28" s="295"/>
    </row>
    <row r="29" s="1" customFormat="1" ht="12.75" customHeight="1">
      <c r="B29" s="298"/>
      <c r="C29" s="299"/>
      <c r="D29" s="299"/>
      <c r="E29" s="299"/>
      <c r="F29" s="299"/>
      <c r="G29" s="299"/>
      <c r="H29" s="299"/>
      <c r="I29" s="299"/>
      <c r="J29" s="299"/>
      <c r="K29" s="295"/>
    </row>
    <row r="30" s="1" customFormat="1" ht="15" customHeight="1">
      <c r="B30" s="298"/>
      <c r="C30" s="299"/>
      <c r="D30" s="297" t="s">
        <v>701</v>
      </c>
      <c r="E30" s="297"/>
      <c r="F30" s="297"/>
      <c r="G30" s="297"/>
      <c r="H30" s="297"/>
      <c r="I30" s="297"/>
      <c r="J30" s="297"/>
      <c r="K30" s="295"/>
    </row>
    <row r="31" s="1" customFormat="1" ht="15" customHeight="1">
      <c r="B31" s="298"/>
      <c r="C31" s="299"/>
      <c r="D31" s="297" t="s">
        <v>702</v>
      </c>
      <c r="E31" s="297"/>
      <c r="F31" s="297"/>
      <c r="G31" s="297"/>
      <c r="H31" s="297"/>
      <c r="I31" s="297"/>
      <c r="J31" s="297"/>
      <c r="K31" s="295"/>
    </row>
    <row r="32" s="1" customFormat="1" ht="12.75" customHeight="1">
      <c r="B32" s="298"/>
      <c r="C32" s="299"/>
      <c r="D32" s="299"/>
      <c r="E32" s="299"/>
      <c r="F32" s="299"/>
      <c r="G32" s="299"/>
      <c r="H32" s="299"/>
      <c r="I32" s="299"/>
      <c r="J32" s="299"/>
      <c r="K32" s="295"/>
    </row>
    <row r="33" s="1" customFormat="1" ht="15" customHeight="1">
      <c r="B33" s="298"/>
      <c r="C33" s="299"/>
      <c r="D33" s="297" t="s">
        <v>703</v>
      </c>
      <c r="E33" s="297"/>
      <c r="F33" s="297"/>
      <c r="G33" s="297"/>
      <c r="H33" s="297"/>
      <c r="I33" s="297"/>
      <c r="J33" s="297"/>
      <c r="K33" s="295"/>
    </row>
    <row r="34" s="1" customFormat="1" ht="15" customHeight="1">
      <c r="B34" s="298"/>
      <c r="C34" s="299"/>
      <c r="D34" s="297" t="s">
        <v>704</v>
      </c>
      <c r="E34" s="297"/>
      <c r="F34" s="297"/>
      <c r="G34" s="297"/>
      <c r="H34" s="297"/>
      <c r="I34" s="297"/>
      <c r="J34" s="297"/>
      <c r="K34" s="295"/>
    </row>
    <row r="35" s="1" customFormat="1" ht="15" customHeight="1">
      <c r="B35" s="298"/>
      <c r="C35" s="299"/>
      <c r="D35" s="297" t="s">
        <v>705</v>
      </c>
      <c r="E35" s="297"/>
      <c r="F35" s="297"/>
      <c r="G35" s="297"/>
      <c r="H35" s="297"/>
      <c r="I35" s="297"/>
      <c r="J35" s="297"/>
      <c r="K35" s="295"/>
    </row>
    <row r="36" s="1" customFormat="1" ht="15" customHeight="1">
      <c r="B36" s="298"/>
      <c r="C36" s="299"/>
      <c r="D36" s="297"/>
      <c r="E36" s="300" t="s">
        <v>114</v>
      </c>
      <c r="F36" s="297"/>
      <c r="G36" s="297" t="s">
        <v>706</v>
      </c>
      <c r="H36" s="297"/>
      <c r="I36" s="297"/>
      <c r="J36" s="297"/>
      <c r="K36" s="295"/>
    </row>
    <row r="37" s="1" customFormat="1" ht="30.75" customHeight="1">
      <c r="B37" s="298"/>
      <c r="C37" s="299"/>
      <c r="D37" s="297"/>
      <c r="E37" s="300" t="s">
        <v>707</v>
      </c>
      <c r="F37" s="297"/>
      <c r="G37" s="297" t="s">
        <v>708</v>
      </c>
      <c r="H37" s="297"/>
      <c r="I37" s="297"/>
      <c r="J37" s="297"/>
      <c r="K37" s="295"/>
    </row>
    <row r="38" s="1" customFormat="1" ht="15" customHeight="1">
      <c r="B38" s="298"/>
      <c r="C38" s="299"/>
      <c r="D38" s="297"/>
      <c r="E38" s="300" t="s">
        <v>54</v>
      </c>
      <c r="F38" s="297"/>
      <c r="G38" s="297" t="s">
        <v>709</v>
      </c>
      <c r="H38" s="297"/>
      <c r="I38" s="297"/>
      <c r="J38" s="297"/>
      <c r="K38" s="295"/>
    </row>
    <row r="39" s="1" customFormat="1" ht="15" customHeight="1">
      <c r="B39" s="298"/>
      <c r="C39" s="299"/>
      <c r="D39" s="297"/>
      <c r="E39" s="300" t="s">
        <v>55</v>
      </c>
      <c r="F39" s="297"/>
      <c r="G39" s="297" t="s">
        <v>710</v>
      </c>
      <c r="H39" s="297"/>
      <c r="I39" s="297"/>
      <c r="J39" s="297"/>
      <c r="K39" s="295"/>
    </row>
    <row r="40" s="1" customFormat="1" ht="15" customHeight="1">
      <c r="B40" s="298"/>
      <c r="C40" s="299"/>
      <c r="D40" s="297"/>
      <c r="E40" s="300" t="s">
        <v>115</v>
      </c>
      <c r="F40" s="297"/>
      <c r="G40" s="297" t="s">
        <v>711</v>
      </c>
      <c r="H40" s="297"/>
      <c r="I40" s="297"/>
      <c r="J40" s="297"/>
      <c r="K40" s="295"/>
    </row>
    <row r="41" s="1" customFormat="1" ht="15" customHeight="1">
      <c r="B41" s="298"/>
      <c r="C41" s="299"/>
      <c r="D41" s="297"/>
      <c r="E41" s="300" t="s">
        <v>116</v>
      </c>
      <c r="F41" s="297"/>
      <c r="G41" s="297" t="s">
        <v>712</v>
      </c>
      <c r="H41" s="297"/>
      <c r="I41" s="297"/>
      <c r="J41" s="297"/>
      <c r="K41" s="295"/>
    </row>
    <row r="42" s="1" customFormat="1" ht="15" customHeight="1">
      <c r="B42" s="298"/>
      <c r="C42" s="299"/>
      <c r="D42" s="297"/>
      <c r="E42" s="300" t="s">
        <v>713</v>
      </c>
      <c r="F42" s="297"/>
      <c r="G42" s="297" t="s">
        <v>714</v>
      </c>
      <c r="H42" s="297"/>
      <c r="I42" s="297"/>
      <c r="J42" s="297"/>
      <c r="K42" s="295"/>
    </row>
    <row r="43" s="1" customFormat="1" ht="15" customHeight="1">
      <c r="B43" s="298"/>
      <c r="C43" s="299"/>
      <c r="D43" s="297"/>
      <c r="E43" s="300"/>
      <c r="F43" s="297"/>
      <c r="G43" s="297" t="s">
        <v>715</v>
      </c>
      <c r="H43" s="297"/>
      <c r="I43" s="297"/>
      <c r="J43" s="297"/>
      <c r="K43" s="295"/>
    </row>
    <row r="44" s="1" customFormat="1" ht="15" customHeight="1">
      <c r="B44" s="298"/>
      <c r="C44" s="299"/>
      <c r="D44" s="297"/>
      <c r="E44" s="300" t="s">
        <v>716</v>
      </c>
      <c r="F44" s="297"/>
      <c r="G44" s="297" t="s">
        <v>717</v>
      </c>
      <c r="H44" s="297"/>
      <c r="I44" s="297"/>
      <c r="J44" s="297"/>
      <c r="K44" s="295"/>
    </row>
    <row r="45" s="1" customFormat="1" ht="15" customHeight="1">
      <c r="B45" s="298"/>
      <c r="C45" s="299"/>
      <c r="D45" s="297"/>
      <c r="E45" s="300" t="s">
        <v>118</v>
      </c>
      <c r="F45" s="297"/>
      <c r="G45" s="297" t="s">
        <v>718</v>
      </c>
      <c r="H45" s="297"/>
      <c r="I45" s="297"/>
      <c r="J45" s="297"/>
      <c r="K45" s="295"/>
    </row>
    <row r="46" s="1" customFormat="1" ht="12.75" customHeight="1">
      <c r="B46" s="298"/>
      <c r="C46" s="299"/>
      <c r="D46" s="297"/>
      <c r="E46" s="297"/>
      <c r="F46" s="297"/>
      <c r="G46" s="297"/>
      <c r="H46" s="297"/>
      <c r="I46" s="297"/>
      <c r="J46" s="297"/>
      <c r="K46" s="295"/>
    </row>
    <row r="47" s="1" customFormat="1" ht="15" customHeight="1">
      <c r="B47" s="298"/>
      <c r="C47" s="299"/>
      <c r="D47" s="297" t="s">
        <v>719</v>
      </c>
      <c r="E47" s="297"/>
      <c r="F47" s="297"/>
      <c r="G47" s="297"/>
      <c r="H47" s="297"/>
      <c r="I47" s="297"/>
      <c r="J47" s="297"/>
      <c r="K47" s="295"/>
    </row>
    <row r="48" s="1" customFormat="1" ht="15" customHeight="1">
      <c r="B48" s="298"/>
      <c r="C48" s="299"/>
      <c r="D48" s="299"/>
      <c r="E48" s="297" t="s">
        <v>720</v>
      </c>
      <c r="F48" s="297"/>
      <c r="G48" s="297"/>
      <c r="H48" s="297"/>
      <c r="I48" s="297"/>
      <c r="J48" s="297"/>
      <c r="K48" s="295"/>
    </row>
    <row r="49" s="1" customFormat="1" ht="15" customHeight="1">
      <c r="B49" s="298"/>
      <c r="C49" s="299"/>
      <c r="D49" s="299"/>
      <c r="E49" s="297" t="s">
        <v>721</v>
      </c>
      <c r="F49" s="297"/>
      <c r="G49" s="297"/>
      <c r="H49" s="297"/>
      <c r="I49" s="297"/>
      <c r="J49" s="297"/>
      <c r="K49" s="295"/>
    </row>
    <row r="50" s="1" customFormat="1" ht="15" customHeight="1">
      <c r="B50" s="298"/>
      <c r="C50" s="299"/>
      <c r="D50" s="299"/>
      <c r="E50" s="297" t="s">
        <v>722</v>
      </c>
      <c r="F50" s="297"/>
      <c r="G50" s="297"/>
      <c r="H50" s="297"/>
      <c r="I50" s="297"/>
      <c r="J50" s="297"/>
      <c r="K50" s="295"/>
    </row>
    <row r="51" s="1" customFormat="1" ht="15" customHeight="1">
      <c r="B51" s="298"/>
      <c r="C51" s="299"/>
      <c r="D51" s="297" t="s">
        <v>723</v>
      </c>
      <c r="E51" s="297"/>
      <c r="F51" s="297"/>
      <c r="G51" s="297"/>
      <c r="H51" s="297"/>
      <c r="I51" s="297"/>
      <c r="J51" s="297"/>
      <c r="K51" s="295"/>
    </row>
    <row r="52" s="1" customFormat="1" ht="25.5" customHeight="1">
      <c r="B52" s="293"/>
      <c r="C52" s="294" t="s">
        <v>724</v>
      </c>
      <c r="D52" s="294"/>
      <c r="E52" s="294"/>
      <c r="F52" s="294"/>
      <c r="G52" s="294"/>
      <c r="H52" s="294"/>
      <c r="I52" s="294"/>
      <c r="J52" s="294"/>
      <c r="K52" s="295"/>
    </row>
    <row r="53" s="1" customFormat="1" ht="5.25" customHeight="1">
      <c r="B53" s="293"/>
      <c r="C53" s="296"/>
      <c r="D53" s="296"/>
      <c r="E53" s="296"/>
      <c r="F53" s="296"/>
      <c r="G53" s="296"/>
      <c r="H53" s="296"/>
      <c r="I53" s="296"/>
      <c r="J53" s="296"/>
      <c r="K53" s="295"/>
    </row>
    <row r="54" s="1" customFormat="1" ht="15" customHeight="1">
      <c r="B54" s="293"/>
      <c r="C54" s="297" t="s">
        <v>725</v>
      </c>
      <c r="D54" s="297"/>
      <c r="E54" s="297"/>
      <c r="F54" s="297"/>
      <c r="G54" s="297"/>
      <c r="H54" s="297"/>
      <c r="I54" s="297"/>
      <c r="J54" s="297"/>
      <c r="K54" s="295"/>
    </row>
    <row r="55" s="1" customFormat="1" ht="15" customHeight="1">
      <c r="B55" s="293"/>
      <c r="C55" s="297" t="s">
        <v>726</v>
      </c>
      <c r="D55" s="297"/>
      <c r="E55" s="297"/>
      <c r="F55" s="297"/>
      <c r="G55" s="297"/>
      <c r="H55" s="297"/>
      <c r="I55" s="297"/>
      <c r="J55" s="297"/>
      <c r="K55" s="295"/>
    </row>
    <row r="56" s="1" customFormat="1" ht="12.75" customHeight="1">
      <c r="B56" s="293"/>
      <c r="C56" s="297"/>
      <c r="D56" s="297"/>
      <c r="E56" s="297"/>
      <c r="F56" s="297"/>
      <c r="G56" s="297"/>
      <c r="H56" s="297"/>
      <c r="I56" s="297"/>
      <c r="J56" s="297"/>
      <c r="K56" s="295"/>
    </row>
    <row r="57" s="1" customFormat="1" ht="15" customHeight="1">
      <c r="B57" s="293"/>
      <c r="C57" s="297" t="s">
        <v>727</v>
      </c>
      <c r="D57" s="297"/>
      <c r="E57" s="297"/>
      <c r="F57" s="297"/>
      <c r="G57" s="297"/>
      <c r="H57" s="297"/>
      <c r="I57" s="297"/>
      <c r="J57" s="297"/>
      <c r="K57" s="295"/>
    </row>
    <row r="58" s="1" customFormat="1" ht="15" customHeight="1">
      <c r="B58" s="293"/>
      <c r="C58" s="299"/>
      <c r="D58" s="297" t="s">
        <v>728</v>
      </c>
      <c r="E58" s="297"/>
      <c r="F58" s="297"/>
      <c r="G58" s="297"/>
      <c r="H58" s="297"/>
      <c r="I58" s="297"/>
      <c r="J58" s="297"/>
      <c r="K58" s="295"/>
    </row>
    <row r="59" s="1" customFormat="1" ht="15" customHeight="1">
      <c r="B59" s="293"/>
      <c r="C59" s="299"/>
      <c r="D59" s="297" t="s">
        <v>729</v>
      </c>
      <c r="E59" s="297"/>
      <c r="F59" s="297"/>
      <c r="G59" s="297"/>
      <c r="H59" s="297"/>
      <c r="I59" s="297"/>
      <c r="J59" s="297"/>
      <c r="K59" s="295"/>
    </row>
    <row r="60" s="1" customFormat="1" ht="15" customHeight="1">
      <c r="B60" s="293"/>
      <c r="C60" s="299"/>
      <c r="D60" s="297" t="s">
        <v>730</v>
      </c>
      <c r="E60" s="297"/>
      <c r="F60" s="297"/>
      <c r="G60" s="297"/>
      <c r="H60" s="297"/>
      <c r="I60" s="297"/>
      <c r="J60" s="297"/>
      <c r="K60" s="295"/>
    </row>
    <row r="61" s="1" customFormat="1" ht="15" customHeight="1">
      <c r="B61" s="293"/>
      <c r="C61" s="299"/>
      <c r="D61" s="297" t="s">
        <v>731</v>
      </c>
      <c r="E61" s="297"/>
      <c r="F61" s="297"/>
      <c r="G61" s="297"/>
      <c r="H61" s="297"/>
      <c r="I61" s="297"/>
      <c r="J61" s="297"/>
      <c r="K61" s="295"/>
    </row>
    <row r="62" s="1" customFormat="1" ht="15" customHeight="1">
      <c r="B62" s="293"/>
      <c r="C62" s="299"/>
      <c r="D62" s="302" t="s">
        <v>732</v>
      </c>
      <c r="E62" s="302"/>
      <c r="F62" s="302"/>
      <c r="G62" s="302"/>
      <c r="H62" s="302"/>
      <c r="I62" s="302"/>
      <c r="J62" s="302"/>
      <c r="K62" s="295"/>
    </row>
    <row r="63" s="1" customFormat="1" ht="15" customHeight="1">
      <c r="B63" s="293"/>
      <c r="C63" s="299"/>
      <c r="D63" s="297" t="s">
        <v>733</v>
      </c>
      <c r="E63" s="297"/>
      <c r="F63" s="297"/>
      <c r="G63" s="297"/>
      <c r="H63" s="297"/>
      <c r="I63" s="297"/>
      <c r="J63" s="297"/>
      <c r="K63" s="295"/>
    </row>
    <row r="64" s="1" customFormat="1" ht="12.75" customHeight="1">
      <c r="B64" s="293"/>
      <c r="C64" s="299"/>
      <c r="D64" s="299"/>
      <c r="E64" s="303"/>
      <c r="F64" s="299"/>
      <c r="G64" s="299"/>
      <c r="H64" s="299"/>
      <c r="I64" s="299"/>
      <c r="J64" s="299"/>
      <c r="K64" s="295"/>
    </row>
    <row r="65" s="1" customFormat="1" ht="15" customHeight="1">
      <c r="B65" s="293"/>
      <c r="C65" s="299"/>
      <c r="D65" s="297" t="s">
        <v>734</v>
      </c>
      <c r="E65" s="297"/>
      <c r="F65" s="297"/>
      <c r="G65" s="297"/>
      <c r="H65" s="297"/>
      <c r="I65" s="297"/>
      <c r="J65" s="297"/>
      <c r="K65" s="295"/>
    </row>
    <row r="66" s="1" customFormat="1" ht="15" customHeight="1">
      <c r="B66" s="293"/>
      <c r="C66" s="299"/>
      <c r="D66" s="302" t="s">
        <v>735</v>
      </c>
      <c r="E66" s="302"/>
      <c r="F66" s="302"/>
      <c r="G66" s="302"/>
      <c r="H66" s="302"/>
      <c r="I66" s="302"/>
      <c r="J66" s="302"/>
      <c r="K66" s="295"/>
    </row>
    <row r="67" s="1" customFormat="1" ht="15" customHeight="1">
      <c r="B67" s="293"/>
      <c r="C67" s="299"/>
      <c r="D67" s="297" t="s">
        <v>736</v>
      </c>
      <c r="E67" s="297"/>
      <c r="F67" s="297"/>
      <c r="G67" s="297"/>
      <c r="H67" s="297"/>
      <c r="I67" s="297"/>
      <c r="J67" s="297"/>
      <c r="K67" s="295"/>
    </row>
    <row r="68" s="1" customFormat="1" ht="15" customHeight="1">
      <c r="B68" s="293"/>
      <c r="C68" s="299"/>
      <c r="D68" s="297" t="s">
        <v>737</v>
      </c>
      <c r="E68" s="297"/>
      <c r="F68" s="297"/>
      <c r="G68" s="297"/>
      <c r="H68" s="297"/>
      <c r="I68" s="297"/>
      <c r="J68" s="297"/>
      <c r="K68" s="295"/>
    </row>
    <row r="69" s="1" customFormat="1" ht="15" customHeight="1">
      <c r="B69" s="293"/>
      <c r="C69" s="299"/>
      <c r="D69" s="297" t="s">
        <v>738</v>
      </c>
      <c r="E69" s="297"/>
      <c r="F69" s="297"/>
      <c r="G69" s="297"/>
      <c r="H69" s="297"/>
      <c r="I69" s="297"/>
      <c r="J69" s="297"/>
      <c r="K69" s="295"/>
    </row>
    <row r="70" s="1" customFormat="1" ht="15" customHeight="1">
      <c r="B70" s="293"/>
      <c r="C70" s="299"/>
      <c r="D70" s="297" t="s">
        <v>739</v>
      </c>
      <c r="E70" s="297"/>
      <c r="F70" s="297"/>
      <c r="G70" s="297"/>
      <c r="H70" s="297"/>
      <c r="I70" s="297"/>
      <c r="J70" s="297"/>
      <c r="K70" s="295"/>
    </row>
    <row r="71" s="1" customFormat="1" ht="12.75" customHeight="1">
      <c r="B71" s="304"/>
      <c r="C71" s="305"/>
      <c r="D71" s="305"/>
      <c r="E71" s="305"/>
      <c r="F71" s="305"/>
      <c r="G71" s="305"/>
      <c r="H71" s="305"/>
      <c r="I71" s="305"/>
      <c r="J71" s="305"/>
      <c r="K71" s="306"/>
    </row>
    <row r="72" s="1" customFormat="1" ht="18.75" customHeight="1">
      <c r="B72" s="307"/>
      <c r="C72" s="307"/>
      <c r="D72" s="307"/>
      <c r="E72" s="307"/>
      <c r="F72" s="307"/>
      <c r="G72" s="307"/>
      <c r="H72" s="307"/>
      <c r="I72" s="307"/>
      <c r="J72" s="307"/>
      <c r="K72" s="308"/>
    </row>
    <row r="73" s="1" customFormat="1" ht="18.75" customHeight="1">
      <c r="B73" s="308"/>
      <c r="C73" s="308"/>
      <c r="D73" s="308"/>
      <c r="E73" s="308"/>
      <c r="F73" s="308"/>
      <c r="G73" s="308"/>
      <c r="H73" s="308"/>
      <c r="I73" s="308"/>
      <c r="J73" s="308"/>
      <c r="K73" s="308"/>
    </row>
    <row r="74" s="1" customFormat="1" ht="7.5" customHeight="1">
      <c r="B74" s="309"/>
      <c r="C74" s="310"/>
      <c r="D74" s="310"/>
      <c r="E74" s="310"/>
      <c r="F74" s="310"/>
      <c r="G74" s="310"/>
      <c r="H74" s="310"/>
      <c r="I74" s="310"/>
      <c r="J74" s="310"/>
      <c r="K74" s="311"/>
    </row>
    <row r="75" s="1" customFormat="1" ht="45" customHeight="1">
      <c r="B75" s="312"/>
      <c r="C75" s="313" t="s">
        <v>740</v>
      </c>
      <c r="D75" s="313"/>
      <c r="E75" s="313"/>
      <c r="F75" s="313"/>
      <c r="G75" s="313"/>
      <c r="H75" s="313"/>
      <c r="I75" s="313"/>
      <c r="J75" s="313"/>
      <c r="K75" s="314"/>
    </row>
    <row r="76" s="1" customFormat="1" ht="17.25" customHeight="1">
      <c r="B76" s="312"/>
      <c r="C76" s="315" t="s">
        <v>741</v>
      </c>
      <c r="D76" s="315"/>
      <c r="E76" s="315"/>
      <c r="F76" s="315" t="s">
        <v>742</v>
      </c>
      <c r="G76" s="316"/>
      <c r="H76" s="315" t="s">
        <v>55</v>
      </c>
      <c r="I76" s="315" t="s">
        <v>58</v>
      </c>
      <c r="J76" s="315" t="s">
        <v>743</v>
      </c>
      <c r="K76" s="314"/>
    </row>
    <row r="77" s="1" customFormat="1" ht="17.25" customHeight="1">
      <c r="B77" s="312"/>
      <c r="C77" s="317" t="s">
        <v>744</v>
      </c>
      <c r="D77" s="317"/>
      <c r="E77" s="317"/>
      <c r="F77" s="318" t="s">
        <v>745</v>
      </c>
      <c r="G77" s="319"/>
      <c r="H77" s="317"/>
      <c r="I77" s="317"/>
      <c r="J77" s="317" t="s">
        <v>746</v>
      </c>
      <c r="K77" s="314"/>
    </row>
    <row r="78" s="1" customFormat="1" ht="5.25" customHeight="1">
      <c r="B78" s="312"/>
      <c r="C78" s="320"/>
      <c r="D78" s="320"/>
      <c r="E78" s="320"/>
      <c r="F78" s="320"/>
      <c r="G78" s="321"/>
      <c r="H78" s="320"/>
      <c r="I78" s="320"/>
      <c r="J78" s="320"/>
      <c r="K78" s="314"/>
    </row>
    <row r="79" s="1" customFormat="1" ht="15" customHeight="1">
      <c r="B79" s="312"/>
      <c r="C79" s="300" t="s">
        <v>54</v>
      </c>
      <c r="D79" s="320"/>
      <c r="E79" s="320"/>
      <c r="F79" s="322" t="s">
        <v>747</v>
      </c>
      <c r="G79" s="321"/>
      <c r="H79" s="300" t="s">
        <v>748</v>
      </c>
      <c r="I79" s="300" t="s">
        <v>749</v>
      </c>
      <c r="J79" s="300">
        <v>20</v>
      </c>
      <c r="K79" s="314"/>
    </row>
    <row r="80" s="1" customFormat="1" ht="15" customHeight="1">
      <c r="B80" s="312"/>
      <c r="C80" s="300" t="s">
        <v>750</v>
      </c>
      <c r="D80" s="300"/>
      <c r="E80" s="300"/>
      <c r="F80" s="322" t="s">
        <v>747</v>
      </c>
      <c r="G80" s="321"/>
      <c r="H80" s="300" t="s">
        <v>751</v>
      </c>
      <c r="I80" s="300" t="s">
        <v>749</v>
      </c>
      <c r="J80" s="300">
        <v>120</v>
      </c>
      <c r="K80" s="314"/>
    </row>
    <row r="81" s="1" customFormat="1" ht="15" customHeight="1">
      <c r="B81" s="323"/>
      <c r="C81" s="300" t="s">
        <v>752</v>
      </c>
      <c r="D81" s="300"/>
      <c r="E81" s="300"/>
      <c r="F81" s="322" t="s">
        <v>753</v>
      </c>
      <c r="G81" s="321"/>
      <c r="H81" s="300" t="s">
        <v>754</v>
      </c>
      <c r="I81" s="300" t="s">
        <v>749</v>
      </c>
      <c r="J81" s="300">
        <v>50</v>
      </c>
      <c r="K81" s="314"/>
    </row>
    <row r="82" s="1" customFormat="1" ht="15" customHeight="1">
      <c r="B82" s="323"/>
      <c r="C82" s="300" t="s">
        <v>755</v>
      </c>
      <c r="D82" s="300"/>
      <c r="E82" s="300"/>
      <c r="F82" s="322" t="s">
        <v>747</v>
      </c>
      <c r="G82" s="321"/>
      <c r="H82" s="300" t="s">
        <v>756</v>
      </c>
      <c r="I82" s="300" t="s">
        <v>757</v>
      </c>
      <c r="J82" s="300"/>
      <c r="K82" s="314"/>
    </row>
    <row r="83" s="1" customFormat="1" ht="15" customHeight="1">
      <c r="B83" s="323"/>
      <c r="C83" s="324" t="s">
        <v>758</v>
      </c>
      <c r="D83" s="324"/>
      <c r="E83" s="324"/>
      <c r="F83" s="325" t="s">
        <v>753</v>
      </c>
      <c r="G83" s="324"/>
      <c r="H83" s="324" t="s">
        <v>759</v>
      </c>
      <c r="I83" s="324" t="s">
        <v>749</v>
      </c>
      <c r="J83" s="324">
        <v>15</v>
      </c>
      <c r="K83" s="314"/>
    </row>
    <row r="84" s="1" customFormat="1" ht="15" customHeight="1">
      <c r="B84" s="323"/>
      <c r="C84" s="324" t="s">
        <v>760</v>
      </c>
      <c r="D84" s="324"/>
      <c r="E84" s="324"/>
      <c r="F84" s="325" t="s">
        <v>753</v>
      </c>
      <c r="G84" s="324"/>
      <c r="H84" s="324" t="s">
        <v>761</v>
      </c>
      <c r="I84" s="324" t="s">
        <v>749</v>
      </c>
      <c r="J84" s="324">
        <v>15</v>
      </c>
      <c r="K84" s="314"/>
    </row>
    <row r="85" s="1" customFormat="1" ht="15" customHeight="1">
      <c r="B85" s="323"/>
      <c r="C85" s="324" t="s">
        <v>762</v>
      </c>
      <c r="D85" s="324"/>
      <c r="E85" s="324"/>
      <c r="F85" s="325" t="s">
        <v>753</v>
      </c>
      <c r="G85" s="324"/>
      <c r="H85" s="324" t="s">
        <v>763</v>
      </c>
      <c r="I85" s="324" t="s">
        <v>749</v>
      </c>
      <c r="J85" s="324">
        <v>20</v>
      </c>
      <c r="K85" s="314"/>
    </row>
    <row r="86" s="1" customFormat="1" ht="15" customHeight="1">
      <c r="B86" s="323"/>
      <c r="C86" s="324" t="s">
        <v>764</v>
      </c>
      <c r="D86" s="324"/>
      <c r="E86" s="324"/>
      <c r="F86" s="325" t="s">
        <v>753</v>
      </c>
      <c r="G86" s="324"/>
      <c r="H86" s="324" t="s">
        <v>765</v>
      </c>
      <c r="I86" s="324" t="s">
        <v>749</v>
      </c>
      <c r="J86" s="324">
        <v>20</v>
      </c>
      <c r="K86" s="314"/>
    </row>
    <row r="87" s="1" customFormat="1" ht="15" customHeight="1">
      <c r="B87" s="323"/>
      <c r="C87" s="300" t="s">
        <v>766</v>
      </c>
      <c r="D87" s="300"/>
      <c r="E87" s="300"/>
      <c r="F87" s="322" t="s">
        <v>753</v>
      </c>
      <c r="G87" s="321"/>
      <c r="H87" s="300" t="s">
        <v>767</v>
      </c>
      <c r="I87" s="300" t="s">
        <v>749</v>
      </c>
      <c r="J87" s="300">
        <v>50</v>
      </c>
      <c r="K87" s="314"/>
    </row>
    <row r="88" s="1" customFormat="1" ht="15" customHeight="1">
      <c r="B88" s="323"/>
      <c r="C88" s="300" t="s">
        <v>768</v>
      </c>
      <c r="D88" s="300"/>
      <c r="E88" s="300"/>
      <c r="F88" s="322" t="s">
        <v>753</v>
      </c>
      <c r="G88" s="321"/>
      <c r="H88" s="300" t="s">
        <v>769</v>
      </c>
      <c r="I88" s="300" t="s">
        <v>749</v>
      </c>
      <c r="J88" s="300">
        <v>20</v>
      </c>
      <c r="K88" s="314"/>
    </row>
    <row r="89" s="1" customFormat="1" ht="15" customHeight="1">
      <c r="B89" s="323"/>
      <c r="C89" s="300" t="s">
        <v>770</v>
      </c>
      <c r="D89" s="300"/>
      <c r="E89" s="300"/>
      <c r="F89" s="322" t="s">
        <v>753</v>
      </c>
      <c r="G89" s="321"/>
      <c r="H89" s="300" t="s">
        <v>771</v>
      </c>
      <c r="I89" s="300" t="s">
        <v>749</v>
      </c>
      <c r="J89" s="300">
        <v>20</v>
      </c>
      <c r="K89" s="314"/>
    </row>
    <row r="90" s="1" customFormat="1" ht="15" customHeight="1">
      <c r="B90" s="323"/>
      <c r="C90" s="300" t="s">
        <v>772</v>
      </c>
      <c r="D90" s="300"/>
      <c r="E90" s="300"/>
      <c r="F90" s="322" t="s">
        <v>753</v>
      </c>
      <c r="G90" s="321"/>
      <c r="H90" s="300" t="s">
        <v>773</v>
      </c>
      <c r="I90" s="300" t="s">
        <v>749</v>
      </c>
      <c r="J90" s="300">
        <v>50</v>
      </c>
      <c r="K90" s="314"/>
    </row>
    <row r="91" s="1" customFormat="1" ht="15" customHeight="1">
      <c r="B91" s="323"/>
      <c r="C91" s="300" t="s">
        <v>774</v>
      </c>
      <c r="D91" s="300"/>
      <c r="E91" s="300"/>
      <c r="F91" s="322" t="s">
        <v>753</v>
      </c>
      <c r="G91" s="321"/>
      <c r="H91" s="300" t="s">
        <v>774</v>
      </c>
      <c r="I91" s="300" t="s">
        <v>749</v>
      </c>
      <c r="J91" s="300">
        <v>50</v>
      </c>
      <c r="K91" s="314"/>
    </row>
    <row r="92" s="1" customFormat="1" ht="15" customHeight="1">
      <c r="B92" s="323"/>
      <c r="C92" s="300" t="s">
        <v>775</v>
      </c>
      <c r="D92" s="300"/>
      <c r="E92" s="300"/>
      <c r="F92" s="322" t="s">
        <v>753</v>
      </c>
      <c r="G92" s="321"/>
      <c r="H92" s="300" t="s">
        <v>776</v>
      </c>
      <c r="I92" s="300" t="s">
        <v>749</v>
      </c>
      <c r="J92" s="300">
        <v>255</v>
      </c>
      <c r="K92" s="314"/>
    </row>
    <row r="93" s="1" customFormat="1" ht="15" customHeight="1">
      <c r="B93" s="323"/>
      <c r="C93" s="300" t="s">
        <v>777</v>
      </c>
      <c r="D93" s="300"/>
      <c r="E93" s="300"/>
      <c r="F93" s="322" t="s">
        <v>747</v>
      </c>
      <c r="G93" s="321"/>
      <c r="H93" s="300" t="s">
        <v>778</v>
      </c>
      <c r="I93" s="300" t="s">
        <v>779</v>
      </c>
      <c r="J93" s="300"/>
      <c r="K93" s="314"/>
    </row>
    <row r="94" s="1" customFormat="1" ht="15" customHeight="1">
      <c r="B94" s="323"/>
      <c r="C94" s="300" t="s">
        <v>780</v>
      </c>
      <c r="D94" s="300"/>
      <c r="E94" s="300"/>
      <c r="F94" s="322" t="s">
        <v>747</v>
      </c>
      <c r="G94" s="321"/>
      <c r="H94" s="300" t="s">
        <v>781</v>
      </c>
      <c r="I94" s="300" t="s">
        <v>782</v>
      </c>
      <c r="J94" s="300"/>
      <c r="K94" s="314"/>
    </row>
    <row r="95" s="1" customFormat="1" ht="15" customHeight="1">
      <c r="B95" s="323"/>
      <c r="C95" s="300" t="s">
        <v>783</v>
      </c>
      <c r="D95" s="300"/>
      <c r="E95" s="300"/>
      <c r="F95" s="322" t="s">
        <v>747</v>
      </c>
      <c r="G95" s="321"/>
      <c r="H95" s="300" t="s">
        <v>783</v>
      </c>
      <c r="I95" s="300" t="s">
        <v>782</v>
      </c>
      <c r="J95" s="300"/>
      <c r="K95" s="314"/>
    </row>
    <row r="96" s="1" customFormat="1" ht="15" customHeight="1">
      <c r="B96" s="323"/>
      <c r="C96" s="300" t="s">
        <v>39</v>
      </c>
      <c r="D96" s="300"/>
      <c r="E96" s="300"/>
      <c r="F96" s="322" t="s">
        <v>747</v>
      </c>
      <c r="G96" s="321"/>
      <c r="H96" s="300" t="s">
        <v>784</v>
      </c>
      <c r="I96" s="300" t="s">
        <v>782</v>
      </c>
      <c r="J96" s="300"/>
      <c r="K96" s="314"/>
    </row>
    <row r="97" s="1" customFormat="1" ht="15" customHeight="1">
      <c r="B97" s="323"/>
      <c r="C97" s="300" t="s">
        <v>49</v>
      </c>
      <c r="D97" s="300"/>
      <c r="E97" s="300"/>
      <c r="F97" s="322" t="s">
        <v>747</v>
      </c>
      <c r="G97" s="321"/>
      <c r="H97" s="300" t="s">
        <v>785</v>
      </c>
      <c r="I97" s="300" t="s">
        <v>782</v>
      </c>
      <c r="J97" s="300"/>
      <c r="K97" s="314"/>
    </row>
    <row r="98" s="1" customFormat="1" ht="15" customHeight="1">
      <c r="B98" s="326"/>
      <c r="C98" s="327"/>
      <c r="D98" s="327"/>
      <c r="E98" s="327"/>
      <c r="F98" s="327"/>
      <c r="G98" s="327"/>
      <c r="H98" s="327"/>
      <c r="I98" s="327"/>
      <c r="J98" s="327"/>
      <c r="K98" s="328"/>
    </row>
    <row r="99" s="1" customFormat="1" ht="18.75" customHeight="1">
      <c r="B99" s="329"/>
      <c r="C99" s="330"/>
      <c r="D99" s="330"/>
      <c r="E99" s="330"/>
      <c r="F99" s="330"/>
      <c r="G99" s="330"/>
      <c r="H99" s="330"/>
      <c r="I99" s="330"/>
      <c r="J99" s="330"/>
      <c r="K99" s="329"/>
    </row>
    <row r="100" s="1" customFormat="1" ht="18.75" customHeight="1">
      <c r="B100" s="308"/>
      <c r="C100" s="308"/>
      <c r="D100" s="308"/>
      <c r="E100" s="308"/>
      <c r="F100" s="308"/>
      <c r="G100" s="308"/>
      <c r="H100" s="308"/>
      <c r="I100" s="308"/>
      <c r="J100" s="308"/>
      <c r="K100" s="308"/>
    </row>
    <row r="101" s="1" customFormat="1" ht="7.5" customHeight="1">
      <c r="B101" s="309"/>
      <c r="C101" s="310"/>
      <c r="D101" s="310"/>
      <c r="E101" s="310"/>
      <c r="F101" s="310"/>
      <c r="G101" s="310"/>
      <c r="H101" s="310"/>
      <c r="I101" s="310"/>
      <c r="J101" s="310"/>
      <c r="K101" s="311"/>
    </row>
    <row r="102" s="1" customFormat="1" ht="45" customHeight="1">
      <c r="B102" s="312"/>
      <c r="C102" s="313" t="s">
        <v>786</v>
      </c>
      <c r="D102" s="313"/>
      <c r="E102" s="313"/>
      <c r="F102" s="313"/>
      <c r="G102" s="313"/>
      <c r="H102" s="313"/>
      <c r="I102" s="313"/>
      <c r="J102" s="313"/>
      <c r="K102" s="314"/>
    </row>
    <row r="103" s="1" customFormat="1" ht="17.25" customHeight="1">
      <c r="B103" s="312"/>
      <c r="C103" s="315" t="s">
        <v>741</v>
      </c>
      <c r="D103" s="315"/>
      <c r="E103" s="315"/>
      <c r="F103" s="315" t="s">
        <v>742</v>
      </c>
      <c r="G103" s="316"/>
      <c r="H103" s="315" t="s">
        <v>55</v>
      </c>
      <c r="I103" s="315" t="s">
        <v>58</v>
      </c>
      <c r="J103" s="315" t="s">
        <v>743</v>
      </c>
      <c r="K103" s="314"/>
    </row>
    <row r="104" s="1" customFormat="1" ht="17.25" customHeight="1">
      <c r="B104" s="312"/>
      <c r="C104" s="317" t="s">
        <v>744</v>
      </c>
      <c r="D104" s="317"/>
      <c r="E104" s="317"/>
      <c r="F104" s="318" t="s">
        <v>745</v>
      </c>
      <c r="G104" s="319"/>
      <c r="H104" s="317"/>
      <c r="I104" s="317"/>
      <c r="J104" s="317" t="s">
        <v>746</v>
      </c>
      <c r="K104" s="314"/>
    </row>
    <row r="105" s="1" customFormat="1" ht="5.25" customHeight="1">
      <c r="B105" s="312"/>
      <c r="C105" s="315"/>
      <c r="D105" s="315"/>
      <c r="E105" s="315"/>
      <c r="F105" s="315"/>
      <c r="G105" s="331"/>
      <c r="H105" s="315"/>
      <c r="I105" s="315"/>
      <c r="J105" s="315"/>
      <c r="K105" s="314"/>
    </row>
    <row r="106" s="1" customFormat="1" ht="15" customHeight="1">
      <c r="B106" s="312"/>
      <c r="C106" s="300" t="s">
        <v>54</v>
      </c>
      <c r="D106" s="320"/>
      <c r="E106" s="320"/>
      <c r="F106" s="322" t="s">
        <v>747</v>
      </c>
      <c r="G106" s="331"/>
      <c r="H106" s="300" t="s">
        <v>787</v>
      </c>
      <c r="I106" s="300" t="s">
        <v>749</v>
      </c>
      <c r="J106" s="300">
        <v>20</v>
      </c>
      <c r="K106" s="314"/>
    </row>
    <row r="107" s="1" customFormat="1" ht="15" customHeight="1">
      <c r="B107" s="312"/>
      <c r="C107" s="300" t="s">
        <v>750</v>
      </c>
      <c r="D107" s="300"/>
      <c r="E107" s="300"/>
      <c r="F107" s="322" t="s">
        <v>747</v>
      </c>
      <c r="G107" s="300"/>
      <c r="H107" s="300" t="s">
        <v>787</v>
      </c>
      <c r="I107" s="300" t="s">
        <v>749</v>
      </c>
      <c r="J107" s="300">
        <v>120</v>
      </c>
      <c r="K107" s="314"/>
    </row>
    <row r="108" s="1" customFormat="1" ht="15" customHeight="1">
      <c r="B108" s="323"/>
      <c r="C108" s="300" t="s">
        <v>752</v>
      </c>
      <c r="D108" s="300"/>
      <c r="E108" s="300"/>
      <c r="F108" s="322" t="s">
        <v>753</v>
      </c>
      <c r="G108" s="300"/>
      <c r="H108" s="300" t="s">
        <v>787</v>
      </c>
      <c r="I108" s="300" t="s">
        <v>749</v>
      </c>
      <c r="J108" s="300">
        <v>50</v>
      </c>
      <c r="K108" s="314"/>
    </row>
    <row r="109" s="1" customFormat="1" ht="15" customHeight="1">
      <c r="B109" s="323"/>
      <c r="C109" s="300" t="s">
        <v>755</v>
      </c>
      <c r="D109" s="300"/>
      <c r="E109" s="300"/>
      <c r="F109" s="322" t="s">
        <v>747</v>
      </c>
      <c r="G109" s="300"/>
      <c r="H109" s="300" t="s">
        <v>787</v>
      </c>
      <c r="I109" s="300" t="s">
        <v>757</v>
      </c>
      <c r="J109" s="300"/>
      <c r="K109" s="314"/>
    </row>
    <row r="110" s="1" customFormat="1" ht="15" customHeight="1">
      <c r="B110" s="323"/>
      <c r="C110" s="300" t="s">
        <v>766</v>
      </c>
      <c r="D110" s="300"/>
      <c r="E110" s="300"/>
      <c r="F110" s="322" t="s">
        <v>753</v>
      </c>
      <c r="G110" s="300"/>
      <c r="H110" s="300" t="s">
        <v>787</v>
      </c>
      <c r="I110" s="300" t="s">
        <v>749</v>
      </c>
      <c r="J110" s="300">
        <v>50</v>
      </c>
      <c r="K110" s="314"/>
    </row>
    <row r="111" s="1" customFormat="1" ht="15" customHeight="1">
      <c r="B111" s="323"/>
      <c r="C111" s="300" t="s">
        <v>774</v>
      </c>
      <c r="D111" s="300"/>
      <c r="E111" s="300"/>
      <c r="F111" s="322" t="s">
        <v>753</v>
      </c>
      <c r="G111" s="300"/>
      <c r="H111" s="300" t="s">
        <v>787</v>
      </c>
      <c r="I111" s="300" t="s">
        <v>749</v>
      </c>
      <c r="J111" s="300">
        <v>50</v>
      </c>
      <c r="K111" s="314"/>
    </row>
    <row r="112" s="1" customFormat="1" ht="15" customHeight="1">
      <c r="B112" s="323"/>
      <c r="C112" s="300" t="s">
        <v>772</v>
      </c>
      <c r="D112" s="300"/>
      <c r="E112" s="300"/>
      <c r="F112" s="322" t="s">
        <v>753</v>
      </c>
      <c r="G112" s="300"/>
      <c r="H112" s="300" t="s">
        <v>787</v>
      </c>
      <c r="I112" s="300" t="s">
        <v>749</v>
      </c>
      <c r="J112" s="300">
        <v>50</v>
      </c>
      <c r="K112" s="314"/>
    </row>
    <row r="113" s="1" customFormat="1" ht="15" customHeight="1">
      <c r="B113" s="323"/>
      <c r="C113" s="300" t="s">
        <v>54</v>
      </c>
      <c r="D113" s="300"/>
      <c r="E113" s="300"/>
      <c r="F113" s="322" t="s">
        <v>747</v>
      </c>
      <c r="G113" s="300"/>
      <c r="H113" s="300" t="s">
        <v>788</v>
      </c>
      <c r="I113" s="300" t="s">
        <v>749</v>
      </c>
      <c r="J113" s="300">
        <v>20</v>
      </c>
      <c r="K113" s="314"/>
    </row>
    <row r="114" s="1" customFormat="1" ht="15" customHeight="1">
      <c r="B114" s="323"/>
      <c r="C114" s="300" t="s">
        <v>789</v>
      </c>
      <c r="D114" s="300"/>
      <c r="E114" s="300"/>
      <c r="F114" s="322" t="s">
        <v>747</v>
      </c>
      <c r="G114" s="300"/>
      <c r="H114" s="300" t="s">
        <v>790</v>
      </c>
      <c r="I114" s="300" t="s">
        <v>749</v>
      </c>
      <c r="J114" s="300">
        <v>120</v>
      </c>
      <c r="K114" s="314"/>
    </row>
    <row r="115" s="1" customFormat="1" ht="15" customHeight="1">
      <c r="B115" s="323"/>
      <c r="C115" s="300" t="s">
        <v>39</v>
      </c>
      <c r="D115" s="300"/>
      <c r="E115" s="300"/>
      <c r="F115" s="322" t="s">
        <v>747</v>
      </c>
      <c r="G115" s="300"/>
      <c r="H115" s="300" t="s">
        <v>791</v>
      </c>
      <c r="I115" s="300" t="s">
        <v>782</v>
      </c>
      <c r="J115" s="300"/>
      <c r="K115" s="314"/>
    </row>
    <row r="116" s="1" customFormat="1" ht="15" customHeight="1">
      <c r="B116" s="323"/>
      <c r="C116" s="300" t="s">
        <v>49</v>
      </c>
      <c r="D116" s="300"/>
      <c r="E116" s="300"/>
      <c r="F116" s="322" t="s">
        <v>747</v>
      </c>
      <c r="G116" s="300"/>
      <c r="H116" s="300" t="s">
        <v>792</v>
      </c>
      <c r="I116" s="300" t="s">
        <v>782</v>
      </c>
      <c r="J116" s="300"/>
      <c r="K116" s="314"/>
    </row>
    <row r="117" s="1" customFormat="1" ht="15" customHeight="1">
      <c r="B117" s="323"/>
      <c r="C117" s="300" t="s">
        <v>58</v>
      </c>
      <c r="D117" s="300"/>
      <c r="E117" s="300"/>
      <c r="F117" s="322" t="s">
        <v>747</v>
      </c>
      <c r="G117" s="300"/>
      <c r="H117" s="300" t="s">
        <v>793</v>
      </c>
      <c r="I117" s="300" t="s">
        <v>794</v>
      </c>
      <c r="J117" s="300"/>
      <c r="K117" s="314"/>
    </row>
    <row r="118" s="1" customFormat="1" ht="15" customHeight="1">
      <c r="B118" s="326"/>
      <c r="C118" s="332"/>
      <c r="D118" s="332"/>
      <c r="E118" s="332"/>
      <c r="F118" s="332"/>
      <c r="G118" s="332"/>
      <c r="H118" s="332"/>
      <c r="I118" s="332"/>
      <c r="J118" s="332"/>
      <c r="K118" s="328"/>
    </row>
    <row r="119" s="1" customFormat="1" ht="18.75" customHeight="1">
      <c r="B119" s="333"/>
      <c r="C119" s="297"/>
      <c r="D119" s="297"/>
      <c r="E119" s="297"/>
      <c r="F119" s="334"/>
      <c r="G119" s="297"/>
      <c r="H119" s="297"/>
      <c r="I119" s="297"/>
      <c r="J119" s="297"/>
      <c r="K119" s="333"/>
    </row>
    <row r="120" s="1" customFormat="1" ht="18.75" customHeight="1">
      <c r="B120" s="308"/>
      <c r="C120" s="308"/>
      <c r="D120" s="308"/>
      <c r="E120" s="308"/>
      <c r="F120" s="308"/>
      <c r="G120" s="308"/>
      <c r="H120" s="308"/>
      <c r="I120" s="308"/>
      <c r="J120" s="308"/>
      <c r="K120" s="308"/>
    </row>
    <row r="121" s="1" customFormat="1" ht="7.5" customHeight="1">
      <c r="B121" s="335"/>
      <c r="C121" s="336"/>
      <c r="D121" s="336"/>
      <c r="E121" s="336"/>
      <c r="F121" s="336"/>
      <c r="G121" s="336"/>
      <c r="H121" s="336"/>
      <c r="I121" s="336"/>
      <c r="J121" s="336"/>
      <c r="K121" s="337"/>
    </row>
    <row r="122" s="1" customFormat="1" ht="45" customHeight="1">
      <c r="B122" s="338"/>
      <c r="C122" s="291" t="s">
        <v>795</v>
      </c>
      <c r="D122" s="291"/>
      <c r="E122" s="291"/>
      <c r="F122" s="291"/>
      <c r="G122" s="291"/>
      <c r="H122" s="291"/>
      <c r="I122" s="291"/>
      <c r="J122" s="291"/>
      <c r="K122" s="339"/>
    </row>
    <row r="123" s="1" customFormat="1" ht="17.25" customHeight="1">
      <c r="B123" s="340"/>
      <c r="C123" s="315" t="s">
        <v>741</v>
      </c>
      <c r="D123" s="315"/>
      <c r="E123" s="315"/>
      <c r="F123" s="315" t="s">
        <v>742</v>
      </c>
      <c r="G123" s="316"/>
      <c r="H123" s="315" t="s">
        <v>55</v>
      </c>
      <c r="I123" s="315" t="s">
        <v>58</v>
      </c>
      <c r="J123" s="315" t="s">
        <v>743</v>
      </c>
      <c r="K123" s="341"/>
    </row>
    <row r="124" s="1" customFormat="1" ht="17.25" customHeight="1">
      <c r="B124" s="340"/>
      <c r="C124" s="317" t="s">
        <v>744</v>
      </c>
      <c r="D124" s="317"/>
      <c r="E124" s="317"/>
      <c r="F124" s="318" t="s">
        <v>745</v>
      </c>
      <c r="G124" s="319"/>
      <c r="H124" s="317"/>
      <c r="I124" s="317"/>
      <c r="J124" s="317" t="s">
        <v>746</v>
      </c>
      <c r="K124" s="341"/>
    </row>
    <row r="125" s="1" customFormat="1" ht="5.25" customHeight="1">
      <c r="B125" s="342"/>
      <c r="C125" s="320"/>
      <c r="D125" s="320"/>
      <c r="E125" s="320"/>
      <c r="F125" s="320"/>
      <c r="G125" s="300"/>
      <c r="H125" s="320"/>
      <c r="I125" s="320"/>
      <c r="J125" s="320"/>
      <c r="K125" s="343"/>
    </row>
    <row r="126" s="1" customFormat="1" ht="15" customHeight="1">
      <c r="B126" s="342"/>
      <c r="C126" s="300" t="s">
        <v>750</v>
      </c>
      <c r="D126" s="320"/>
      <c r="E126" s="320"/>
      <c r="F126" s="322" t="s">
        <v>747</v>
      </c>
      <c r="G126" s="300"/>
      <c r="H126" s="300" t="s">
        <v>787</v>
      </c>
      <c r="I126" s="300" t="s">
        <v>749</v>
      </c>
      <c r="J126" s="300">
        <v>120</v>
      </c>
      <c r="K126" s="344"/>
    </row>
    <row r="127" s="1" customFormat="1" ht="15" customHeight="1">
      <c r="B127" s="342"/>
      <c r="C127" s="300" t="s">
        <v>796</v>
      </c>
      <c r="D127" s="300"/>
      <c r="E127" s="300"/>
      <c r="F127" s="322" t="s">
        <v>747</v>
      </c>
      <c r="G127" s="300"/>
      <c r="H127" s="300" t="s">
        <v>797</v>
      </c>
      <c r="I127" s="300" t="s">
        <v>749</v>
      </c>
      <c r="J127" s="300" t="s">
        <v>798</v>
      </c>
      <c r="K127" s="344"/>
    </row>
    <row r="128" s="1" customFormat="1" ht="15" customHeight="1">
      <c r="B128" s="342"/>
      <c r="C128" s="300" t="s">
        <v>85</v>
      </c>
      <c r="D128" s="300"/>
      <c r="E128" s="300"/>
      <c r="F128" s="322" t="s">
        <v>747</v>
      </c>
      <c r="G128" s="300"/>
      <c r="H128" s="300" t="s">
        <v>799</v>
      </c>
      <c r="I128" s="300" t="s">
        <v>749</v>
      </c>
      <c r="J128" s="300" t="s">
        <v>798</v>
      </c>
      <c r="K128" s="344"/>
    </row>
    <row r="129" s="1" customFormat="1" ht="15" customHeight="1">
      <c r="B129" s="342"/>
      <c r="C129" s="300" t="s">
        <v>758</v>
      </c>
      <c r="D129" s="300"/>
      <c r="E129" s="300"/>
      <c r="F129" s="322" t="s">
        <v>753</v>
      </c>
      <c r="G129" s="300"/>
      <c r="H129" s="300" t="s">
        <v>759</v>
      </c>
      <c r="I129" s="300" t="s">
        <v>749</v>
      </c>
      <c r="J129" s="300">
        <v>15</v>
      </c>
      <c r="K129" s="344"/>
    </row>
    <row r="130" s="1" customFormat="1" ht="15" customHeight="1">
      <c r="B130" s="342"/>
      <c r="C130" s="324" t="s">
        <v>760</v>
      </c>
      <c r="D130" s="324"/>
      <c r="E130" s="324"/>
      <c r="F130" s="325" t="s">
        <v>753</v>
      </c>
      <c r="G130" s="324"/>
      <c r="H130" s="324" t="s">
        <v>761</v>
      </c>
      <c r="I130" s="324" t="s">
        <v>749</v>
      </c>
      <c r="J130" s="324">
        <v>15</v>
      </c>
      <c r="K130" s="344"/>
    </row>
    <row r="131" s="1" customFormat="1" ht="15" customHeight="1">
      <c r="B131" s="342"/>
      <c r="C131" s="324" t="s">
        <v>762</v>
      </c>
      <c r="D131" s="324"/>
      <c r="E131" s="324"/>
      <c r="F131" s="325" t="s">
        <v>753</v>
      </c>
      <c r="G131" s="324"/>
      <c r="H131" s="324" t="s">
        <v>763</v>
      </c>
      <c r="I131" s="324" t="s">
        <v>749</v>
      </c>
      <c r="J131" s="324">
        <v>20</v>
      </c>
      <c r="K131" s="344"/>
    </row>
    <row r="132" s="1" customFormat="1" ht="15" customHeight="1">
      <c r="B132" s="342"/>
      <c r="C132" s="324" t="s">
        <v>764</v>
      </c>
      <c r="D132" s="324"/>
      <c r="E132" s="324"/>
      <c r="F132" s="325" t="s">
        <v>753</v>
      </c>
      <c r="G132" s="324"/>
      <c r="H132" s="324" t="s">
        <v>765</v>
      </c>
      <c r="I132" s="324" t="s">
        <v>749</v>
      </c>
      <c r="J132" s="324">
        <v>20</v>
      </c>
      <c r="K132" s="344"/>
    </row>
    <row r="133" s="1" customFormat="1" ht="15" customHeight="1">
      <c r="B133" s="342"/>
      <c r="C133" s="300" t="s">
        <v>752</v>
      </c>
      <c r="D133" s="300"/>
      <c r="E133" s="300"/>
      <c r="F133" s="322" t="s">
        <v>753</v>
      </c>
      <c r="G133" s="300"/>
      <c r="H133" s="300" t="s">
        <v>787</v>
      </c>
      <c r="I133" s="300" t="s">
        <v>749</v>
      </c>
      <c r="J133" s="300">
        <v>50</v>
      </c>
      <c r="K133" s="344"/>
    </row>
    <row r="134" s="1" customFormat="1" ht="15" customHeight="1">
      <c r="B134" s="342"/>
      <c r="C134" s="300" t="s">
        <v>766</v>
      </c>
      <c r="D134" s="300"/>
      <c r="E134" s="300"/>
      <c r="F134" s="322" t="s">
        <v>753</v>
      </c>
      <c r="G134" s="300"/>
      <c r="H134" s="300" t="s">
        <v>787</v>
      </c>
      <c r="I134" s="300" t="s">
        <v>749</v>
      </c>
      <c r="J134" s="300">
        <v>50</v>
      </c>
      <c r="K134" s="344"/>
    </row>
    <row r="135" s="1" customFormat="1" ht="15" customHeight="1">
      <c r="B135" s="342"/>
      <c r="C135" s="300" t="s">
        <v>772</v>
      </c>
      <c r="D135" s="300"/>
      <c r="E135" s="300"/>
      <c r="F135" s="322" t="s">
        <v>753</v>
      </c>
      <c r="G135" s="300"/>
      <c r="H135" s="300" t="s">
        <v>787</v>
      </c>
      <c r="I135" s="300" t="s">
        <v>749</v>
      </c>
      <c r="J135" s="300">
        <v>50</v>
      </c>
      <c r="K135" s="344"/>
    </row>
    <row r="136" s="1" customFormat="1" ht="15" customHeight="1">
      <c r="B136" s="342"/>
      <c r="C136" s="300" t="s">
        <v>774</v>
      </c>
      <c r="D136" s="300"/>
      <c r="E136" s="300"/>
      <c r="F136" s="322" t="s">
        <v>753</v>
      </c>
      <c r="G136" s="300"/>
      <c r="H136" s="300" t="s">
        <v>787</v>
      </c>
      <c r="I136" s="300" t="s">
        <v>749</v>
      </c>
      <c r="J136" s="300">
        <v>50</v>
      </c>
      <c r="K136" s="344"/>
    </row>
    <row r="137" s="1" customFormat="1" ht="15" customHeight="1">
      <c r="B137" s="342"/>
      <c r="C137" s="300" t="s">
        <v>775</v>
      </c>
      <c r="D137" s="300"/>
      <c r="E137" s="300"/>
      <c r="F137" s="322" t="s">
        <v>753</v>
      </c>
      <c r="G137" s="300"/>
      <c r="H137" s="300" t="s">
        <v>800</v>
      </c>
      <c r="I137" s="300" t="s">
        <v>749</v>
      </c>
      <c r="J137" s="300">
        <v>255</v>
      </c>
      <c r="K137" s="344"/>
    </row>
    <row r="138" s="1" customFormat="1" ht="15" customHeight="1">
      <c r="B138" s="342"/>
      <c r="C138" s="300" t="s">
        <v>777</v>
      </c>
      <c r="D138" s="300"/>
      <c r="E138" s="300"/>
      <c r="F138" s="322" t="s">
        <v>747</v>
      </c>
      <c r="G138" s="300"/>
      <c r="H138" s="300" t="s">
        <v>801</v>
      </c>
      <c r="I138" s="300" t="s">
        <v>779</v>
      </c>
      <c r="J138" s="300"/>
      <c r="K138" s="344"/>
    </row>
    <row r="139" s="1" customFormat="1" ht="15" customHeight="1">
      <c r="B139" s="342"/>
      <c r="C139" s="300" t="s">
        <v>780</v>
      </c>
      <c r="D139" s="300"/>
      <c r="E139" s="300"/>
      <c r="F139" s="322" t="s">
        <v>747</v>
      </c>
      <c r="G139" s="300"/>
      <c r="H139" s="300" t="s">
        <v>802</v>
      </c>
      <c r="I139" s="300" t="s">
        <v>782</v>
      </c>
      <c r="J139" s="300"/>
      <c r="K139" s="344"/>
    </row>
    <row r="140" s="1" customFormat="1" ht="15" customHeight="1">
      <c r="B140" s="342"/>
      <c r="C140" s="300" t="s">
        <v>783</v>
      </c>
      <c r="D140" s="300"/>
      <c r="E140" s="300"/>
      <c r="F140" s="322" t="s">
        <v>747</v>
      </c>
      <c r="G140" s="300"/>
      <c r="H140" s="300" t="s">
        <v>783</v>
      </c>
      <c r="I140" s="300" t="s">
        <v>782</v>
      </c>
      <c r="J140" s="300"/>
      <c r="K140" s="344"/>
    </row>
    <row r="141" s="1" customFormat="1" ht="15" customHeight="1">
      <c r="B141" s="342"/>
      <c r="C141" s="300" t="s">
        <v>39</v>
      </c>
      <c r="D141" s="300"/>
      <c r="E141" s="300"/>
      <c r="F141" s="322" t="s">
        <v>747</v>
      </c>
      <c r="G141" s="300"/>
      <c r="H141" s="300" t="s">
        <v>803</v>
      </c>
      <c r="I141" s="300" t="s">
        <v>782</v>
      </c>
      <c r="J141" s="300"/>
      <c r="K141" s="344"/>
    </row>
    <row r="142" s="1" customFormat="1" ht="15" customHeight="1">
      <c r="B142" s="342"/>
      <c r="C142" s="300" t="s">
        <v>804</v>
      </c>
      <c r="D142" s="300"/>
      <c r="E142" s="300"/>
      <c r="F142" s="322" t="s">
        <v>747</v>
      </c>
      <c r="G142" s="300"/>
      <c r="H142" s="300" t="s">
        <v>805</v>
      </c>
      <c r="I142" s="300" t="s">
        <v>782</v>
      </c>
      <c r="J142" s="300"/>
      <c r="K142" s="344"/>
    </row>
    <row r="143" s="1" customFormat="1" ht="15" customHeight="1">
      <c r="B143" s="345"/>
      <c r="C143" s="346"/>
      <c r="D143" s="346"/>
      <c r="E143" s="346"/>
      <c r="F143" s="346"/>
      <c r="G143" s="346"/>
      <c r="H143" s="346"/>
      <c r="I143" s="346"/>
      <c r="J143" s="346"/>
      <c r="K143" s="347"/>
    </row>
    <row r="144" s="1" customFormat="1" ht="18.75" customHeight="1">
      <c r="B144" s="297"/>
      <c r="C144" s="297"/>
      <c r="D144" s="297"/>
      <c r="E144" s="297"/>
      <c r="F144" s="334"/>
      <c r="G144" s="297"/>
      <c r="H144" s="297"/>
      <c r="I144" s="297"/>
      <c r="J144" s="297"/>
      <c r="K144" s="297"/>
    </row>
    <row r="145" s="1" customFormat="1" ht="18.75" customHeight="1">
      <c r="B145" s="308"/>
      <c r="C145" s="308"/>
      <c r="D145" s="308"/>
      <c r="E145" s="308"/>
      <c r="F145" s="308"/>
      <c r="G145" s="308"/>
      <c r="H145" s="308"/>
      <c r="I145" s="308"/>
      <c r="J145" s="308"/>
      <c r="K145" s="308"/>
    </row>
    <row r="146" s="1" customFormat="1" ht="7.5" customHeight="1">
      <c r="B146" s="309"/>
      <c r="C146" s="310"/>
      <c r="D146" s="310"/>
      <c r="E146" s="310"/>
      <c r="F146" s="310"/>
      <c r="G146" s="310"/>
      <c r="H146" s="310"/>
      <c r="I146" s="310"/>
      <c r="J146" s="310"/>
      <c r="K146" s="311"/>
    </row>
    <row r="147" s="1" customFormat="1" ht="45" customHeight="1">
      <c r="B147" s="312"/>
      <c r="C147" s="313" t="s">
        <v>806</v>
      </c>
      <c r="D147" s="313"/>
      <c r="E147" s="313"/>
      <c r="F147" s="313"/>
      <c r="G147" s="313"/>
      <c r="H147" s="313"/>
      <c r="I147" s="313"/>
      <c r="J147" s="313"/>
      <c r="K147" s="314"/>
    </row>
    <row r="148" s="1" customFormat="1" ht="17.25" customHeight="1">
      <c r="B148" s="312"/>
      <c r="C148" s="315" t="s">
        <v>741</v>
      </c>
      <c r="D148" s="315"/>
      <c r="E148" s="315"/>
      <c r="F148" s="315" t="s">
        <v>742</v>
      </c>
      <c r="G148" s="316"/>
      <c r="H148" s="315" t="s">
        <v>55</v>
      </c>
      <c r="I148" s="315" t="s">
        <v>58</v>
      </c>
      <c r="J148" s="315" t="s">
        <v>743</v>
      </c>
      <c r="K148" s="314"/>
    </row>
    <row r="149" s="1" customFormat="1" ht="17.25" customHeight="1">
      <c r="B149" s="312"/>
      <c r="C149" s="317" t="s">
        <v>744</v>
      </c>
      <c r="D149" s="317"/>
      <c r="E149" s="317"/>
      <c r="F149" s="318" t="s">
        <v>745</v>
      </c>
      <c r="G149" s="319"/>
      <c r="H149" s="317"/>
      <c r="I149" s="317"/>
      <c r="J149" s="317" t="s">
        <v>746</v>
      </c>
      <c r="K149" s="314"/>
    </row>
    <row r="150" s="1" customFormat="1" ht="5.25" customHeight="1">
      <c r="B150" s="323"/>
      <c r="C150" s="320"/>
      <c r="D150" s="320"/>
      <c r="E150" s="320"/>
      <c r="F150" s="320"/>
      <c r="G150" s="321"/>
      <c r="H150" s="320"/>
      <c r="I150" s="320"/>
      <c r="J150" s="320"/>
      <c r="K150" s="344"/>
    </row>
    <row r="151" s="1" customFormat="1" ht="15" customHeight="1">
      <c r="B151" s="323"/>
      <c r="C151" s="348" t="s">
        <v>750</v>
      </c>
      <c r="D151" s="300"/>
      <c r="E151" s="300"/>
      <c r="F151" s="349" t="s">
        <v>747</v>
      </c>
      <c r="G151" s="300"/>
      <c r="H151" s="348" t="s">
        <v>787</v>
      </c>
      <c r="I151" s="348" t="s">
        <v>749</v>
      </c>
      <c r="J151" s="348">
        <v>120</v>
      </c>
      <c r="K151" s="344"/>
    </row>
    <row r="152" s="1" customFormat="1" ht="15" customHeight="1">
      <c r="B152" s="323"/>
      <c r="C152" s="348" t="s">
        <v>796</v>
      </c>
      <c r="D152" s="300"/>
      <c r="E152" s="300"/>
      <c r="F152" s="349" t="s">
        <v>747</v>
      </c>
      <c r="G152" s="300"/>
      <c r="H152" s="348" t="s">
        <v>807</v>
      </c>
      <c r="I152" s="348" t="s">
        <v>749</v>
      </c>
      <c r="J152" s="348" t="s">
        <v>798</v>
      </c>
      <c r="K152" s="344"/>
    </row>
    <row r="153" s="1" customFormat="1" ht="15" customHeight="1">
      <c r="B153" s="323"/>
      <c r="C153" s="348" t="s">
        <v>85</v>
      </c>
      <c r="D153" s="300"/>
      <c r="E153" s="300"/>
      <c r="F153" s="349" t="s">
        <v>747</v>
      </c>
      <c r="G153" s="300"/>
      <c r="H153" s="348" t="s">
        <v>808</v>
      </c>
      <c r="I153" s="348" t="s">
        <v>749</v>
      </c>
      <c r="J153" s="348" t="s">
        <v>798</v>
      </c>
      <c r="K153" s="344"/>
    </row>
    <row r="154" s="1" customFormat="1" ht="15" customHeight="1">
      <c r="B154" s="323"/>
      <c r="C154" s="348" t="s">
        <v>752</v>
      </c>
      <c r="D154" s="300"/>
      <c r="E154" s="300"/>
      <c r="F154" s="349" t="s">
        <v>753</v>
      </c>
      <c r="G154" s="300"/>
      <c r="H154" s="348" t="s">
        <v>787</v>
      </c>
      <c r="I154" s="348" t="s">
        <v>749</v>
      </c>
      <c r="J154" s="348">
        <v>50</v>
      </c>
      <c r="K154" s="344"/>
    </row>
    <row r="155" s="1" customFormat="1" ht="15" customHeight="1">
      <c r="B155" s="323"/>
      <c r="C155" s="348" t="s">
        <v>755</v>
      </c>
      <c r="D155" s="300"/>
      <c r="E155" s="300"/>
      <c r="F155" s="349" t="s">
        <v>747</v>
      </c>
      <c r="G155" s="300"/>
      <c r="H155" s="348" t="s">
        <v>787</v>
      </c>
      <c r="I155" s="348" t="s">
        <v>757</v>
      </c>
      <c r="J155" s="348"/>
      <c r="K155" s="344"/>
    </row>
    <row r="156" s="1" customFormat="1" ht="15" customHeight="1">
      <c r="B156" s="323"/>
      <c r="C156" s="348" t="s">
        <v>766</v>
      </c>
      <c r="D156" s="300"/>
      <c r="E156" s="300"/>
      <c r="F156" s="349" t="s">
        <v>753</v>
      </c>
      <c r="G156" s="300"/>
      <c r="H156" s="348" t="s">
        <v>787</v>
      </c>
      <c r="I156" s="348" t="s">
        <v>749</v>
      </c>
      <c r="J156" s="348">
        <v>50</v>
      </c>
      <c r="K156" s="344"/>
    </row>
    <row r="157" s="1" customFormat="1" ht="15" customHeight="1">
      <c r="B157" s="323"/>
      <c r="C157" s="348" t="s">
        <v>774</v>
      </c>
      <c r="D157" s="300"/>
      <c r="E157" s="300"/>
      <c r="F157" s="349" t="s">
        <v>753</v>
      </c>
      <c r="G157" s="300"/>
      <c r="H157" s="348" t="s">
        <v>787</v>
      </c>
      <c r="I157" s="348" t="s">
        <v>749</v>
      </c>
      <c r="J157" s="348">
        <v>50</v>
      </c>
      <c r="K157" s="344"/>
    </row>
    <row r="158" s="1" customFormat="1" ht="15" customHeight="1">
      <c r="B158" s="323"/>
      <c r="C158" s="348" t="s">
        <v>772</v>
      </c>
      <c r="D158" s="300"/>
      <c r="E158" s="300"/>
      <c r="F158" s="349" t="s">
        <v>753</v>
      </c>
      <c r="G158" s="300"/>
      <c r="H158" s="348" t="s">
        <v>787</v>
      </c>
      <c r="I158" s="348" t="s">
        <v>749</v>
      </c>
      <c r="J158" s="348">
        <v>50</v>
      </c>
      <c r="K158" s="344"/>
    </row>
    <row r="159" s="1" customFormat="1" ht="15" customHeight="1">
      <c r="B159" s="323"/>
      <c r="C159" s="348" t="s">
        <v>108</v>
      </c>
      <c r="D159" s="300"/>
      <c r="E159" s="300"/>
      <c r="F159" s="349" t="s">
        <v>747</v>
      </c>
      <c r="G159" s="300"/>
      <c r="H159" s="348" t="s">
        <v>809</v>
      </c>
      <c r="I159" s="348" t="s">
        <v>749</v>
      </c>
      <c r="J159" s="348" t="s">
        <v>810</v>
      </c>
      <c r="K159" s="344"/>
    </row>
    <row r="160" s="1" customFormat="1" ht="15" customHeight="1">
      <c r="B160" s="323"/>
      <c r="C160" s="348" t="s">
        <v>811</v>
      </c>
      <c r="D160" s="300"/>
      <c r="E160" s="300"/>
      <c r="F160" s="349" t="s">
        <v>747</v>
      </c>
      <c r="G160" s="300"/>
      <c r="H160" s="348" t="s">
        <v>812</v>
      </c>
      <c r="I160" s="348" t="s">
        <v>782</v>
      </c>
      <c r="J160" s="348"/>
      <c r="K160" s="344"/>
    </row>
    <row r="161" s="1" customFormat="1" ht="15" customHeight="1">
      <c r="B161" s="350"/>
      <c r="C161" s="332"/>
      <c r="D161" s="332"/>
      <c r="E161" s="332"/>
      <c r="F161" s="332"/>
      <c r="G161" s="332"/>
      <c r="H161" s="332"/>
      <c r="I161" s="332"/>
      <c r="J161" s="332"/>
      <c r="K161" s="351"/>
    </row>
    <row r="162" s="1" customFormat="1" ht="18.75" customHeight="1">
      <c r="B162" s="297"/>
      <c r="C162" s="300"/>
      <c r="D162" s="300"/>
      <c r="E162" s="300"/>
      <c r="F162" s="322"/>
      <c r="G162" s="300"/>
      <c r="H162" s="300"/>
      <c r="I162" s="300"/>
      <c r="J162" s="300"/>
      <c r="K162" s="297"/>
    </row>
    <row r="163" s="1" customFormat="1" ht="18.75" customHeight="1">
      <c r="B163" s="297"/>
      <c r="C163" s="300"/>
      <c r="D163" s="300"/>
      <c r="E163" s="300"/>
      <c r="F163" s="322"/>
      <c r="G163" s="300"/>
      <c r="H163" s="300"/>
      <c r="I163" s="300"/>
      <c r="J163" s="300"/>
      <c r="K163" s="297"/>
    </row>
    <row r="164" s="1" customFormat="1" ht="18.75" customHeight="1">
      <c r="B164" s="297"/>
      <c r="C164" s="300"/>
      <c r="D164" s="300"/>
      <c r="E164" s="300"/>
      <c r="F164" s="322"/>
      <c r="G164" s="300"/>
      <c r="H164" s="300"/>
      <c r="I164" s="300"/>
      <c r="J164" s="300"/>
      <c r="K164" s="297"/>
    </row>
    <row r="165" s="1" customFormat="1" ht="18.75" customHeight="1">
      <c r="B165" s="297"/>
      <c r="C165" s="300"/>
      <c r="D165" s="300"/>
      <c r="E165" s="300"/>
      <c r="F165" s="322"/>
      <c r="G165" s="300"/>
      <c r="H165" s="300"/>
      <c r="I165" s="300"/>
      <c r="J165" s="300"/>
      <c r="K165" s="297"/>
    </row>
    <row r="166" s="1" customFormat="1" ht="18.75" customHeight="1">
      <c r="B166" s="297"/>
      <c r="C166" s="300"/>
      <c r="D166" s="300"/>
      <c r="E166" s="300"/>
      <c r="F166" s="322"/>
      <c r="G166" s="300"/>
      <c r="H166" s="300"/>
      <c r="I166" s="300"/>
      <c r="J166" s="300"/>
      <c r="K166" s="297"/>
    </row>
    <row r="167" s="1" customFormat="1" ht="18.75" customHeight="1">
      <c r="B167" s="297"/>
      <c r="C167" s="300"/>
      <c r="D167" s="300"/>
      <c r="E167" s="300"/>
      <c r="F167" s="322"/>
      <c r="G167" s="300"/>
      <c r="H167" s="300"/>
      <c r="I167" s="300"/>
      <c r="J167" s="300"/>
      <c r="K167" s="297"/>
    </row>
    <row r="168" s="1" customFormat="1" ht="18.75" customHeight="1">
      <c r="B168" s="297"/>
      <c r="C168" s="300"/>
      <c r="D168" s="300"/>
      <c r="E168" s="300"/>
      <c r="F168" s="322"/>
      <c r="G168" s="300"/>
      <c r="H168" s="300"/>
      <c r="I168" s="300"/>
      <c r="J168" s="300"/>
      <c r="K168" s="297"/>
    </row>
    <row r="169" s="1" customFormat="1" ht="18.75" customHeight="1">
      <c r="B169" s="308"/>
      <c r="C169" s="308"/>
      <c r="D169" s="308"/>
      <c r="E169" s="308"/>
      <c r="F169" s="308"/>
      <c r="G169" s="308"/>
      <c r="H169" s="308"/>
      <c r="I169" s="308"/>
      <c r="J169" s="308"/>
      <c r="K169" s="308"/>
    </row>
    <row r="170" s="1" customFormat="1" ht="7.5" customHeight="1">
      <c r="B170" s="287"/>
      <c r="C170" s="288"/>
      <c r="D170" s="288"/>
      <c r="E170" s="288"/>
      <c r="F170" s="288"/>
      <c r="G170" s="288"/>
      <c r="H170" s="288"/>
      <c r="I170" s="288"/>
      <c r="J170" s="288"/>
      <c r="K170" s="289"/>
    </row>
    <row r="171" s="1" customFormat="1" ht="45" customHeight="1">
      <c r="B171" s="290"/>
      <c r="C171" s="291" t="s">
        <v>813</v>
      </c>
      <c r="D171" s="291"/>
      <c r="E171" s="291"/>
      <c r="F171" s="291"/>
      <c r="G171" s="291"/>
      <c r="H171" s="291"/>
      <c r="I171" s="291"/>
      <c r="J171" s="291"/>
      <c r="K171" s="292"/>
    </row>
    <row r="172" s="1" customFormat="1" ht="17.25" customHeight="1">
      <c r="B172" s="290"/>
      <c r="C172" s="315" t="s">
        <v>741</v>
      </c>
      <c r="D172" s="315"/>
      <c r="E172" s="315"/>
      <c r="F172" s="315" t="s">
        <v>742</v>
      </c>
      <c r="G172" s="352"/>
      <c r="H172" s="353" t="s">
        <v>55</v>
      </c>
      <c r="I172" s="353" t="s">
        <v>58</v>
      </c>
      <c r="J172" s="315" t="s">
        <v>743</v>
      </c>
      <c r="K172" s="292"/>
    </row>
    <row r="173" s="1" customFormat="1" ht="17.25" customHeight="1">
      <c r="B173" s="293"/>
      <c r="C173" s="317" t="s">
        <v>744</v>
      </c>
      <c r="D173" s="317"/>
      <c r="E173" s="317"/>
      <c r="F173" s="318" t="s">
        <v>745</v>
      </c>
      <c r="G173" s="354"/>
      <c r="H173" s="355"/>
      <c r="I173" s="355"/>
      <c r="J173" s="317" t="s">
        <v>746</v>
      </c>
      <c r="K173" s="295"/>
    </row>
    <row r="174" s="1" customFormat="1" ht="5.25" customHeight="1">
      <c r="B174" s="323"/>
      <c r="C174" s="320"/>
      <c r="D174" s="320"/>
      <c r="E174" s="320"/>
      <c r="F174" s="320"/>
      <c r="G174" s="321"/>
      <c r="H174" s="320"/>
      <c r="I174" s="320"/>
      <c r="J174" s="320"/>
      <c r="K174" s="344"/>
    </row>
    <row r="175" s="1" customFormat="1" ht="15" customHeight="1">
      <c r="B175" s="323"/>
      <c r="C175" s="300" t="s">
        <v>750</v>
      </c>
      <c r="D175" s="300"/>
      <c r="E175" s="300"/>
      <c r="F175" s="322" t="s">
        <v>747</v>
      </c>
      <c r="G175" s="300"/>
      <c r="H175" s="300" t="s">
        <v>787</v>
      </c>
      <c r="I175" s="300" t="s">
        <v>749</v>
      </c>
      <c r="J175" s="300">
        <v>120</v>
      </c>
      <c r="K175" s="344"/>
    </row>
    <row r="176" s="1" customFormat="1" ht="15" customHeight="1">
      <c r="B176" s="323"/>
      <c r="C176" s="300" t="s">
        <v>796</v>
      </c>
      <c r="D176" s="300"/>
      <c r="E176" s="300"/>
      <c r="F176" s="322" t="s">
        <v>747</v>
      </c>
      <c r="G176" s="300"/>
      <c r="H176" s="300" t="s">
        <v>797</v>
      </c>
      <c r="I176" s="300" t="s">
        <v>749</v>
      </c>
      <c r="J176" s="300" t="s">
        <v>798</v>
      </c>
      <c r="K176" s="344"/>
    </row>
    <row r="177" s="1" customFormat="1" ht="15" customHeight="1">
      <c r="B177" s="323"/>
      <c r="C177" s="300" t="s">
        <v>85</v>
      </c>
      <c r="D177" s="300"/>
      <c r="E177" s="300"/>
      <c r="F177" s="322" t="s">
        <v>747</v>
      </c>
      <c r="G177" s="300"/>
      <c r="H177" s="300" t="s">
        <v>814</v>
      </c>
      <c r="I177" s="300" t="s">
        <v>749</v>
      </c>
      <c r="J177" s="300" t="s">
        <v>798</v>
      </c>
      <c r="K177" s="344"/>
    </row>
    <row r="178" s="1" customFormat="1" ht="15" customHeight="1">
      <c r="B178" s="323"/>
      <c r="C178" s="300" t="s">
        <v>752</v>
      </c>
      <c r="D178" s="300"/>
      <c r="E178" s="300"/>
      <c r="F178" s="322" t="s">
        <v>753</v>
      </c>
      <c r="G178" s="300"/>
      <c r="H178" s="300" t="s">
        <v>814</v>
      </c>
      <c r="I178" s="300" t="s">
        <v>749</v>
      </c>
      <c r="J178" s="300">
        <v>50</v>
      </c>
      <c r="K178" s="344"/>
    </row>
    <row r="179" s="1" customFormat="1" ht="15" customHeight="1">
      <c r="B179" s="323"/>
      <c r="C179" s="300" t="s">
        <v>755</v>
      </c>
      <c r="D179" s="300"/>
      <c r="E179" s="300"/>
      <c r="F179" s="322" t="s">
        <v>747</v>
      </c>
      <c r="G179" s="300"/>
      <c r="H179" s="300" t="s">
        <v>814</v>
      </c>
      <c r="I179" s="300" t="s">
        <v>757</v>
      </c>
      <c r="J179" s="300"/>
      <c r="K179" s="344"/>
    </row>
    <row r="180" s="1" customFormat="1" ht="15" customHeight="1">
      <c r="B180" s="323"/>
      <c r="C180" s="300" t="s">
        <v>766</v>
      </c>
      <c r="D180" s="300"/>
      <c r="E180" s="300"/>
      <c r="F180" s="322" t="s">
        <v>753</v>
      </c>
      <c r="G180" s="300"/>
      <c r="H180" s="300" t="s">
        <v>814</v>
      </c>
      <c r="I180" s="300" t="s">
        <v>749</v>
      </c>
      <c r="J180" s="300">
        <v>50</v>
      </c>
      <c r="K180" s="344"/>
    </row>
    <row r="181" s="1" customFormat="1" ht="15" customHeight="1">
      <c r="B181" s="323"/>
      <c r="C181" s="300" t="s">
        <v>774</v>
      </c>
      <c r="D181" s="300"/>
      <c r="E181" s="300"/>
      <c r="F181" s="322" t="s">
        <v>753</v>
      </c>
      <c r="G181" s="300"/>
      <c r="H181" s="300" t="s">
        <v>814</v>
      </c>
      <c r="I181" s="300" t="s">
        <v>749</v>
      </c>
      <c r="J181" s="300">
        <v>50</v>
      </c>
      <c r="K181" s="344"/>
    </row>
    <row r="182" s="1" customFormat="1" ht="15" customHeight="1">
      <c r="B182" s="323"/>
      <c r="C182" s="300" t="s">
        <v>772</v>
      </c>
      <c r="D182" s="300"/>
      <c r="E182" s="300"/>
      <c r="F182" s="322" t="s">
        <v>753</v>
      </c>
      <c r="G182" s="300"/>
      <c r="H182" s="300" t="s">
        <v>814</v>
      </c>
      <c r="I182" s="300" t="s">
        <v>749</v>
      </c>
      <c r="J182" s="300">
        <v>50</v>
      </c>
      <c r="K182" s="344"/>
    </row>
    <row r="183" s="1" customFormat="1" ht="15" customHeight="1">
      <c r="B183" s="323"/>
      <c r="C183" s="300" t="s">
        <v>114</v>
      </c>
      <c r="D183" s="300"/>
      <c r="E183" s="300"/>
      <c r="F183" s="322" t="s">
        <v>747</v>
      </c>
      <c r="G183" s="300"/>
      <c r="H183" s="300" t="s">
        <v>815</v>
      </c>
      <c r="I183" s="300" t="s">
        <v>816</v>
      </c>
      <c r="J183" s="300"/>
      <c r="K183" s="344"/>
    </row>
    <row r="184" s="1" customFormat="1" ht="15" customHeight="1">
      <c r="B184" s="323"/>
      <c r="C184" s="300" t="s">
        <v>58</v>
      </c>
      <c r="D184" s="300"/>
      <c r="E184" s="300"/>
      <c r="F184" s="322" t="s">
        <v>747</v>
      </c>
      <c r="G184" s="300"/>
      <c r="H184" s="300" t="s">
        <v>817</v>
      </c>
      <c r="I184" s="300" t="s">
        <v>818</v>
      </c>
      <c r="J184" s="300">
        <v>1</v>
      </c>
      <c r="K184" s="344"/>
    </row>
    <row r="185" s="1" customFormat="1" ht="15" customHeight="1">
      <c r="B185" s="323"/>
      <c r="C185" s="300" t="s">
        <v>54</v>
      </c>
      <c r="D185" s="300"/>
      <c r="E185" s="300"/>
      <c r="F185" s="322" t="s">
        <v>747</v>
      </c>
      <c r="G185" s="300"/>
      <c r="H185" s="300" t="s">
        <v>819</v>
      </c>
      <c r="I185" s="300" t="s">
        <v>749</v>
      </c>
      <c r="J185" s="300">
        <v>20</v>
      </c>
      <c r="K185" s="344"/>
    </row>
    <row r="186" s="1" customFormat="1" ht="15" customHeight="1">
      <c r="B186" s="323"/>
      <c r="C186" s="300" t="s">
        <v>55</v>
      </c>
      <c r="D186" s="300"/>
      <c r="E186" s="300"/>
      <c r="F186" s="322" t="s">
        <v>747</v>
      </c>
      <c r="G186" s="300"/>
      <c r="H186" s="300" t="s">
        <v>820</v>
      </c>
      <c r="I186" s="300" t="s">
        <v>749</v>
      </c>
      <c r="J186" s="300">
        <v>255</v>
      </c>
      <c r="K186" s="344"/>
    </row>
    <row r="187" s="1" customFormat="1" ht="15" customHeight="1">
      <c r="B187" s="323"/>
      <c r="C187" s="300" t="s">
        <v>115</v>
      </c>
      <c r="D187" s="300"/>
      <c r="E187" s="300"/>
      <c r="F187" s="322" t="s">
        <v>747</v>
      </c>
      <c r="G187" s="300"/>
      <c r="H187" s="300" t="s">
        <v>711</v>
      </c>
      <c r="I187" s="300" t="s">
        <v>749</v>
      </c>
      <c r="J187" s="300">
        <v>10</v>
      </c>
      <c r="K187" s="344"/>
    </row>
    <row r="188" s="1" customFormat="1" ht="15" customHeight="1">
      <c r="B188" s="323"/>
      <c r="C188" s="300" t="s">
        <v>116</v>
      </c>
      <c r="D188" s="300"/>
      <c r="E188" s="300"/>
      <c r="F188" s="322" t="s">
        <v>747</v>
      </c>
      <c r="G188" s="300"/>
      <c r="H188" s="300" t="s">
        <v>821</v>
      </c>
      <c r="I188" s="300" t="s">
        <v>782</v>
      </c>
      <c r="J188" s="300"/>
      <c r="K188" s="344"/>
    </row>
    <row r="189" s="1" customFormat="1" ht="15" customHeight="1">
      <c r="B189" s="323"/>
      <c r="C189" s="300" t="s">
        <v>822</v>
      </c>
      <c r="D189" s="300"/>
      <c r="E189" s="300"/>
      <c r="F189" s="322" t="s">
        <v>747</v>
      </c>
      <c r="G189" s="300"/>
      <c r="H189" s="300" t="s">
        <v>823</v>
      </c>
      <c r="I189" s="300" t="s">
        <v>782</v>
      </c>
      <c r="J189" s="300"/>
      <c r="K189" s="344"/>
    </row>
    <row r="190" s="1" customFormat="1" ht="15" customHeight="1">
      <c r="B190" s="323"/>
      <c r="C190" s="300" t="s">
        <v>811</v>
      </c>
      <c r="D190" s="300"/>
      <c r="E190" s="300"/>
      <c r="F190" s="322" t="s">
        <v>747</v>
      </c>
      <c r="G190" s="300"/>
      <c r="H190" s="300" t="s">
        <v>824</v>
      </c>
      <c r="I190" s="300" t="s">
        <v>782</v>
      </c>
      <c r="J190" s="300"/>
      <c r="K190" s="344"/>
    </row>
    <row r="191" s="1" customFormat="1" ht="15" customHeight="1">
      <c r="B191" s="323"/>
      <c r="C191" s="300" t="s">
        <v>118</v>
      </c>
      <c r="D191" s="300"/>
      <c r="E191" s="300"/>
      <c r="F191" s="322" t="s">
        <v>753</v>
      </c>
      <c r="G191" s="300"/>
      <c r="H191" s="300" t="s">
        <v>825</v>
      </c>
      <c r="I191" s="300" t="s">
        <v>749</v>
      </c>
      <c r="J191" s="300">
        <v>50</v>
      </c>
      <c r="K191" s="344"/>
    </row>
    <row r="192" s="1" customFormat="1" ht="15" customHeight="1">
      <c r="B192" s="323"/>
      <c r="C192" s="300" t="s">
        <v>826</v>
      </c>
      <c r="D192" s="300"/>
      <c r="E192" s="300"/>
      <c r="F192" s="322" t="s">
        <v>753</v>
      </c>
      <c r="G192" s="300"/>
      <c r="H192" s="300" t="s">
        <v>827</v>
      </c>
      <c r="I192" s="300" t="s">
        <v>828</v>
      </c>
      <c r="J192" s="300"/>
      <c r="K192" s="344"/>
    </row>
    <row r="193" s="1" customFormat="1" ht="15" customHeight="1">
      <c r="B193" s="323"/>
      <c r="C193" s="300" t="s">
        <v>829</v>
      </c>
      <c r="D193" s="300"/>
      <c r="E193" s="300"/>
      <c r="F193" s="322" t="s">
        <v>753</v>
      </c>
      <c r="G193" s="300"/>
      <c r="H193" s="300" t="s">
        <v>830</v>
      </c>
      <c r="I193" s="300" t="s">
        <v>828</v>
      </c>
      <c r="J193" s="300"/>
      <c r="K193" s="344"/>
    </row>
    <row r="194" s="1" customFormat="1" ht="15" customHeight="1">
      <c r="B194" s="323"/>
      <c r="C194" s="300" t="s">
        <v>831</v>
      </c>
      <c r="D194" s="300"/>
      <c r="E194" s="300"/>
      <c r="F194" s="322" t="s">
        <v>753</v>
      </c>
      <c r="G194" s="300"/>
      <c r="H194" s="300" t="s">
        <v>832</v>
      </c>
      <c r="I194" s="300" t="s">
        <v>828</v>
      </c>
      <c r="J194" s="300"/>
      <c r="K194" s="344"/>
    </row>
    <row r="195" s="1" customFormat="1" ht="15" customHeight="1">
      <c r="B195" s="323"/>
      <c r="C195" s="356" t="s">
        <v>833</v>
      </c>
      <c r="D195" s="300"/>
      <c r="E195" s="300"/>
      <c r="F195" s="322" t="s">
        <v>753</v>
      </c>
      <c r="G195" s="300"/>
      <c r="H195" s="300" t="s">
        <v>834</v>
      </c>
      <c r="I195" s="300" t="s">
        <v>835</v>
      </c>
      <c r="J195" s="357" t="s">
        <v>836</v>
      </c>
      <c r="K195" s="344"/>
    </row>
    <row r="196" s="1" customFormat="1" ht="15" customHeight="1">
      <c r="B196" s="323"/>
      <c r="C196" s="307" t="s">
        <v>43</v>
      </c>
      <c r="D196" s="300"/>
      <c r="E196" s="300"/>
      <c r="F196" s="322" t="s">
        <v>747</v>
      </c>
      <c r="G196" s="300"/>
      <c r="H196" s="297" t="s">
        <v>837</v>
      </c>
      <c r="I196" s="300" t="s">
        <v>838</v>
      </c>
      <c r="J196" s="300"/>
      <c r="K196" s="344"/>
    </row>
    <row r="197" s="1" customFormat="1" ht="15" customHeight="1">
      <c r="B197" s="323"/>
      <c r="C197" s="307" t="s">
        <v>839</v>
      </c>
      <c r="D197" s="300"/>
      <c r="E197" s="300"/>
      <c r="F197" s="322" t="s">
        <v>747</v>
      </c>
      <c r="G197" s="300"/>
      <c r="H197" s="300" t="s">
        <v>840</v>
      </c>
      <c r="I197" s="300" t="s">
        <v>782</v>
      </c>
      <c r="J197" s="300"/>
      <c r="K197" s="344"/>
    </row>
    <row r="198" s="1" customFormat="1" ht="15" customHeight="1">
      <c r="B198" s="323"/>
      <c r="C198" s="307" t="s">
        <v>841</v>
      </c>
      <c r="D198" s="300"/>
      <c r="E198" s="300"/>
      <c r="F198" s="322" t="s">
        <v>747</v>
      </c>
      <c r="G198" s="300"/>
      <c r="H198" s="300" t="s">
        <v>842</v>
      </c>
      <c r="I198" s="300" t="s">
        <v>782</v>
      </c>
      <c r="J198" s="300"/>
      <c r="K198" s="344"/>
    </row>
    <row r="199" s="1" customFormat="1" ht="15" customHeight="1">
      <c r="B199" s="323"/>
      <c r="C199" s="307" t="s">
        <v>843</v>
      </c>
      <c r="D199" s="300"/>
      <c r="E199" s="300"/>
      <c r="F199" s="322" t="s">
        <v>753</v>
      </c>
      <c r="G199" s="300"/>
      <c r="H199" s="300" t="s">
        <v>844</v>
      </c>
      <c r="I199" s="300" t="s">
        <v>782</v>
      </c>
      <c r="J199" s="300"/>
      <c r="K199" s="344"/>
    </row>
    <row r="200" s="1" customFormat="1" ht="15" customHeight="1">
      <c r="B200" s="350"/>
      <c r="C200" s="358"/>
      <c r="D200" s="332"/>
      <c r="E200" s="332"/>
      <c r="F200" s="332"/>
      <c r="G200" s="332"/>
      <c r="H200" s="332"/>
      <c r="I200" s="332"/>
      <c r="J200" s="332"/>
      <c r="K200" s="351"/>
    </row>
    <row r="201" s="1" customFormat="1" ht="18.75" customHeight="1">
      <c r="B201" s="297"/>
      <c r="C201" s="300"/>
      <c r="D201" s="300"/>
      <c r="E201" s="300"/>
      <c r="F201" s="322"/>
      <c r="G201" s="300"/>
      <c r="H201" s="300"/>
      <c r="I201" s="300"/>
      <c r="J201" s="300"/>
      <c r="K201" s="297"/>
    </row>
    <row r="202" s="1" customFormat="1" ht="18.75" customHeight="1">
      <c r="B202" s="308"/>
      <c r="C202" s="308"/>
      <c r="D202" s="308"/>
      <c r="E202" s="308"/>
      <c r="F202" s="308"/>
      <c r="G202" s="308"/>
      <c r="H202" s="308"/>
      <c r="I202" s="308"/>
      <c r="J202" s="308"/>
      <c r="K202" s="308"/>
    </row>
    <row r="203" s="1" customFormat="1" ht="13.5">
      <c r="B203" s="287"/>
      <c r="C203" s="288"/>
      <c r="D203" s="288"/>
      <c r="E203" s="288"/>
      <c r="F203" s="288"/>
      <c r="G203" s="288"/>
      <c r="H203" s="288"/>
      <c r="I203" s="288"/>
      <c r="J203" s="288"/>
      <c r="K203" s="289"/>
    </row>
    <row r="204" s="1" customFormat="1" ht="21" customHeight="1">
      <c r="B204" s="290"/>
      <c r="C204" s="291" t="s">
        <v>845</v>
      </c>
      <c r="D204" s="291"/>
      <c r="E204" s="291"/>
      <c r="F204" s="291"/>
      <c r="G204" s="291"/>
      <c r="H204" s="291"/>
      <c r="I204" s="291"/>
      <c r="J204" s="291"/>
      <c r="K204" s="292"/>
    </row>
    <row r="205" s="1" customFormat="1" ht="25.5" customHeight="1">
      <c r="B205" s="290"/>
      <c r="C205" s="359" t="s">
        <v>846</v>
      </c>
      <c r="D205" s="359"/>
      <c r="E205" s="359"/>
      <c r="F205" s="359" t="s">
        <v>847</v>
      </c>
      <c r="G205" s="360"/>
      <c r="H205" s="359" t="s">
        <v>848</v>
      </c>
      <c r="I205" s="359"/>
      <c r="J205" s="359"/>
      <c r="K205" s="292"/>
    </row>
    <row r="206" s="1" customFormat="1" ht="5.25" customHeight="1">
      <c r="B206" s="323"/>
      <c r="C206" s="320"/>
      <c r="D206" s="320"/>
      <c r="E206" s="320"/>
      <c r="F206" s="320"/>
      <c r="G206" s="300"/>
      <c r="H206" s="320"/>
      <c r="I206" s="320"/>
      <c r="J206" s="320"/>
      <c r="K206" s="344"/>
    </row>
    <row r="207" s="1" customFormat="1" ht="15" customHeight="1">
      <c r="B207" s="323"/>
      <c r="C207" s="300" t="s">
        <v>838</v>
      </c>
      <c r="D207" s="300"/>
      <c r="E207" s="300"/>
      <c r="F207" s="322" t="s">
        <v>44</v>
      </c>
      <c r="G207" s="300"/>
      <c r="H207" s="300" t="s">
        <v>849</v>
      </c>
      <c r="I207" s="300"/>
      <c r="J207" s="300"/>
      <c r="K207" s="344"/>
    </row>
    <row r="208" s="1" customFormat="1" ht="15" customHeight="1">
      <c r="B208" s="323"/>
      <c r="C208" s="329"/>
      <c r="D208" s="300"/>
      <c r="E208" s="300"/>
      <c r="F208" s="322" t="s">
        <v>45</v>
      </c>
      <c r="G208" s="300"/>
      <c r="H208" s="300" t="s">
        <v>850</v>
      </c>
      <c r="I208" s="300"/>
      <c r="J208" s="300"/>
      <c r="K208" s="344"/>
    </row>
    <row r="209" s="1" customFormat="1" ht="15" customHeight="1">
      <c r="B209" s="323"/>
      <c r="C209" s="329"/>
      <c r="D209" s="300"/>
      <c r="E209" s="300"/>
      <c r="F209" s="322" t="s">
        <v>48</v>
      </c>
      <c r="G209" s="300"/>
      <c r="H209" s="300" t="s">
        <v>851</v>
      </c>
      <c r="I209" s="300"/>
      <c r="J209" s="300"/>
      <c r="K209" s="344"/>
    </row>
    <row r="210" s="1" customFormat="1" ht="15" customHeight="1">
      <c r="B210" s="323"/>
      <c r="C210" s="300"/>
      <c r="D210" s="300"/>
      <c r="E210" s="300"/>
      <c r="F210" s="322" t="s">
        <v>46</v>
      </c>
      <c r="G210" s="300"/>
      <c r="H210" s="300" t="s">
        <v>852</v>
      </c>
      <c r="I210" s="300"/>
      <c r="J210" s="300"/>
      <c r="K210" s="344"/>
    </row>
    <row r="211" s="1" customFormat="1" ht="15" customHeight="1">
      <c r="B211" s="323"/>
      <c r="C211" s="300"/>
      <c r="D211" s="300"/>
      <c r="E211" s="300"/>
      <c r="F211" s="322" t="s">
        <v>47</v>
      </c>
      <c r="G211" s="300"/>
      <c r="H211" s="300" t="s">
        <v>853</v>
      </c>
      <c r="I211" s="300"/>
      <c r="J211" s="300"/>
      <c r="K211" s="344"/>
    </row>
    <row r="212" s="1" customFormat="1" ht="15" customHeight="1">
      <c r="B212" s="323"/>
      <c r="C212" s="300"/>
      <c r="D212" s="300"/>
      <c r="E212" s="300"/>
      <c r="F212" s="322"/>
      <c r="G212" s="300"/>
      <c r="H212" s="300"/>
      <c r="I212" s="300"/>
      <c r="J212" s="300"/>
      <c r="K212" s="344"/>
    </row>
    <row r="213" s="1" customFormat="1" ht="15" customHeight="1">
      <c r="B213" s="323"/>
      <c r="C213" s="300" t="s">
        <v>794</v>
      </c>
      <c r="D213" s="300"/>
      <c r="E213" s="300"/>
      <c r="F213" s="322" t="s">
        <v>79</v>
      </c>
      <c r="G213" s="300"/>
      <c r="H213" s="300" t="s">
        <v>854</v>
      </c>
      <c r="I213" s="300"/>
      <c r="J213" s="300"/>
      <c r="K213" s="344"/>
    </row>
    <row r="214" s="1" customFormat="1" ht="15" customHeight="1">
      <c r="B214" s="323"/>
      <c r="C214" s="329"/>
      <c r="D214" s="300"/>
      <c r="E214" s="300"/>
      <c r="F214" s="322" t="s">
        <v>694</v>
      </c>
      <c r="G214" s="300"/>
      <c r="H214" s="300" t="s">
        <v>695</v>
      </c>
      <c r="I214" s="300"/>
      <c r="J214" s="300"/>
      <c r="K214" s="344"/>
    </row>
    <row r="215" s="1" customFormat="1" ht="15" customHeight="1">
      <c r="B215" s="323"/>
      <c r="C215" s="300"/>
      <c r="D215" s="300"/>
      <c r="E215" s="300"/>
      <c r="F215" s="322" t="s">
        <v>692</v>
      </c>
      <c r="G215" s="300"/>
      <c r="H215" s="300" t="s">
        <v>855</v>
      </c>
      <c r="I215" s="300"/>
      <c r="J215" s="300"/>
      <c r="K215" s="344"/>
    </row>
    <row r="216" s="1" customFormat="1" ht="15" customHeight="1">
      <c r="B216" s="361"/>
      <c r="C216" s="329"/>
      <c r="D216" s="329"/>
      <c r="E216" s="329"/>
      <c r="F216" s="322" t="s">
        <v>89</v>
      </c>
      <c r="G216" s="307"/>
      <c r="H216" s="348" t="s">
        <v>88</v>
      </c>
      <c r="I216" s="348"/>
      <c r="J216" s="348"/>
      <c r="K216" s="362"/>
    </row>
    <row r="217" s="1" customFormat="1" ht="15" customHeight="1">
      <c r="B217" s="361"/>
      <c r="C217" s="329"/>
      <c r="D217" s="329"/>
      <c r="E217" s="329"/>
      <c r="F217" s="322" t="s">
        <v>188</v>
      </c>
      <c r="G217" s="307"/>
      <c r="H217" s="348" t="s">
        <v>856</v>
      </c>
      <c r="I217" s="348"/>
      <c r="J217" s="348"/>
      <c r="K217" s="362"/>
    </row>
    <row r="218" s="1" customFormat="1" ht="15" customHeight="1">
      <c r="B218" s="361"/>
      <c r="C218" s="329"/>
      <c r="D218" s="329"/>
      <c r="E218" s="329"/>
      <c r="F218" s="363"/>
      <c r="G218" s="307"/>
      <c r="H218" s="364"/>
      <c r="I218" s="364"/>
      <c r="J218" s="364"/>
      <c r="K218" s="362"/>
    </row>
    <row r="219" s="1" customFormat="1" ht="15" customHeight="1">
      <c r="B219" s="361"/>
      <c r="C219" s="300" t="s">
        <v>818</v>
      </c>
      <c r="D219" s="329"/>
      <c r="E219" s="329"/>
      <c r="F219" s="322">
        <v>1</v>
      </c>
      <c r="G219" s="307"/>
      <c r="H219" s="348" t="s">
        <v>857</v>
      </c>
      <c r="I219" s="348"/>
      <c r="J219" s="348"/>
      <c r="K219" s="362"/>
    </row>
    <row r="220" s="1" customFormat="1" ht="15" customHeight="1">
      <c r="B220" s="361"/>
      <c r="C220" s="329"/>
      <c r="D220" s="329"/>
      <c r="E220" s="329"/>
      <c r="F220" s="322">
        <v>2</v>
      </c>
      <c r="G220" s="307"/>
      <c r="H220" s="348" t="s">
        <v>858</v>
      </c>
      <c r="I220" s="348"/>
      <c r="J220" s="348"/>
      <c r="K220" s="362"/>
    </row>
    <row r="221" s="1" customFormat="1" ht="15" customHeight="1">
      <c r="B221" s="361"/>
      <c r="C221" s="329"/>
      <c r="D221" s="329"/>
      <c r="E221" s="329"/>
      <c r="F221" s="322">
        <v>3</v>
      </c>
      <c r="G221" s="307"/>
      <c r="H221" s="348" t="s">
        <v>859</v>
      </c>
      <c r="I221" s="348"/>
      <c r="J221" s="348"/>
      <c r="K221" s="362"/>
    </row>
    <row r="222" s="1" customFormat="1" ht="15" customHeight="1">
      <c r="B222" s="361"/>
      <c r="C222" s="329"/>
      <c r="D222" s="329"/>
      <c r="E222" s="329"/>
      <c r="F222" s="322">
        <v>4</v>
      </c>
      <c r="G222" s="307"/>
      <c r="H222" s="348" t="s">
        <v>860</v>
      </c>
      <c r="I222" s="348"/>
      <c r="J222" s="348"/>
      <c r="K222" s="362"/>
    </row>
    <row r="223" s="1" customFormat="1" ht="12.75" customHeight="1">
      <c r="B223" s="365"/>
      <c r="C223" s="366"/>
      <c r="D223" s="366"/>
      <c r="E223" s="366"/>
      <c r="F223" s="366"/>
      <c r="G223" s="366"/>
      <c r="H223" s="366"/>
      <c r="I223" s="366"/>
      <c r="J223" s="366"/>
      <c r="K223" s="367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71:J171"/>
    <mergeCell ref="C204:J204"/>
    <mergeCell ref="H205:J205"/>
    <mergeCell ref="H207:J207"/>
    <mergeCell ref="H208:J208"/>
    <mergeCell ref="H209:J209"/>
    <mergeCell ref="H210:J210"/>
    <mergeCell ref="H211:J211"/>
    <mergeCell ref="H213:J213"/>
    <mergeCell ref="H214:J214"/>
    <mergeCell ref="H215:J215"/>
    <mergeCell ref="H216:J216"/>
    <mergeCell ref="H217:J217"/>
    <mergeCell ref="H219:J219"/>
    <mergeCell ref="H220:J220"/>
    <mergeCell ref="H221:J221"/>
    <mergeCell ref="H222:J222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3:J3"/>
    <mergeCell ref="C4:J4"/>
    <mergeCell ref="C9:J9"/>
    <mergeCell ref="D10:J10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6:J6"/>
    <mergeCell ref="C7:J7"/>
    <mergeCell ref="D11:J11"/>
    <mergeCell ref="D15:J15"/>
  </mergeCells>
  <pageSetup r:id="rId1" paperSize="9" orientation="landscape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Štěpán Jan, Ing.</dc:creator>
  <cp:lastModifiedBy>Štěpán Jan, Ing.</cp:lastModifiedBy>
  <dcterms:created xsi:type="dcterms:W3CDTF">2020-04-08T08:06:45Z</dcterms:created>
  <dcterms:modified xsi:type="dcterms:W3CDTF">2020-04-08T08:06:53Z</dcterms:modified>
</cp:coreProperties>
</file>