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0\Soutěže 2020\5-Sečkařová 2020\Oprava propustků v úseku Horní Cerekev - Dobrá Voda u Pelhřimova\ZD\Díl 4 SOUPIS PRACÍ S VÝKAZEM VÝMĚR\"/>
    </mc:Choice>
  </mc:AlternateContent>
  <bookViews>
    <workbookView xWindow="0" yWindow="0" windowWidth="20490" windowHeight="7635"/>
  </bookViews>
  <sheets>
    <sheet name="Rekapitulace stavby" sheetId="1" r:id="rId1"/>
    <sheet name="SO 101 - Železniční svrše..." sheetId="2" r:id="rId2"/>
    <sheet name="SO 102 - Oprava propustku..." sheetId="3" r:id="rId3"/>
    <sheet name="VRN - Vedlejší rozpočtové..." sheetId="4" r:id="rId4"/>
    <sheet name="SO 201 - Železniční svrše..." sheetId="5" r:id="rId5"/>
    <sheet name="SO 202 - Oprava propustku..." sheetId="6" r:id="rId6"/>
    <sheet name="VRN - Vedlejší rozpočtové..._01" sheetId="7" r:id="rId7"/>
    <sheet name="SO 301 - Železniční svrše..." sheetId="8" r:id="rId8"/>
    <sheet name="SO 302 - Oprava propustku..." sheetId="9" r:id="rId9"/>
    <sheet name="VRN - Vedlejší rozpočtové..._02" sheetId="10" r:id="rId10"/>
  </sheets>
  <definedNames>
    <definedName name="_xlnm._FilterDatabase" localSheetId="1" hidden="1">'SO 101 - Železniční svrše...'!$C$122:$K$172</definedName>
    <definedName name="_xlnm._FilterDatabase" localSheetId="2" hidden="1">'SO 102 - Oprava propustku...'!$C$132:$K$266</definedName>
    <definedName name="_xlnm._FilterDatabase" localSheetId="4" hidden="1">'SO 201 - Železniční svrše...'!$C$122:$K$174</definedName>
    <definedName name="_xlnm._FilterDatabase" localSheetId="5" hidden="1">'SO 202 - Oprava propustku...'!$C$132:$K$271</definedName>
    <definedName name="_xlnm._FilterDatabase" localSheetId="7" hidden="1">'SO 301 - Železniční svrše...'!$C$122:$K$176</definedName>
    <definedName name="_xlnm._FilterDatabase" localSheetId="8" hidden="1">'SO 302 - Oprava propustku...'!$C$133:$K$261</definedName>
    <definedName name="_xlnm._FilterDatabase" localSheetId="3" hidden="1">'VRN - Vedlejší rozpočtové...'!$C$125:$K$141</definedName>
    <definedName name="_xlnm._FilterDatabase" localSheetId="6" hidden="1">'VRN - Vedlejší rozpočtové..._01'!$C$125:$K$141</definedName>
    <definedName name="_xlnm._FilterDatabase" localSheetId="9" hidden="1">'VRN - Vedlejší rozpočtové..._02'!$C$125:$K$141</definedName>
    <definedName name="_xlnm.Print_Titles" localSheetId="0">'Rekapitulace stavby'!$92:$92</definedName>
    <definedName name="_xlnm.Print_Titles" localSheetId="1">'SO 101 - Železniční svrše...'!$122:$122</definedName>
    <definedName name="_xlnm.Print_Titles" localSheetId="2">'SO 102 - Oprava propustku...'!$132:$132</definedName>
    <definedName name="_xlnm.Print_Titles" localSheetId="4">'SO 201 - Železniční svrše...'!$122:$122</definedName>
    <definedName name="_xlnm.Print_Titles" localSheetId="5">'SO 202 - Oprava propustku...'!$132:$132</definedName>
    <definedName name="_xlnm.Print_Titles" localSheetId="7">'SO 301 - Železniční svrše...'!$122:$122</definedName>
    <definedName name="_xlnm.Print_Titles" localSheetId="8">'SO 302 - Oprava propustku...'!$133:$133</definedName>
    <definedName name="_xlnm.Print_Titles" localSheetId="3">'VRN - Vedlejší rozpočtové...'!$125:$125</definedName>
    <definedName name="_xlnm.Print_Titles" localSheetId="6">'VRN - Vedlejší rozpočtové..._01'!$125:$125</definedName>
    <definedName name="_xlnm.Print_Titles" localSheetId="9">'VRN - Vedlejší rozpočtové..._02'!$125:$125</definedName>
    <definedName name="_xlnm.Print_Area" localSheetId="0">'Rekapitulace stavby'!$D$4:$AO$76,'Rekapitulace stavby'!$C$82:$AQ$107</definedName>
    <definedName name="_xlnm.Print_Area" localSheetId="1">'SO 101 - Železniční svrše...'!$C$4:$J$76,'SO 101 - Železniční svrše...'!$C$108:$K$172</definedName>
    <definedName name="_xlnm.Print_Area" localSheetId="2">'SO 102 - Oprava propustku...'!$C$4:$J$76,'SO 102 - Oprava propustku...'!$C$118:$K$266</definedName>
    <definedName name="_xlnm.Print_Area" localSheetId="4">'SO 201 - Železniční svrše...'!$C$4:$J$76,'SO 201 - Železniční svrše...'!$C$108:$K$174</definedName>
    <definedName name="_xlnm.Print_Area" localSheetId="5">'SO 202 - Oprava propustku...'!$C$4:$J$76,'SO 202 - Oprava propustku...'!$C$118:$K$271</definedName>
    <definedName name="_xlnm.Print_Area" localSheetId="7">'SO 301 - Železniční svrše...'!$C$4:$J$76,'SO 301 - Železniční svrše...'!$C$108:$K$176</definedName>
    <definedName name="_xlnm.Print_Area" localSheetId="8">'SO 302 - Oprava propustku...'!$C$4:$J$76,'SO 302 - Oprava propustku...'!$C$119:$K$261</definedName>
    <definedName name="_xlnm.Print_Area" localSheetId="3">'VRN - Vedlejší rozpočtové...'!$C$4:$J$76,'VRN - Vedlejší rozpočtové...'!$C$111:$K$141</definedName>
    <definedName name="_xlnm.Print_Area" localSheetId="6">'VRN - Vedlejší rozpočtové..._01'!$C$4:$J$76,'VRN - Vedlejší rozpočtové..._01'!$C$111:$K$141</definedName>
    <definedName name="_xlnm.Print_Area" localSheetId="9">'VRN - Vedlejší rozpočtové..._02'!$C$4:$J$76,'VRN - Vedlejší rozpočtové..._02'!$C$111:$K$141</definedName>
  </definedNames>
  <calcPr calcId="162913"/>
</workbook>
</file>

<file path=xl/calcChain.xml><?xml version="1.0" encoding="utf-8"?>
<calcChain xmlns="http://schemas.openxmlformats.org/spreadsheetml/2006/main">
  <c r="J39" i="10" l="1"/>
  <c r="J38" i="10"/>
  <c r="AY106" i="1" s="1"/>
  <c r="J37" i="10"/>
  <c r="AX106" i="1" s="1"/>
  <c r="BI141" i="10"/>
  <c r="BH141" i="10"/>
  <c r="BG141" i="10"/>
  <c r="BF141" i="10"/>
  <c r="T141" i="10"/>
  <c r="T140" i="10" s="1"/>
  <c r="R141" i="10"/>
  <c r="R140" i="10"/>
  <c r="P141" i="10"/>
  <c r="P140" i="10" s="1"/>
  <c r="BI139" i="10"/>
  <c r="BH139" i="10"/>
  <c r="BG139" i="10"/>
  <c r="BF139" i="10"/>
  <c r="T139" i="10"/>
  <c r="T138" i="10"/>
  <c r="R139" i="10"/>
  <c r="R138" i="10" s="1"/>
  <c r="P139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F120" i="10"/>
  <c r="E118" i="10"/>
  <c r="F91" i="10"/>
  <c r="E89" i="10"/>
  <c r="J26" i="10"/>
  <c r="E26" i="10"/>
  <c r="J123" i="10" s="1"/>
  <c r="J25" i="10"/>
  <c r="J23" i="10"/>
  <c r="E23" i="10"/>
  <c r="J93" i="10" s="1"/>
  <c r="J22" i="10"/>
  <c r="J20" i="10"/>
  <c r="E20" i="10"/>
  <c r="F123" i="10" s="1"/>
  <c r="J19" i="10"/>
  <c r="J17" i="10"/>
  <c r="E17" i="10"/>
  <c r="F93" i="10" s="1"/>
  <c r="J16" i="10"/>
  <c r="J14" i="10"/>
  <c r="J120" i="10" s="1"/>
  <c r="E7" i="10"/>
  <c r="E114" i="10"/>
  <c r="J246" i="9"/>
  <c r="J39" i="9"/>
  <c r="J38" i="9"/>
  <c r="AY105" i="1"/>
  <c r="J37" i="9"/>
  <c r="AX105" i="1" s="1"/>
  <c r="BI259" i="9"/>
  <c r="BH259" i="9"/>
  <c r="BG259" i="9"/>
  <c r="BF259" i="9"/>
  <c r="T259" i="9"/>
  <c r="T258" i="9"/>
  <c r="T257" i="9"/>
  <c r="R259" i="9"/>
  <c r="R258" i="9" s="1"/>
  <c r="R257" i="9" s="1"/>
  <c r="P259" i="9"/>
  <c r="P258" i="9" s="1"/>
  <c r="P257" i="9" s="1"/>
  <c r="BI256" i="9"/>
  <c r="BH256" i="9"/>
  <c r="BG256" i="9"/>
  <c r="BF256" i="9"/>
  <c r="T256" i="9"/>
  <c r="T255" i="9"/>
  <c r="R256" i="9"/>
  <c r="R255" i="9" s="1"/>
  <c r="P256" i="9"/>
  <c r="P255" i="9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0" i="9"/>
  <c r="BH250" i="9"/>
  <c r="BG250" i="9"/>
  <c r="BF250" i="9"/>
  <c r="T250" i="9"/>
  <c r="R250" i="9"/>
  <c r="P250" i="9"/>
  <c r="BI249" i="9"/>
  <c r="BH249" i="9"/>
  <c r="BG249" i="9"/>
  <c r="BF249" i="9"/>
  <c r="T249" i="9"/>
  <c r="R249" i="9"/>
  <c r="P249" i="9"/>
  <c r="BI248" i="9"/>
  <c r="BH248" i="9"/>
  <c r="BG248" i="9"/>
  <c r="BF248" i="9"/>
  <c r="T248" i="9"/>
  <c r="R248" i="9"/>
  <c r="P248" i="9"/>
  <c r="J108" i="9"/>
  <c r="BI244" i="9"/>
  <c r="BH244" i="9"/>
  <c r="BG244" i="9"/>
  <c r="BF244" i="9"/>
  <c r="T244" i="9"/>
  <c r="T243" i="9" s="1"/>
  <c r="R244" i="9"/>
  <c r="R243" i="9"/>
  <c r="P244" i="9"/>
  <c r="P243" i="9" s="1"/>
  <c r="BI238" i="9"/>
  <c r="BH238" i="9"/>
  <c r="BG238" i="9"/>
  <c r="BF238" i="9"/>
  <c r="T238" i="9"/>
  <c r="T237" i="9"/>
  <c r="R238" i="9"/>
  <c r="R237" i="9" s="1"/>
  <c r="P238" i="9"/>
  <c r="P237" i="9"/>
  <c r="BI236" i="9"/>
  <c r="BH236" i="9"/>
  <c r="BG236" i="9"/>
  <c r="BF236" i="9"/>
  <c r="T236" i="9"/>
  <c r="R236" i="9"/>
  <c r="P236" i="9"/>
  <c r="BI235" i="9"/>
  <c r="BH235" i="9"/>
  <c r="BG235" i="9"/>
  <c r="BF235" i="9"/>
  <c r="T235" i="9"/>
  <c r="R235" i="9"/>
  <c r="P235" i="9"/>
  <c r="BI233" i="9"/>
  <c r="BH233" i="9"/>
  <c r="BG233" i="9"/>
  <c r="BF233" i="9"/>
  <c r="T233" i="9"/>
  <c r="R233" i="9"/>
  <c r="P233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8" i="9"/>
  <c r="BH228" i="9"/>
  <c r="BG228" i="9"/>
  <c r="BF228" i="9"/>
  <c r="T228" i="9"/>
  <c r="R228" i="9"/>
  <c r="P228" i="9"/>
  <c r="BI225" i="9"/>
  <c r="BH225" i="9"/>
  <c r="BG225" i="9"/>
  <c r="BF225" i="9"/>
  <c r="T225" i="9"/>
  <c r="R225" i="9"/>
  <c r="P225" i="9"/>
  <c r="BI222" i="9"/>
  <c r="BH222" i="9"/>
  <c r="BG222" i="9"/>
  <c r="BF222" i="9"/>
  <c r="T222" i="9"/>
  <c r="R222" i="9"/>
  <c r="P222" i="9"/>
  <c r="BI219" i="9"/>
  <c r="BH219" i="9"/>
  <c r="BG219" i="9"/>
  <c r="BF219" i="9"/>
  <c r="T219" i="9"/>
  <c r="R219" i="9"/>
  <c r="P219" i="9"/>
  <c r="BI216" i="9"/>
  <c r="BH216" i="9"/>
  <c r="BG216" i="9"/>
  <c r="BF216" i="9"/>
  <c r="T216" i="9"/>
  <c r="R216" i="9"/>
  <c r="P216" i="9"/>
  <c r="BI211" i="9"/>
  <c r="BH211" i="9"/>
  <c r="BG211" i="9"/>
  <c r="BF211" i="9"/>
  <c r="T211" i="9"/>
  <c r="T210" i="9"/>
  <c r="R211" i="9"/>
  <c r="R210" i="9" s="1"/>
  <c r="R206" i="9" s="1"/>
  <c r="P211" i="9"/>
  <c r="P210" i="9"/>
  <c r="BI209" i="9"/>
  <c r="BH209" i="9"/>
  <c r="BG209" i="9"/>
  <c r="BF209" i="9"/>
  <c r="T209" i="9"/>
  <c r="R209" i="9"/>
  <c r="P209" i="9"/>
  <c r="BI207" i="9"/>
  <c r="BH207" i="9"/>
  <c r="BG207" i="9"/>
  <c r="BF207" i="9"/>
  <c r="T207" i="9"/>
  <c r="T206" i="9" s="1"/>
  <c r="R207" i="9"/>
  <c r="P207" i="9"/>
  <c r="P206" i="9" s="1"/>
  <c r="BI204" i="9"/>
  <c r="BH204" i="9"/>
  <c r="BG204" i="9"/>
  <c r="BF204" i="9"/>
  <c r="T204" i="9"/>
  <c r="R204" i="9"/>
  <c r="P204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R189" i="9" s="1"/>
  <c r="P198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0" i="9"/>
  <c r="BH190" i="9"/>
  <c r="BG190" i="9"/>
  <c r="BF190" i="9"/>
  <c r="T190" i="9"/>
  <c r="T189" i="9" s="1"/>
  <c r="R190" i="9"/>
  <c r="P190" i="9"/>
  <c r="P189" i="9" s="1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0" i="9"/>
  <c r="BH140" i="9"/>
  <c r="BG140" i="9"/>
  <c r="BF140" i="9"/>
  <c r="T140" i="9"/>
  <c r="R140" i="9"/>
  <c r="P140" i="9"/>
  <c r="BI136" i="9"/>
  <c r="BH136" i="9"/>
  <c r="BG136" i="9"/>
  <c r="BF136" i="9"/>
  <c r="T136" i="9"/>
  <c r="R136" i="9"/>
  <c r="P136" i="9"/>
  <c r="F128" i="9"/>
  <c r="E126" i="9"/>
  <c r="F91" i="9"/>
  <c r="E89" i="9"/>
  <c r="J26" i="9"/>
  <c r="E26" i="9"/>
  <c r="J131" i="9"/>
  <c r="J25" i="9"/>
  <c r="J23" i="9"/>
  <c r="E23" i="9"/>
  <c r="J130" i="9"/>
  <c r="J22" i="9"/>
  <c r="J20" i="9"/>
  <c r="E20" i="9"/>
  <c r="F94" i="9"/>
  <c r="J19" i="9"/>
  <c r="J17" i="9"/>
  <c r="E17" i="9"/>
  <c r="F93" i="9"/>
  <c r="J16" i="9"/>
  <c r="J14" i="9"/>
  <c r="J128" i="9" s="1"/>
  <c r="E7" i="9"/>
  <c r="E122" i="9"/>
  <c r="J39" i="8"/>
  <c r="J38" i="8"/>
  <c r="AY104" i="1"/>
  <c r="J37" i="8"/>
  <c r="AX104" i="1" s="1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BI128" i="8"/>
  <c r="BH128" i="8"/>
  <c r="BG128" i="8"/>
  <c r="BF128" i="8"/>
  <c r="T128" i="8"/>
  <c r="R128" i="8"/>
  <c r="P128" i="8"/>
  <c r="BI126" i="8"/>
  <c r="BH126" i="8"/>
  <c r="BG126" i="8"/>
  <c r="BF126" i="8"/>
  <c r="J36" i="8" s="1"/>
  <c r="T126" i="8"/>
  <c r="R126" i="8"/>
  <c r="P126" i="8"/>
  <c r="F117" i="8"/>
  <c r="E115" i="8"/>
  <c r="F91" i="8"/>
  <c r="E89" i="8"/>
  <c r="J26" i="8"/>
  <c r="E26" i="8"/>
  <c r="J94" i="8" s="1"/>
  <c r="J25" i="8"/>
  <c r="J23" i="8"/>
  <c r="E23" i="8"/>
  <c r="J119" i="8" s="1"/>
  <c r="J22" i="8"/>
  <c r="J20" i="8"/>
  <c r="E20" i="8"/>
  <c r="F120" i="8" s="1"/>
  <c r="J19" i="8"/>
  <c r="J17" i="8"/>
  <c r="E17" i="8"/>
  <c r="F93" i="8" s="1"/>
  <c r="J16" i="8"/>
  <c r="J14" i="8"/>
  <c r="J117" i="8" s="1"/>
  <c r="E7" i="8"/>
  <c r="E111" i="8"/>
  <c r="J39" i="7"/>
  <c r="J38" i="7"/>
  <c r="AY102" i="1" s="1"/>
  <c r="J37" i="7"/>
  <c r="AX102" i="1"/>
  <c r="BI141" i="7"/>
  <c r="BH141" i="7"/>
  <c r="BG141" i="7"/>
  <c r="BF141" i="7"/>
  <c r="T141" i="7"/>
  <c r="T140" i="7" s="1"/>
  <c r="R141" i="7"/>
  <c r="R140" i="7"/>
  <c r="P141" i="7"/>
  <c r="P140" i="7" s="1"/>
  <c r="BI139" i="7"/>
  <c r="BH139" i="7"/>
  <c r="BG139" i="7"/>
  <c r="BF139" i="7"/>
  <c r="T139" i="7"/>
  <c r="T138" i="7"/>
  <c r="R139" i="7"/>
  <c r="R138" i="7" s="1"/>
  <c r="P139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F120" i="7"/>
  <c r="E118" i="7"/>
  <c r="F91" i="7"/>
  <c r="E89" i="7"/>
  <c r="J26" i="7"/>
  <c r="E26" i="7"/>
  <c r="J94" i="7"/>
  <c r="J25" i="7"/>
  <c r="J23" i="7"/>
  <c r="E23" i="7"/>
  <c r="J93" i="7"/>
  <c r="J22" i="7"/>
  <c r="J20" i="7"/>
  <c r="E20" i="7"/>
  <c r="F123" i="7"/>
  <c r="J19" i="7"/>
  <c r="J17" i="7"/>
  <c r="E17" i="7"/>
  <c r="F93" i="7"/>
  <c r="J16" i="7"/>
  <c r="J14" i="7"/>
  <c r="J120" i="7"/>
  <c r="E7" i="7"/>
  <c r="E85" i="7" s="1"/>
  <c r="J39" i="6"/>
  <c r="J38" i="6"/>
  <c r="AY101" i="1"/>
  <c r="J37" i="6"/>
  <c r="AX101" i="1"/>
  <c r="BI270" i="6"/>
  <c r="BH270" i="6"/>
  <c r="BG270" i="6"/>
  <c r="BF270" i="6"/>
  <c r="T270" i="6"/>
  <c r="R270" i="6"/>
  <c r="P270" i="6"/>
  <c r="BI267" i="6"/>
  <c r="BH267" i="6"/>
  <c r="BG267" i="6"/>
  <c r="BF267" i="6"/>
  <c r="T267" i="6"/>
  <c r="R267" i="6"/>
  <c r="P267" i="6"/>
  <c r="BI263" i="6"/>
  <c r="BH263" i="6"/>
  <c r="BG263" i="6"/>
  <c r="BF263" i="6"/>
  <c r="T263" i="6"/>
  <c r="T262" i="6"/>
  <c r="R263" i="6"/>
  <c r="R262" i="6"/>
  <c r="P263" i="6"/>
  <c r="P262" i="6"/>
  <c r="BI261" i="6"/>
  <c r="BH261" i="6"/>
  <c r="BG261" i="6"/>
  <c r="BF261" i="6"/>
  <c r="T261" i="6"/>
  <c r="T260" i="6"/>
  <c r="R261" i="6"/>
  <c r="R260" i="6"/>
  <c r="P261" i="6"/>
  <c r="P260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49" i="6"/>
  <c r="BH249" i="6"/>
  <c r="BG249" i="6"/>
  <c r="BF249" i="6"/>
  <c r="T249" i="6"/>
  <c r="T248" i="6"/>
  <c r="R249" i="6"/>
  <c r="R248" i="6" s="1"/>
  <c r="P249" i="6"/>
  <c r="P248" i="6"/>
  <c r="BI246" i="6"/>
  <c r="BH246" i="6"/>
  <c r="BG246" i="6"/>
  <c r="BF246" i="6"/>
  <c r="T246" i="6"/>
  <c r="R246" i="6"/>
  <c r="P246" i="6"/>
  <c r="BI242" i="6"/>
  <c r="BH242" i="6"/>
  <c r="BG242" i="6"/>
  <c r="BF242" i="6"/>
  <c r="T242" i="6"/>
  <c r="R242" i="6"/>
  <c r="P242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8" i="6"/>
  <c r="BH228" i="6"/>
  <c r="BG228" i="6"/>
  <c r="BF228" i="6"/>
  <c r="T228" i="6"/>
  <c r="R228" i="6"/>
  <c r="P228" i="6"/>
  <c r="BI225" i="6"/>
  <c r="BH225" i="6"/>
  <c r="BG225" i="6"/>
  <c r="BF225" i="6"/>
  <c r="T225" i="6"/>
  <c r="R225" i="6"/>
  <c r="P225" i="6"/>
  <c r="BI222" i="6"/>
  <c r="BH222" i="6"/>
  <c r="BG222" i="6"/>
  <c r="BF222" i="6"/>
  <c r="T222" i="6"/>
  <c r="R222" i="6"/>
  <c r="P222" i="6"/>
  <c r="BI219" i="6"/>
  <c r="BH219" i="6"/>
  <c r="BG219" i="6"/>
  <c r="BF219" i="6"/>
  <c r="T219" i="6"/>
  <c r="R219" i="6"/>
  <c r="P219" i="6"/>
  <c r="BI214" i="6"/>
  <c r="BH214" i="6"/>
  <c r="BG214" i="6"/>
  <c r="BF214" i="6"/>
  <c r="T214" i="6"/>
  <c r="T213" i="6"/>
  <c r="R214" i="6"/>
  <c r="R213" i="6" s="1"/>
  <c r="P214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F127" i="6"/>
  <c r="E125" i="6"/>
  <c r="F91" i="6"/>
  <c r="E89" i="6"/>
  <c r="J26" i="6"/>
  <c r="E26" i="6"/>
  <c r="J94" i="6" s="1"/>
  <c r="J25" i="6"/>
  <c r="J23" i="6"/>
  <c r="E23" i="6"/>
  <c r="J129" i="6" s="1"/>
  <c r="J22" i="6"/>
  <c r="J20" i="6"/>
  <c r="E20" i="6"/>
  <c r="F130" i="6" s="1"/>
  <c r="J19" i="6"/>
  <c r="J17" i="6"/>
  <c r="E17" i="6"/>
  <c r="F129" i="6" s="1"/>
  <c r="J16" i="6"/>
  <c r="J14" i="6"/>
  <c r="J91" i="6" s="1"/>
  <c r="E7" i="6"/>
  <c r="E85" i="6"/>
  <c r="J39" i="5"/>
  <c r="J38" i="5"/>
  <c r="AY100" i="1" s="1"/>
  <c r="J37" i="5"/>
  <c r="AX100" i="1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F117" i="5"/>
  <c r="E115" i="5"/>
  <c r="F91" i="5"/>
  <c r="E89" i="5"/>
  <c r="J26" i="5"/>
  <c r="E26" i="5"/>
  <c r="J120" i="5" s="1"/>
  <c r="J25" i="5"/>
  <c r="J23" i="5"/>
  <c r="E23" i="5"/>
  <c r="J119" i="5" s="1"/>
  <c r="J22" i="5"/>
  <c r="J20" i="5"/>
  <c r="E20" i="5"/>
  <c r="F120" i="5" s="1"/>
  <c r="J19" i="5"/>
  <c r="J17" i="5"/>
  <c r="E17" i="5"/>
  <c r="F119" i="5" s="1"/>
  <c r="J16" i="5"/>
  <c r="J14" i="5"/>
  <c r="J91" i="5"/>
  <c r="E7" i="5"/>
  <c r="E111" i="5"/>
  <c r="J39" i="4"/>
  <c r="J38" i="4"/>
  <c r="AY98" i="1" s="1"/>
  <c r="J37" i="4"/>
  <c r="AX98" i="1" s="1"/>
  <c r="BI141" i="4"/>
  <c r="BH141" i="4"/>
  <c r="BG141" i="4"/>
  <c r="BF141" i="4"/>
  <c r="T141" i="4"/>
  <c r="T140" i="4" s="1"/>
  <c r="R141" i="4"/>
  <c r="R140" i="4" s="1"/>
  <c r="P141" i="4"/>
  <c r="P140" i="4" s="1"/>
  <c r="BI139" i="4"/>
  <c r="BH139" i="4"/>
  <c r="BG139" i="4"/>
  <c r="BF139" i="4"/>
  <c r="T139" i="4"/>
  <c r="T138" i="4" s="1"/>
  <c r="R139" i="4"/>
  <c r="R138" i="4" s="1"/>
  <c r="P139" i="4"/>
  <c r="P138" i="4" s="1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F120" i="4"/>
  <c r="E118" i="4"/>
  <c r="F91" i="4"/>
  <c r="E89" i="4"/>
  <c r="J26" i="4"/>
  <c r="E26" i="4"/>
  <c r="J123" i="4" s="1"/>
  <c r="J25" i="4"/>
  <c r="J23" i="4"/>
  <c r="E23" i="4"/>
  <c r="J93" i="4" s="1"/>
  <c r="J22" i="4"/>
  <c r="J20" i="4"/>
  <c r="E20" i="4"/>
  <c r="F94" i="4" s="1"/>
  <c r="J19" i="4"/>
  <c r="J17" i="4"/>
  <c r="E17" i="4"/>
  <c r="F122" i="4" s="1"/>
  <c r="J16" i="4"/>
  <c r="J14" i="4"/>
  <c r="J120" i="4"/>
  <c r="E7" i="4"/>
  <c r="E85" i="4"/>
  <c r="J259" i="3"/>
  <c r="J39" i="3"/>
  <c r="J38" i="3"/>
  <c r="AY97" i="1"/>
  <c r="J37" i="3"/>
  <c r="AX97" i="1"/>
  <c r="BI264" i="3"/>
  <c r="BH264" i="3"/>
  <c r="BG264" i="3"/>
  <c r="BF264" i="3"/>
  <c r="T264" i="3"/>
  <c r="T263" i="3"/>
  <c r="T262" i="3" s="1"/>
  <c r="R264" i="3"/>
  <c r="R263" i="3" s="1"/>
  <c r="R262" i="3" s="1"/>
  <c r="P264" i="3"/>
  <c r="P263" i="3"/>
  <c r="P262" i="3" s="1"/>
  <c r="BI261" i="3"/>
  <c r="BH261" i="3"/>
  <c r="BG261" i="3"/>
  <c r="BF261" i="3"/>
  <c r="T261" i="3"/>
  <c r="T260" i="3" s="1"/>
  <c r="T258" i="3" s="1"/>
  <c r="R261" i="3"/>
  <c r="R260" i="3"/>
  <c r="R258" i="3" s="1"/>
  <c r="P261" i="3"/>
  <c r="P260" i="3" s="1"/>
  <c r="P258" i="3" s="1"/>
  <c r="J108" i="3"/>
  <c r="BI255" i="3"/>
  <c r="BH255" i="3"/>
  <c r="BG255" i="3"/>
  <c r="BF255" i="3"/>
  <c r="T255" i="3"/>
  <c r="T254" i="3" s="1"/>
  <c r="R255" i="3"/>
  <c r="R254" i="3" s="1"/>
  <c r="P255" i="3"/>
  <c r="P254" i="3" s="1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2" i="3"/>
  <c r="BH212" i="3"/>
  <c r="BG212" i="3"/>
  <c r="BF212" i="3"/>
  <c r="T212" i="3"/>
  <c r="T211" i="3"/>
  <c r="R212" i="3"/>
  <c r="R211" i="3"/>
  <c r="P212" i="3"/>
  <c r="P211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T205" i="3" s="1"/>
  <c r="T186" i="3" s="1"/>
  <c r="R206" i="3"/>
  <c r="R205" i="3" s="1"/>
  <c r="P206" i="3"/>
  <c r="P205" i="3" s="1"/>
  <c r="P186" i="3" s="1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R186" i="3" s="1"/>
  <c r="P187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F127" i="3"/>
  <c r="E125" i="3"/>
  <c r="F91" i="3"/>
  <c r="E89" i="3"/>
  <c r="J26" i="3"/>
  <c r="E26" i="3"/>
  <c r="J130" i="3"/>
  <c r="J25" i="3"/>
  <c r="J23" i="3"/>
  <c r="E23" i="3"/>
  <c r="J129" i="3"/>
  <c r="J22" i="3"/>
  <c r="J20" i="3"/>
  <c r="E20" i="3"/>
  <c r="F94" i="3"/>
  <c r="J19" i="3"/>
  <c r="J17" i="3"/>
  <c r="E17" i="3"/>
  <c r="F129" i="3"/>
  <c r="J16" i="3"/>
  <c r="J14" i="3"/>
  <c r="J91" i="3" s="1"/>
  <c r="E7" i="3"/>
  <c r="E85" i="3" s="1"/>
  <c r="J39" i="2"/>
  <c r="J38" i="2"/>
  <c r="AY96" i="1"/>
  <c r="J37" i="2"/>
  <c r="AX96" i="1" s="1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F117" i="2"/>
  <c r="E115" i="2"/>
  <c r="F91" i="2"/>
  <c r="E89" i="2"/>
  <c r="J26" i="2"/>
  <c r="E26" i="2"/>
  <c r="J94" i="2"/>
  <c r="J25" i="2"/>
  <c r="J23" i="2"/>
  <c r="E23" i="2"/>
  <c r="J119" i="2"/>
  <c r="J22" i="2"/>
  <c r="J20" i="2"/>
  <c r="E20" i="2"/>
  <c r="F94" i="2"/>
  <c r="J19" i="2"/>
  <c r="J17" i="2"/>
  <c r="E17" i="2"/>
  <c r="F119" i="2"/>
  <c r="J16" i="2"/>
  <c r="J14" i="2"/>
  <c r="J91" i="2" s="1"/>
  <c r="E7" i="2"/>
  <c r="E85" i="2" s="1"/>
  <c r="L90" i="1"/>
  <c r="AM90" i="1"/>
  <c r="AM89" i="1"/>
  <c r="L89" i="1"/>
  <c r="AM87" i="1"/>
  <c r="L87" i="1"/>
  <c r="L85" i="1"/>
  <c r="L84" i="1"/>
  <c r="J141" i="10"/>
  <c r="BK139" i="10"/>
  <c r="J137" i="10"/>
  <c r="J133" i="10"/>
  <c r="J253" i="9"/>
  <c r="BK252" i="9"/>
  <c r="J252" i="9"/>
  <c r="BK248" i="9"/>
  <c r="J244" i="9"/>
  <c r="BK236" i="9"/>
  <c r="J235" i="9"/>
  <c r="J233" i="9"/>
  <c r="BK232" i="9"/>
  <c r="J225" i="9"/>
  <c r="J211" i="9"/>
  <c r="J209" i="9"/>
  <c r="BK207" i="9"/>
  <c r="J187" i="9"/>
  <c r="J185" i="9"/>
  <c r="J177" i="9"/>
  <c r="J170" i="9"/>
  <c r="J166" i="9"/>
  <c r="J161" i="9"/>
  <c r="J146" i="9"/>
  <c r="J144" i="9"/>
  <c r="J136" i="9"/>
  <c r="J173" i="8"/>
  <c r="J167" i="8"/>
  <c r="J163" i="8"/>
  <c r="J158" i="8"/>
  <c r="BK153" i="8"/>
  <c r="BK151" i="8"/>
  <c r="J149" i="8"/>
  <c r="J146" i="8"/>
  <c r="J142" i="8"/>
  <c r="BK134" i="8"/>
  <c r="BK131" i="8"/>
  <c r="J128" i="8"/>
  <c r="J126" i="8"/>
  <c r="J141" i="7"/>
  <c r="BK139" i="7"/>
  <c r="BK133" i="7"/>
  <c r="J132" i="7"/>
  <c r="BK259" i="6"/>
  <c r="J256" i="6"/>
  <c r="BK255" i="6"/>
  <c r="J253" i="6"/>
  <c r="J251" i="6"/>
  <c r="J239" i="6"/>
  <c r="J235" i="6"/>
  <c r="J234" i="6"/>
  <c r="BK225" i="6"/>
  <c r="J222" i="6"/>
  <c r="J219" i="6"/>
  <c r="J209" i="6"/>
  <c r="BK198" i="6"/>
  <c r="J196" i="6"/>
  <c r="BK194" i="6"/>
  <c r="BK186" i="6"/>
  <c r="J176" i="6"/>
  <c r="J174" i="6"/>
  <c r="BK155" i="6"/>
  <c r="J153" i="6"/>
  <c r="BK148" i="6"/>
  <c r="J143" i="6"/>
  <c r="J141" i="6"/>
  <c r="BK139" i="6"/>
  <c r="J137" i="6"/>
  <c r="J135" i="6"/>
  <c r="J173" i="5"/>
  <c r="BK169" i="5"/>
  <c r="BK165" i="5"/>
  <c r="BK155" i="5"/>
  <c r="J150" i="5"/>
  <c r="BK146" i="5"/>
  <c r="J144" i="5"/>
  <c r="BK143" i="5"/>
  <c r="J134" i="5"/>
  <c r="BK141" i="4"/>
  <c r="J141" i="4"/>
  <c r="J134" i="4"/>
  <c r="BK133" i="4"/>
  <c r="BK129" i="4"/>
  <c r="BK255" i="3"/>
  <c r="J252" i="3"/>
  <c r="BK249" i="3"/>
  <c r="J247" i="3"/>
  <c r="BK242" i="3"/>
  <c r="BK236" i="3"/>
  <c r="BK235" i="3"/>
  <c r="BK233" i="3"/>
  <c r="BK209" i="3"/>
  <c r="BK206" i="3"/>
  <c r="J203" i="3"/>
  <c r="J199" i="3"/>
  <c r="BK197" i="3"/>
  <c r="BK189" i="3"/>
  <c r="BK184" i="3"/>
  <c r="BK182" i="3"/>
  <c r="J180" i="3"/>
  <c r="J178" i="3"/>
  <c r="J172" i="3"/>
  <c r="J168" i="3"/>
  <c r="J166" i="3"/>
  <c r="BK156" i="3"/>
  <c r="J154" i="3"/>
  <c r="BK147" i="3"/>
  <c r="BK145" i="3"/>
  <c r="J135" i="3"/>
  <c r="BK171" i="2"/>
  <c r="J162" i="2"/>
  <c r="J159" i="2"/>
  <c r="BK155" i="2"/>
  <c r="BK154" i="2"/>
  <c r="J147" i="2"/>
  <c r="J142" i="2"/>
  <c r="J139" i="2"/>
  <c r="J137" i="2"/>
  <c r="J131" i="2"/>
  <c r="AS99" i="1"/>
  <c r="AS95" i="1"/>
  <c r="J136" i="10"/>
  <c r="BK129" i="10"/>
  <c r="J256" i="9"/>
  <c r="J249" i="9"/>
  <c r="BK244" i="9"/>
  <c r="BK238" i="9"/>
  <c r="J236" i="9"/>
  <c r="BK235" i="9"/>
  <c r="BK233" i="9"/>
  <c r="BK230" i="9"/>
  <c r="J222" i="9"/>
  <c r="BK211" i="9"/>
  <c r="BK209" i="9"/>
  <c r="J204" i="9"/>
  <c r="BK202" i="9"/>
  <c r="J200" i="9"/>
  <c r="BK194" i="9"/>
  <c r="J190" i="9"/>
  <c r="BK185" i="9"/>
  <c r="BK181" i="9"/>
  <c r="J179" i="9"/>
  <c r="BK172" i="9"/>
  <c r="BK164" i="9"/>
  <c r="BK161" i="9"/>
  <c r="BK156" i="9"/>
  <c r="J154" i="9"/>
  <c r="BK144" i="9"/>
  <c r="BK132" i="7"/>
  <c r="BK130" i="7"/>
  <c r="BK129" i="7"/>
  <c r="J267" i="6"/>
  <c r="J258" i="6"/>
  <c r="BK252" i="6"/>
  <c r="BK251" i="6"/>
  <c r="J246" i="6"/>
  <c r="J242" i="6"/>
  <c r="BK237" i="6"/>
  <c r="BK233" i="6"/>
  <c r="J231" i="6"/>
  <c r="BK228" i="6"/>
  <c r="J225" i="6"/>
  <c r="BK219" i="6"/>
  <c r="BK214" i="6"/>
  <c r="BK209" i="6"/>
  <c r="J206" i="6"/>
  <c r="J204" i="6"/>
  <c r="J202" i="6"/>
  <c r="J198" i="6"/>
  <c r="J190" i="6"/>
  <c r="J186" i="6"/>
  <c r="BK182" i="6"/>
  <c r="BK178" i="6"/>
  <c r="BK169" i="6"/>
  <c r="J167" i="6"/>
  <c r="J165" i="6"/>
  <c r="J162" i="6"/>
  <c r="J159" i="6"/>
  <c r="J157" i="6"/>
  <c r="J155" i="6"/>
  <c r="BK173" i="5"/>
  <c r="J165" i="5"/>
  <c r="BK159" i="5"/>
  <c r="J148" i="5"/>
  <c r="J139" i="5"/>
  <c r="J131" i="5"/>
  <c r="J128" i="5"/>
  <c r="J126" i="5"/>
  <c r="J137" i="4"/>
  <c r="BK136" i="4"/>
  <c r="BK132" i="4"/>
  <c r="J132" i="4"/>
  <c r="BK130" i="4"/>
  <c r="J130" i="4"/>
  <c r="J129" i="4"/>
  <c r="BK264" i="3"/>
  <c r="J264" i="3"/>
  <c r="J261" i="3"/>
  <c r="J251" i="3"/>
  <c r="BK247" i="3"/>
  <c r="BK239" i="3"/>
  <c r="J236" i="3"/>
  <c r="J233" i="3"/>
  <c r="BK231" i="3"/>
  <c r="BK229" i="3"/>
  <c r="BK212" i="3"/>
  <c r="J206" i="3"/>
  <c r="J201" i="3"/>
  <c r="BK199" i="3"/>
  <c r="BK180" i="3"/>
  <c r="J176" i="3"/>
  <c r="BK174" i="3"/>
  <c r="BK166" i="3"/>
  <c r="J158" i="3"/>
  <c r="J156" i="3"/>
  <c r="BK149" i="3"/>
  <c r="J147" i="3"/>
  <c r="J145" i="3"/>
  <c r="BK143" i="3"/>
  <c r="J141" i="3"/>
  <c r="J139" i="3"/>
  <c r="BK137" i="3"/>
  <c r="BK135" i="3"/>
  <c r="J169" i="2"/>
  <c r="J165" i="2"/>
  <c r="BK157" i="2"/>
  <c r="BK150" i="2"/>
  <c r="J146" i="2"/>
  <c r="J145" i="2"/>
  <c r="BK134" i="2"/>
  <c r="BK128" i="2"/>
  <c r="J126" i="2"/>
  <c r="AS103" i="1"/>
  <c r="BK137" i="10"/>
  <c r="BK136" i="10"/>
  <c r="J134" i="10"/>
  <c r="J132" i="10"/>
  <c r="J130" i="10"/>
  <c r="J129" i="10"/>
  <c r="BK259" i="9"/>
  <c r="J259" i="9"/>
  <c r="BK256" i="9"/>
  <c r="J250" i="9"/>
  <c r="J238" i="9"/>
  <c r="J230" i="9"/>
  <c r="J228" i="9"/>
  <c r="BK219" i="9"/>
  <c r="J216" i="9"/>
  <c r="BK204" i="9"/>
  <c r="J198" i="9"/>
  <c r="J194" i="9"/>
  <c r="BK192" i="9"/>
  <c r="BK187" i="9"/>
  <c r="BK183" i="9"/>
  <c r="J175" i="9"/>
  <c r="J172" i="9"/>
  <c r="BK170" i="9"/>
  <c r="BK166" i="9"/>
  <c r="BK158" i="9"/>
  <c r="BK154" i="9"/>
  <c r="J150" i="9"/>
  <c r="J148" i="9"/>
  <c r="J140" i="9"/>
  <c r="BK175" i="8"/>
  <c r="BK173" i="8"/>
  <c r="BK167" i="8"/>
  <c r="BK165" i="8"/>
  <c r="BK160" i="8"/>
  <c r="J156" i="8"/>
  <c r="J155" i="8"/>
  <c r="J151" i="8"/>
  <c r="BK149" i="8"/>
  <c r="BK146" i="8"/>
  <c r="J145" i="8"/>
  <c r="BK142" i="8"/>
  <c r="J139" i="8"/>
  <c r="BK137" i="8"/>
  <c r="J134" i="8"/>
  <c r="J131" i="8"/>
  <c r="BK128" i="8"/>
  <c r="BK126" i="8"/>
  <c r="J139" i="7"/>
  <c r="BK136" i="7"/>
  <c r="BK134" i="7"/>
  <c r="J129" i="7"/>
  <c r="BK267" i="6"/>
  <c r="J263" i="6"/>
  <c r="BK261" i="6"/>
  <c r="J255" i="6"/>
  <c r="BK253" i="6"/>
  <c r="BK249" i="6"/>
  <c r="BK246" i="6"/>
  <c r="BK242" i="6"/>
  <c r="J237" i="6"/>
  <c r="BK236" i="6"/>
  <c r="BK234" i="6"/>
  <c r="BK231" i="6"/>
  <c r="J228" i="6"/>
  <c r="BK222" i="6"/>
  <c r="BK211" i="6"/>
  <c r="BK202" i="6"/>
  <c r="BK196" i="6"/>
  <c r="J182" i="6"/>
  <c r="J178" i="6"/>
  <c r="BK174" i="6"/>
  <c r="J169" i="6"/>
  <c r="BK157" i="6"/>
  <c r="J148" i="6"/>
  <c r="J146" i="6"/>
  <c r="BK141" i="6"/>
  <c r="BK135" i="6"/>
  <c r="BK171" i="5"/>
  <c r="J169" i="5"/>
  <c r="J162" i="5"/>
  <c r="J161" i="5"/>
  <c r="J159" i="5"/>
  <c r="J155" i="5"/>
  <c r="J153" i="5"/>
  <c r="J151" i="5"/>
  <c r="BK144" i="5"/>
  <c r="BK141" i="5"/>
  <c r="BK139" i="5"/>
  <c r="BK137" i="5"/>
  <c r="BK134" i="5"/>
  <c r="BK128" i="5"/>
  <c r="BK126" i="5"/>
  <c r="J139" i="4"/>
  <c r="BK137" i="4"/>
  <c r="J136" i="4"/>
  <c r="BK134" i="4"/>
  <c r="J133" i="4"/>
  <c r="BK261" i="3"/>
  <c r="BK252" i="3"/>
  <c r="BK248" i="3"/>
  <c r="J239" i="3"/>
  <c r="J238" i="3"/>
  <c r="J231" i="3"/>
  <c r="BK226" i="3"/>
  <c r="J223" i="3"/>
  <c r="BK220" i="3"/>
  <c r="J217" i="3"/>
  <c r="J212" i="3"/>
  <c r="J197" i="3"/>
  <c r="J193" i="3"/>
  <c r="BK191" i="3"/>
  <c r="J189" i="3"/>
  <c r="J187" i="3"/>
  <c r="J182" i="3"/>
  <c r="BK178" i="3"/>
  <c r="J174" i="3"/>
  <c r="BK172" i="3"/>
  <c r="BK170" i="3"/>
  <c r="BK168" i="3"/>
  <c r="J164" i="3"/>
  <c r="BK161" i="3"/>
  <c r="BK158" i="3"/>
  <c r="BK154" i="3"/>
  <c r="J149" i="3"/>
  <c r="J143" i="3"/>
  <c r="BK141" i="3"/>
  <c r="BK139" i="3"/>
  <c r="J137" i="3"/>
  <c r="BK169" i="2"/>
  <c r="BK165" i="2"/>
  <c r="J154" i="2"/>
  <c r="J152" i="2"/>
  <c r="J149" i="2"/>
  <c r="BK146" i="2"/>
  <c r="BK145" i="2"/>
  <c r="J134" i="2"/>
  <c r="BK141" i="10"/>
  <c r="J139" i="10"/>
  <c r="BK134" i="10"/>
  <c r="BK133" i="10"/>
  <c r="BK132" i="10"/>
  <c r="BK130" i="10"/>
  <c r="BK253" i="9"/>
  <c r="BK250" i="9"/>
  <c r="BK249" i="9"/>
  <c r="J248" i="9"/>
  <c r="J232" i="9"/>
  <c r="BK228" i="9"/>
  <c r="BK225" i="9"/>
  <c r="BK222" i="9"/>
  <c r="J219" i="9"/>
  <c r="BK216" i="9"/>
  <c r="J207" i="9"/>
  <c r="J202" i="9"/>
  <c r="BK200" i="9"/>
  <c r="BK198" i="9"/>
  <c r="J192" i="9"/>
  <c r="BK190" i="9"/>
  <c r="J183" i="9"/>
  <c r="J181" i="9"/>
  <c r="BK179" i="9"/>
  <c r="BK177" i="9"/>
  <c r="BK175" i="9"/>
  <c r="J164" i="9"/>
  <c r="J158" i="9"/>
  <c r="J156" i="9"/>
  <c r="BK150" i="9"/>
  <c r="BK148" i="9"/>
  <c r="BK146" i="9"/>
  <c r="BK140" i="9"/>
  <c r="BK136" i="9"/>
  <c r="J175" i="8"/>
  <c r="BK169" i="8"/>
  <c r="J169" i="8"/>
  <c r="J165" i="8"/>
  <c r="BK163" i="8"/>
  <c r="J160" i="8"/>
  <c r="BK158" i="8"/>
  <c r="BK156" i="8"/>
  <c r="BK155" i="8"/>
  <c r="J153" i="8"/>
  <c r="BK145" i="8"/>
  <c r="BK139" i="8"/>
  <c r="J137" i="8"/>
  <c r="BK141" i="7"/>
  <c r="BK137" i="7"/>
  <c r="J137" i="7"/>
  <c r="J136" i="7"/>
  <c r="J134" i="7"/>
  <c r="J133" i="7"/>
  <c r="J130" i="7"/>
  <c r="BK270" i="6"/>
  <c r="J270" i="6"/>
  <c r="BK263" i="6"/>
  <c r="J261" i="6"/>
  <c r="J259" i="6"/>
  <c r="BK258" i="6"/>
  <c r="BK256" i="6"/>
  <c r="J252" i="6"/>
  <c r="J249" i="6"/>
  <c r="BK239" i="6"/>
  <c r="J236" i="6"/>
  <c r="BK235" i="6"/>
  <c r="J233" i="6"/>
  <c r="J214" i="6"/>
  <c r="J211" i="6"/>
  <c r="BK206" i="6"/>
  <c r="BK204" i="6"/>
  <c r="J194" i="6"/>
  <c r="BK190" i="6"/>
  <c r="BK176" i="6"/>
  <c r="BK167" i="6"/>
  <c r="BK165" i="6"/>
  <c r="BK162" i="6"/>
  <c r="BK159" i="6"/>
  <c r="BK153" i="6"/>
  <c r="BK146" i="6"/>
  <c r="BK143" i="6"/>
  <c r="J139" i="6"/>
  <c r="BK137" i="6"/>
  <c r="J171" i="5"/>
  <c r="BK162" i="5"/>
  <c r="BK161" i="5"/>
  <c r="BK153" i="5"/>
  <c r="BK151" i="5"/>
  <c r="BK150" i="5"/>
  <c r="BK148" i="5"/>
  <c r="J146" i="5"/>
  <c r="J143" i="5"/>
  <c r="J141" i="5"/>
  <c r="J137" i="5"/>
  <c r="BK131" i="5"/>
  <c r="BK139" i="4"/>
  <c r="J255" i="3"/>
  <c r="BK251" i="3"/>
  <c r="J249" i="3"/>
  <c r="J248" i="3"/>
  <c r="J242" i="3"/>
  <c r="BK238" i="3"/>
  <c r="J235" i="3"/>
  <c r="J229" i="3"/>
  <c r="J226" i="3"/>
  <c r="BK223" i="3"/>
  <c r="J220" i="3"/>
  <c r="BK217" i="3"/>
  <c r="J209" i="3"/>
  <c r="BK203" i="3"/>
  <c r="BK201" i="3"/>
  <c r="BK193" i="3"/>
  <c r="J191" i="3"/>
  <c r="BK187" i="3"/>
  <c r="J184" i="3"/>
  <c r="BK176" i="3"/>
  <c r="J170" i="3"/>
  <c r="BK164" i="3"/>
  <c r="J161" i="3"/>
  <c r="J171" i="2"/>
  <c r="BK162" i="2"/>
  <c r="BK159" i="2"/>
  <c r="J157" i="2"/>
  <c r="J155" i="2"/>
  <c r="BK152" i="2"/>
  <c r="J150" i="2"/>
  <c r="BK149" i="2"/>
  <c r="BK147" i="2"/>
  <c r="BK142" i="2"/>
  <c r="BK139" i="2"/>
  <c r="BK137" i="2"/>
  <c r="BK131" i="2"/>
  <c r="J128" i="2"/>
  <c r="BK126" i="2"/>
  <c r="T125" i="2" l="1"/>
  <c r="T124" i="2"/>
  <c r="BK164" i="2"/>
  <c r="J164" i="2"/>
  <c r="J101" i="2"/>
  <c r="P134" i="3"/>
  <c r="BK216" i="3"/>
  <c r="J216" i="3"/>
  <c r="J103" i="3"/>
  <c r="BK230" i="3"/>
  <c r="J230" i="3" s="1"/>
  <c r="J104" i="3" s="1"/>
  <c r="BK241" i="3"/>
  <c r="J241" i="3"/>
  <c r="J105" i="3" s="1"/>
  <c r="BK131" i="4"/>
  <c r="J131" i="4"/>
  <c r="J101" i="4"/>
  <c r="P135" i="4"/>
  <c r="T125" i="5"/>
  <c r="T124" i="5"/>
  <c r="R164" i="5"/>
  <c r="R134" i="6"/>
  <c r="BK208" i="6"/>
  <c r="J208" i="6"/>
  <c r="J101" i="6"/>
  <c r="T208" i="6"/>
  <c r="T193" i="6"/>
  <c r="BK218" i="6"/>
  <c r="J218" i="6"/>
  <c r="J103" i="6" s="1"/>
  <c r="R218" i="6"/>
  <c r="T232" i="6"/>
  <c r="T241" i="6"/>
  <c r="R250" i="6"/>
  <c r="T266" i="6"/>
  <c r="T265" i="6"/>
  <c r="T128" i="7"/>
  <c r="P131" i="7"/>
  <c r="BK135" i="7"/>
  <c r="J135" i="7"/>
  <c r="J102" i="7"/>
  <c r="T135" i="7"/>
  <c r="P125" i="8"/>
  <c r="P124" i="8"/>
  <c r="R168" i="8"/>
  <c r="T135" i="9"/>
  <c r="BK215" i="9"/>
  <c r="J215" i="9"/>
  <c r="J103" i="9"/>
  <c r="BK229" i="9"/>
  <c r="J229" i="9"/>
  <c r="J104" i="9"/>
  <c r="R247" i="9"/>
  <c r="R245" i="9" s="1"/>
  <c r="P125" i="2"/>
  <c r="P124" i="2"/>
  <c r="T164" i="2"/>
  <c r="T134" i="3"/>
  <c r="R216" i="3"/>
  <c r="P230" i="3"/>
  <c r="T241" i="3"/>
  <c r="R128" i="4"/>
  <c r="P131" i="4"/>
  <c r="BK135" i="4"/>
  <c r="J135" i="4"/>
  <c r="J102" i="4" s="1"/>
  <c r="BK125" i="5"/>
  <c r="BK124" i="5"/>
  <c r="J124" i="5"/>
  <c r="J99" i="5" s="1"/>
  <c r="P164" i="5"/>
  <c r="BK134" i="6"/>
  <c r="J134" i="6"/>
  <c r="J99" i="6" s="1"/>
  <c r="BK232" i="6"/>
  <c r="J232" i="6"/>
  <c r="J104" i="6"/>
  <c r="R232" i="6"/>
  <c r="R241" i="6"/>
  <c r="BK250" i="6"/>
  <c r="J250" i="6"/>
  <c r="J107" i="6" s="1"/>
  <c r="BK266" i="6"/>
  <c r="BK265" i="6"/>
  <c r="J265" i="6"/>
  <c r="J110" i="6" s="1"/>
  <c r="R128" i="7"/>
  <c r="R131" i="7"/>
  <c r="P135" i="7"/>
  <c r="T125" i="8"/>
  <c r="T124" i="8"/>
  <c r="P168" i="8"/>
  <c r="BK135" i="9"/>
  <c r="T215" i="9"/>
  <c r="T229" i="9"/>
  <c r="P247" i="9"/>
  <c r="P245" i="9"/>
  <c r="R125" i="2"/>
  <c r="R124" i="2"/>
  <c r="R164" i="2"/>
  <c r="R123" i="2" s="1"/>
  <c r="BK134" i="3"/>
  <c r="J134" i="3" s="1"/>
  <c r="J99" i="3" s="1"/>
  <c r="P216" i="3"/>
  <c r="R230" i="3"/>
  <c r="P241" i="3"/>
  <c r="BK128" i="4"/>
  <c r="T128" i="4"/>
  <c r="R131" i="4"/>
  <c r="T135" i="4"/>
  <c r="R125" i="5"/>
  <c r="R124" i="5"/>
  <c r="R123" i="5" s="1"/>
  <c r="T164" i="5"/>
  <c r="T134" i="6"/>
  <c r="R208" i="6"/>
  <c r="R193" i="6" s="1"/>
  <c r="T218" i="6"/>
  <c r="BK241" i="6"/>
  <c r="J241" i="6"/>
  <c r="J105" i="6" s="1"/>
  <c r="T250" i="6"/>
  <c r="R266" i="6"/>
  <c r="R265" i="6"/>
  <c r="BK125" i="8"/>
  <c r="J125" i="8" s="1"/>
  <c r="J100" i="8" s="1"/>
  <c r="BK168" i="8"/>
  <c r="J168" i="8" s="1"/>
  <c r="J101" i="8" s="1"/>
  <c r="R135" i="9"/>
  <c r="R134" i="9" s="1"/>
  <c r="R215" i="9"/>
  <c r="R229" i="9"/>
  <c r="BK247" i="9"/>
  <c r="J247" i="9" s="1"/>
  <c r="J109" i="9" s="1"/>
  <c r="BK128" i="10"/>
  <c r="J128" i="10"/>
  <c r="J100" i="10" s="1"/>
  <c r="P128" i="10"/>
  <c r="BK131" i="10"/>
  <c r="J131" i="10"/>
  <c r="J101" i="10" s="1"/>
  <c r="R131" i="10"/>
  <c r="R135" i="10"/>
  <c r="BK125" i="2"/>
  <c r="J125" i="2" s="1"/>
  <c r="J100" i="2" s="1"/>
  <c r="P164" i="2"/>
  <c r="R134" i="3"/>
  <c r="R133" i="3" s="1"/>
  <c r="T216" i="3"/>
  <c r="T230" i="3"/>
  <c r="R241" i="3"/>
  <c r="P128" i="4"/>
  <c r="P127" i="4" s="1"/>
  <c r="P126" i="4" s="1"/>
  <c r="AU98" i="1" s="1"/>
  <c r="T131" i="4"/>
  <c r="R135" i="4"/>
  <c r="P125" i="5"/>
  <c r="P124" i="5"/>
  <c r="P123" i="5" s="1"/>
  <c r="AU100" i="1" s="1"/>
  <c r="BK164" i="5"/>
  <c r="J164" i="5"/>
  <c r="J101" i="5" s="1"/>
  <c r="P134" i="6"/>
  <c r="P208" i="6"/>
  <c r="P193" i="6"/>
  <c r="P218" i="6"/>
  <c r="P232" i="6"/>
  <c r="P241" i="6"/>
  <c r="P250" i="6"/>
  <c r="P266" i="6"/>
  <c r="P265" i="6" s="1"/>
  <c r="BK128" i="7"/>
  <c r="P128" i="7"/>
  <c r="P127" i="7" s="1"/>
  <c r="P126" i="7" s="1"/>
  <c r="AU102" i="1" s="1"/>
  <c r="BK131" i="7"/>
  <c r="J131" i="7" s="1"/>
  <c r="J101" i="7" s="1"/>
  <c r="T131" i="7"/>
  <c r="R135" i="7"/>
  <c r="R125" i="8"/>
  <c r="R124" i="8" s="1"/>
  <c r="R123" i="8" s="1"/>
  <c r="T168" i="8"/>
  <c r="P135" i="9"/>
  <c r="P134" i="9" s="1"/>
  <c r="AU105" i="1" s="1"/>
  <c r="P215" i="9"/>
  <c r="P229" i="9"/>
  <c r="T247" i="9"/>
  <c r="T245" i="9" s="1"/>
  <c r="R128" i="10"/>
  <c r="R127" i="10" s="1"/>
  <c r="R126" i="10" s="1"/>
  <c r="T128" i="10"/>
  <c r="P131" i="10"/>
  <c r="T131" i="10"/>
  <c r="BK135" i="10"/>
  <c r="J135" i="10" s="1"/>
  <c r="J102" i="10" s="1"/>
  <c r="P135" i="10"/>
  <c r="T135" i="10"/>
  <c r="F93" i="2"/>
  <c r="E111" i="2"/>
  <c r="J117" i="2"/>
  <c r="F120" i="2"/>
  <c r="BE145" i="2"/>
  <c r="BE154" i="2"/>
  <c r="F93" i="3"/>
  <c r="J94" i="3"/>
  <c r="J127" i="3"/>
  <c r="BE149" i="3"/>
  <c r="BE156" i="3"/>
  <c r="BE158" i="3"/>
  <c r="BE172" i="3"/>
  <c r="BE180" i="3"/>
  <c r="BE206" i="3"/>
  <c r="BE212" i="3"/>
  <c r="BE231" i="3"/>
  <c r="BE233" i="3"/>
  <c r="BE236" i="3"/>
  <c r="BE238" i="3"/>
  <c r="BK254" i="3"/>
  <c r="J254" i="3"/>
  <c r="J106" i="3" s="1"/>
  <c r="BK260" i="3"/>
  <c r="BK258" i="3" s="1"/>
  <c r="J258" i="3" s="1"/>
  <c r="J107" i="3" s="1"/>
  <c r="BK263" i="3"/>
  <c r="BK262" i="3" s="1"/>
  <c r="J262" i="3" s="1"/>
  <c r="J110" i="3" s="1"/>
  <c r="E114" i="4"/>
  <c r="F123" i="4"/>
  <c r="BE137" i="4"/>
  <c r="J93" i="5"/>
  <c r="BE126" i="5"/>
  <c r="BE144" i="5"/>
  <c r="BE155" i="5"/>
  <c r="BE165" i="5"/>
  <c r="BE169" i="5"/>
  <c r="J93" i="6"/>
  <c r="J130" i="6"/>
  <c r="BE153" i="6"/>
  <c r="BE157" i="6"/>
  <c r="BE167" i="6"/>
  <c r="BE176" i="6"/>
  <c r="BE178" i="6"/>
  <c r="BE198" i="6"/>
  <c r="BE222" i="6"/>
  <c r="BE228" i="6"/>
  <c r="BE237" i="6"/>
  <c r="BE242" i="6"/>
  <c r="BE252" i="6"/>
  <c r="BE255" i="6"/>
  <c r="BE259" i="6"/>
  <c r="BE267" i="6"/>
  <c r="BE270" i="6"/>
  <c r="E114" i="7"/>
  <c r="BE139" i="7"/>
  <c r="E85" i="8"/>
  <c r="J93" i="8"/>
  <c r="F119" i="8"/>
  <c r="BE126" i="8"/>
  <c r="BE128" i="8"/>
  <c r="BE134" i="8"/>
  <c r="BE137" i="8"/>
  <c r="BE142" i="8"/>
  <c r="BE151" i="8"/>
  <c r="BE153" i="8"/>
  <c r="BE160" i="8"/>
  <c r="BE169" i="8"/>
  <c r="E85" i="9"/>
  <c r="J93" i="9"/>
  <c r="F131" i="9"/>
  <c r="BE156" i="9"/>
  <c r="BE161" i="9"/>
  <c r="BE164" i="9"/>
  <c r="BE183" i="9"/>
  <c r="BE209" i="9"/>
  <c r="BE211" i="9"/>
  <c r="BE233" i="9"/>
  <c r="BE236" i="9"/>
  <c r="BE238" i="9"/>
  <c r="BE252" i="9"/>
  <c r="BE256" i="9"/>
  <c r="BK210" i="9"/>
  <c r="J210" i="9" s="1"/>
  <c r="J102" i="9" s="1"/>
  <c r="BK237" i="9"/>
  <c r="J237" i="9"/>
  <c r="J105" i="9" s="1"/>
  <c r="BK243" i="9"/>
  <c r="J243" i="9" s="1"/>
  <c r="J106" i="9" s="1"/>
  <c r="J91" i="10"/>
  <c r="J122" i="10"/>
  <c r="BE139" i="10"/>
  <c r="BE141" i="10"/>
  <c r="J93" i="2"/>
  <c r="BE128" i="2"/>
  <c r="BE131" i="2"/>
  <c r="BE134" i="2"/>
  <c r="BE139" i="2"/>
  <c r="BE150" i="2"/>
  <c r="BE155" i="2"/>
  <c r="BE169" i="2"/>
  <c r="BE171" i="2"/>
  <c r="J93" i="3"/>
  <c r="E121" i="3"/>
  <c r="F130" i="3"/>
  <c r="BE141" i="3"/>
  <c r="BE147" i="3"/>
  <c r="BE154" i="3"/>
  <c r="BE176" i="3"/>
  <c r="BE182" i="3"/>
  <c r="BE184" i="3"/>
  <c r="BE187" i="3"/>
  <c r="BE197" i="3"/>
  <c r="BE235" i="3"/>
  <c r="BE239" i="3"/>
  <c r="BE242" i="3"/>
  <c r="F93" i="4"/>
  <c r="J94" i="4"/>
  <c r="J122" i="4"/>
  <c r="BE141" i="4"/>
  <c r="BK140" i="4"/>
  <c r="J140" i="4" s="1"/>
  <c r="J104" i="4" s="1"/>
  <c r="E85" i="5"/>
  <c r="F93" i="5"/>
  <c r="J94" i="5"/>
  <c r="J117" i="5"/>
  <c r="BE131" i="5"/>
  <c r="BE134" i="5"/>
  <c r="BE153" i="5"/>
  <c r="BE173" i="5"/>
  <c r="F93" i="6"/>
  <c r="J127" i="6"/>
  <c r="BE135" i="6"/>
  <c r="BE139" i="6"/>
  <c r="BE162" i="6"/>
  <c r="BE186" i="6"/>
  <c r="BE190" i="6"/>
  <c r="BE204" i="6"/>
  <c r="BE225" i="6"/>
  <c r="BE233" i="6"/>
  <c r="BE239" i="6"/>
  <c r="BE251" i="6"/>
  <c r="BE256" i="6"/>
  <c r="BK213" i="6"/>
  <c r="J213" i="6" s="1"/>
  <c r="J102" i="6" s="1"/>
  <c r="BK262" i="6"/>
  <c r="J262" i="6"/>
  <c r="J109" i="6" s="1"/>
  <c r="J91" i="7"/>
  <c r="F94" i="7"/>
  <c r="J122" i="7"/>
  <c r="J123" i="7"/>
  <c r="BE129" i="7"/>
  <c r="BE132" i="7"/>
  <c r="BE133" i="7"/>
  <c r="BE137" i="7"/>
  <c r="BE141" i="7"/>
  <c r="BK140" i="7"/>
  <c r="J140" i="7"/>
  <c r="J104" i="7"/>
  <c r="J91" i="8"/>
  <c r="F94" i="8"/>
  <c r="J120" i="8"/>
  <c r="BE139" i="8"/>
  <c r="BE145" i="8"/>
  <c r="BE146" i="8"/>
  <c r="BE158" i="8"/>
  <c r="BE163" i="8"/>
  <c r="BE165" i="8"/>
  <c r="BE167" i="8"/>
  <c r="BE175" i="8"/>
  <c r="J91" i="9"/>
  <c r="J94" i="9"/>
  <c r="BE136" i="9"/>
  <c r="BE140" i="9"/>
  <c r="BE144" i="9"/>
  <c r="BE146" i="9"/>
  <c r="BE181" i="9"/>
  <c r="BE187" i="9"/>
  <c r="BE198" i="9"/>
  <c r="BE222" i="9"/>
  <c r="BE225" i="9"/>
  <c r="BE230" i="9"/>
  <c r="BE235" i="9"/>
  <c r="BE244" i="9"/>
  <c r="BE253" i="9"/>
  <c r="BE259" i="9"/>
  <c r="F94" i="10"/>
  <c r="F122" i="10"/>
  <c r="BE133" i="10"/>
  <c r="J120" i="2"/>
  <c r="BE142" i="2"/>
  <c r="BE152" i="2"/>
  <c r="BE159" i="2"/>
  <c r="BE139" i="3"/>
  <c r="BE145" i="3"/>
  <c r="BE164" i="3"/>
  <c r="BE168" i="3"/>
  <c r="BE170" i="3"/>
  <c r="BE191" i="3"/>
  <c r="BE193" i="3"/>
  <c r="BE199" i="3"/>
  <c r="BE209" i="3"/>
  <c r="BE217" i="3"/>
  <c r="BE247" i="3"/>
  <c r="BE255" i="3"/>
  <c r="BE264" i="3"/>
  <c r="J91" i="4"/>
  <c r="BE129" i="4"/>
  <c r="BE130" i="4"/>
  <c r="BE132" i="4"/>
  <c r="BE133" i="4"/>
  <c r="BE134" i="4"/>
  <c r="BE139" i="4"/>
  <c r="F94" i="5"/>
  <c r="BE137" i="5"/>
  <c r="BE141" i="5"/>
  <c r="BE143" i="5"/>
  <c r="BE146" i="5"/>
  <c r="BE150" i="5"/>
  <c r="BE161" i="5"/>
  <c r="F94" i="6"/>
  <c r="E121" i="6"/>
  <c r="BE137" i="6"/>
  <c r="BE141" i="6"/>
  <c r="BE143" i="6"/>
  <c r="BE146" i="6"/>
  <c r="BE148" i="6"/>
  <c r="BE194" i="6"/>
  <c r="BE196" i="6"/>
  <c r="BE206" i="6"/>
  <c r="BE211" i="6"/>
  <c r="BE219" i="6"/>
  <c r="BE234" i="6"/>
  <c r="BE235" i="6"/>
  <c r="BE246" i="6"/>
  <c r="BE249" i="6"/>
  <c r="BE253" i="6"/>
  <c r="BE261" i="6"/>
  <c r="BE263" i="6"/>
  <c r="F122" i="7"/>
  <c r="BE134" i="7"/>
  <c r="AW104" i="1"/>
  <c r="F130" i="9"/>
  <c r="BE148" i="9"/>
  <c r="BE154" i="9"/>
  <c r="BE158" i="9"/>
  <c r="BE166" i="9"/>
  <c r="BE170" i="9"/>
  <c r="BE175" i="9"/>
  <c r="BE185" i="9"/>
  <c r="BE190" i="9"/>
  <c r="BE192" i="9"/>
  <c r="BE200" i="9"/>
  <c r="BE219" i="9"/>
  <c r="BE228" i="9"/>
  <c r="BE232" i="9"/>
  <c r="BE248" i="9"/>
  <c r="BE249" i="9"/>
  <c r="BK255" i="9"/>
  <c r="J255" i="9" s="1"/>
  <c r="J110" i="9" s="1"/>
  <c r="BK258" i="9"/>
  <c r="J258" i="9"/>
  <c r="J112" i="9" s="1"/>
  <c r="E85" i="10"/>
  <c r="J94" i="10"/>
  <c r="BE130" i="10"/>
  <c r="BE137" i="10"/>
  <c r="BE126" i="2"/>
  <c r="BE137" i="2"/>
  <c r="BE146" i="2"/>
  <c r="BE147" i="2"/>
  <c r="BE149" i="2"/>
  <c r="BE157" i="2"/>
  <c r="BE162" i="2"/>
  <c r="BE165" i="2"/>
  <c r="BE135" i="3"/>
  <c r="BE137" i="3"/>
  <c r="BE143" i="3"/>
  <c r="BE161" i="3"/>
  <c r="BE166" i="3"/>
  <c r="BE174" i="3"/>
  <c r="BE178" i="3"/>
  <c r="BE189" i="3"/>
  <c r="BE201" i="3"/>
  <c r="BE203" i="3"/>
  <c r="BE220" i="3"/>
  <c r="BE223" i="3"/>
  <c r="BE226" i="3"/>
  <c r="BE229" i="3"/>
  <c r="BE248" i="3"/>
  <c r="BE249" i="3"/>
  <c r="BE251" i="3"/>
  <c r="BE252" i="3"/>
  <c r="BE261" i="3"/>
  <c r="BK211" i="3"/>
  <c r="J211" i="3"/>
  <c r="J102" i="3"/>
  <c r="BE136" i="4"/>
  <c r="BK138" i="4"/>
  <c r="J138" i="4"/>
  <c r="J103" i="4"/>
  <c r="BE128" i="5"/>
  <c r="BE139" i="5"/>
  <c r="BE148" i="5"/>
  <c r="BE151" i="5"/>
  <c r="BE159" i="5"/>
  <c r="BE162" i="5"/>
  <c r="BE171" i="5"/>
  <c r="BE155" i="6"/>
  <c r="BE159" i="6"/>
  <c r="BE165" i="6"/>
  <c r="BE169" i="6"/>
  <c r="BE174" i="6"/>
  <c r="BE182" i="6"/>
  <c r="BE202" i="6"/>
  <c r="BE209" i="6"/>
  <c r="BE214" i="6"/>
  <c r="BE231" i="6"/>
  <c r="BE236" i="6"/>
  <c r="BE258" i="6"/>
  <c r="BK193" i="6"/>
  <c r="J193" i="6"/>
  <c r="J100" i="6" s="1"/>
  <c r="BK248" i="6"/>
  <c r="J248" i="6"/>
  <c r="J106" i="6"/>
  <c r="BK260" i="6"/>
  <c r="J260" i="6"/>
  <c r="J108" i="6"/>
  <c r="BE130" i="7"/>
  <c r="BE136" i="7"/>
  <c r="BK138" i="7"/>
  <c r="J138" i="7"/>
  <c r="J103" i="7"/>
  <c r="BE131" i="8"/>
  <c r="BE149" i="8"/>
  <c r="BE155" i="8"/>
  <c r="BE156" i="8"/>
  <c r="BE173" i="8"/>
  <c r="BE150" i="9"/>
  <c r="BE172" i="9"/>
  <c r="BE177" i="9"/>
  <c r="BE179" i="9"/>
  <c r="BE194" i="9"/>
  <c r="BE202" i="9"/>
  <c r="BE204" i="9"/>
  <c r="BE207" i="9"/>
  <c r="BE216" i="9"/>
  <c r="BE250" i="9"/>
  <c r="BK206" i="9"/>
  <c r="J206" i="9" s="1"/>
  <c r="J101" i="9" s="1"/>
  <c r="BE129" i="10"/>
  <c r="BE132" i="10"/>
  <c r="BE134" i="10"/>
  <c r="BE136" i="10"/>
  <c r="BK138" i="10"/>
  <c r="J138" i="10"/>
  <c r="J103" i="10" s="1"/>
  <c r="BK140" i="10"/>
  <c r="J140" i="10"/>
  <c r="J104" i="10"/>
  <c r="F39" i="2"/>
  <c r="BD96" i="1" s="1"/>
  <c r="F36" i="3"/>
  <c r="BA97" i="1"/>
  <c r="F38" i="7"/>
  <c r="BC102" i="1" s="1"/>
  <c r="F36" i="5"/>
  <c r="BA100" i="1" s="1"/>
  <c r="F38" i="6"/>
  <c r="BC101" i="1" s="1"/>
  <c r="F39" i="9"/>
  <c r="BD105" i="1" s="1"/>
  <c r="F39" i="5"/>
  <c r="BD100" i="1" s="1"/>
  <c r="F36" i="10"/>
  <c r="BA106" i="1" s="1"/>
  <c r="F39" i="7"/>
  <c r="BD102" i="1" s="1"/>
  <c r="F36" i="4"/>
  <c r="BA98" i="1" s="1"/>
  <c r="F37" i="8"/>
  <c r="BB104" i="1" s="1"/>
  <c r="J36" i="2"/>
  <c r="AW96" i="1" s="1"/>
  <c r="F37" i="7"/>
  <c r="BB102" i="1" s="1"/>
  <c r="F38" i="8"/>
  <c r="BC104" i="1" s="1"/>
  <c r="F39" i="10"/>
  <c r="BD106" i="1" s="1"/>
  <c r="F37" i="3"/>
  <c r="BB97" i="1" s="1"/>
  <c r="F39" i="8"/>
  <c r="BD104" i="1" s="1"/>
  <c r="F38" i="10"/>
  <c r="BC106" i="1" s="1"/>
  <c r="F38" i="3"/>
  <c r="BC97" i="1" s="1"/>
  <c r="J36" i="7"/>
  <c r="AW102" i="1" s="1"/>
  <c r="F36" i="9"/>
  <c r="BA105" i="1" s="1"/>
  <c r="J36" i="10"/>
  <c r="AW106" i="1" s="1"/>
  <c r="F36" i="2"/>
  <c r="BA96" i="1" s="1"/>
  <c r="F38" i="4"/>
  <c r="BC98" i="1" s="1"/>
  <c r="F37" i="5"/>
  <c r="BB100" i="1" s="1"/>
  <c r="F36" i="8"/>
  <c r="BA104" i="1" s="1"/>
  <c r="F37" i="10"/>
  <c r="BB106" i="1" s="1"/>
  <c r="F39" i="3"/>
  <c r="BD97" i="1" s="1"/>
  <c r="F36" i="6"/>
  <c r="BA101" i="1" s="1"/>
  <c r="F39" i="6"/>
  <c r="BD101" i="1" s="1"/>
  <c r="F38" i="2"/>
  <c r="BC96" i="1" s="1"/>
  <c r="F39" i="4"/>
  <c r="BD98" i="1" s="1"/>
  <c r="J36" i="5"/>
  <c r="AW100" i="1" s="1"/>
  <c r="J36" i="3"/>
  <c r="AW97" i="1" s="1"/>
  <c r="F37" i="6"/>
  <c r="BB101" i="1" s="1"/>
  <c r="F37" i="9"/>
  <c r="BB105" i="1" s="1"/>
  <c r="F37" i="4"/>
  <c r="BB98" i="1" s="1"/>
  <c r="F38" i="5"/>
  <c r="BC100" i="1" s="1"/>
  <c r="F37" i="2"/>
  <c r="BB96" i="1" s="1"/>
  <c r="J36" i="4"/>
  <c r="AW98" i="1" s="1"/>
  <c r="J36" i="9"/>
  <c r="AW105" i="1" s="1"/>
  <c r="J36" i="6"/>
  <c r="AW101" i="1" s="1"/>
  <c r="F36" i="7"/>
  <c r="BA102" i="1" s="1"/>
  <c r="F38" i="9"/>
  <c r="BC105" i="1" s="1"/>
  <c r="AS94" i="1"/>
  <c r="T123" i="8" l="1"/>
  <c r="R127" i="7"/>
  <c r="R126" i="7"/>
  <c r="BK127" i="7"/>
  <c r="J127" i="7" s="1"/>
  <c r="J99" i="7" s="1"/>
  <c r="P133" i="6"/>
  <c r="AU101" i="1" s="1"/>
  <c r="AU99" i="1" s="1"/>
  <c r="P127" i="10"/>
  <c r="P126" i="10" s="1"/>
  <c r="AU106" i="1" s="1"/>
  <c r="BK127" i="4"/>
  <c r="J127" i="4" s="1"/>
  <c r="J99" i="4" s="1"/>
  <c r="T127" i="10"/>
  <c r="T126" i="10" s="1"/>
  <c r="T133" i="6"/>
  <c r="P123" i="2"/>
  <c r="AU96" i="1"/>
  <c r="T127" i="7"/>
  <c r="T126" i="7" s="1"/>
  <c r="T123" i="5"/>
  <c r="P133" i="3"/>
  <c r="AU97" i="1" s="1"/>
  <c r="T123" i="2"/>
  <c r="T127" i="4"/>
  <c r="T126" i="4"/>
  <c r="R127" i="4"/>
  <c r="R126" i="4" s="1"/>
  <c r="T133" i="3"/>
  <c r="T134" i="9"/>
  <c r="P123" i="8"/>
  <c r="AU104" i="1" s="1"/>
  <c r="R133" i="6"/>
  <c r="BK205" i="3"/>
  <c r="J205" i="3" s="1"/>
  <c r="J101" i="3" s="1"/>
  <c r="BK189" i="9"/>
  <c r="J189" i="9"/>
  <c r="J100" i="9" s="1"/>
  <c r="J263" i="3"/>
  <c r="J111" i="3" s="1"/>
  <c r="J128" i="4"/>
  <c r="J100" i="4" s="1"/>
  <c r="BK133" i="6"/>
  <c r="J133" i="6" s="1"/>
  <c r="J98" i="6" s="1"/>
  <c r="J128" i="7"/>
  <c r="J100" i="7"/>
  <c r="J125" i="5"/>
  <c r="J100" i="5"/>
  <c r="J266" i="6"/>
  <c r="J111" i="6"/>
  <c r="J135" i="9"/>
  <c r="J99" i="9"/>
  <c r="BK245" i="9"/>
  <c r="J245" i="9"/>
  <c r="J107" i="9" s="1"/>
  <c r="BK257" i="9"/>
  <c r="J257" i="9" s="1"/>
  <c r="J111" i="9" s="1"/>
  <c r="J260" i="3"/>
  <c r="J109" i="3"/>
  <c r="BK124" i="8"/>
  <c r="BK123" i="8"/>
  <c r="J123" i="8" s="1"/>
  <c r="J32" i="8" s="1"/>
  <c r="AG104" i="1" s="1"/>
  <c r="BK127" i="10"/>
  <c r="J127" i="10" s="1"/>
  <c r="J99" i="10" s="1"/>
  <c r="BK124" i="2"/>
  <c r="BK123" i="2"/>
  <c r="J123" i="2" s="1"/>
  <c r="J32" i="2" s="1"/>
  <c r="AG96" i="1" s="1"/>
  <c r="BK123" i="5"/>
  <c r="J123" i="5" s="1"/>
  <c r="J32" i="5" s="1"/>
  <c r="AG100" i="1" s="1"/>
  <c r="BC103" i="1"/>
  <c r="AY103" i="1" s="1"/>
  <c r="F35" i="9"/>
  <c r="AZ105" i="1" s="1"/>
  <c r="J35" i="5"/>
  <c r="AV100" i="1" s="1"/>
  <c r="AT100" i="1" s="1"/>
  <c r="J35" i="9"/>
  <c r="AV105" i="1" s="1"/>
  <c r="AT105" i="1" s="1"/>
  <c r="BC99" i="1"/>
  <c r="AY99" i="1" s="1"/>
  <c r="F35" i="3"/>
  <c r="AZ97" i="1" s="1"/>
  <c r="BD99" i="1"/>
  <c r="F35" i="8"/>
  <c r="AZ104" i="1"/>
  <c r="F35" i="7"/>
  <c r="AZ102" i="1"/>
  <c r="F35" i="10"/>
  <c r="AZ106" i="1"/>
  <c r="BB99" i="1"/>
  <c r="AX99" i="1"/>
  <c r="F35" i="2"/>
  <c r="AZ96" i="1"/>
  <c r="BB95" i="1"/>
  <c r="AX95" i="1"/>
  <c r="J35" i="2"/>
  <c r="AV96" i="1"/>
  <c r="AT96" i="1"/>
  <c r="J35" i="10"/>
  <c r="AV106" i="1" s="1"/>
  <c r="AT106" i="1" s="1"/>
  <c r="F35" i="5"/>
  <c r="AZ100" i="1"/>
  <c r="BD103" i="1"/>
  <c r="J35" i="4"/>
  <c r="AV98" i="1" s="1"/>
  <c r="AT98" i="1" s="1"/>
  <c r="J35" i="8"/>
  <c r="AV104" i="1"/>
  <c r="AT104" i="1" s="1"/>
  <c r="BA95" i="1"/>
  <c r="AW95" i="1" s="1"/>
  <c r="BB103" i="1"/>
  <c r="AX103" i="1" s="1"/>
  <c r="F35" i="4"/>
  <c r="AZ98" i="1" s="1"/>
  <c r="F35" i="6"/>
  <c r="AZ101" i="1" s="1"/>
  <c r="BC95" i="1"/>
  <c r="AY95" i="1" s="1"/>
  <c r="J35" i="7"/>
  <c r="AV102" i="1" s="1"/>
  <c r="AT102" i="1" s="1"/>
  <c r="BD95" i="1"/>
  <c r="BD94" i="1"/>
  <c r="W33" i="1" s="1"/>
  <c r="BA99" i="1"/>
  <c r="AW99" i="1" s="1"/>
  <c r="J35" i="3"/>
  <c r="AV97" i="1" s="1"/>
  <c r="AT97" i="1" s="1"/>
  <c r="BA103" i="1"/>
  <c r="AW103" i="1"/>
  <c r="J35" i="6"/>
  <c r="AV101" i="1"/>
  <c r="AT101" i="1" s="1"/>
  <c r="AN100" i="1" l="1"/>
  <c r="J41" i="2"/>
  <c r="J41" i="5"/>
  <c r="J41" i="8"/>
  <c r="BK134" i="9"/>
  <c r="J134" i="9"/>
  <c r="J32" i="9" s="1"/>
  <c r="AG105" i="1" s="1"/>
  <c r="AN105" i="1" s="1"/>
  <c r="J98" i="2"/>
  <c r="J124" i="2"/>
  <c r="J99" i="2" s="1"/>
  <c r="BK126" i="4"/>
  <c r="J126" i="4" s="1"/>
  <c r="J98" i="4" s="1"/>
  <c r="J98" i="5"/>
  <c r="J98" i="8"/>
  <c r="BK126" i="10"/>
  <c r="J126" i="10"/>
  <c r="J98" i="10"/>
  <c r="BK126" i="7"/>
  <c r="J126" i="7" s="1"/>
  <c r="J98" i="7" s="1"/>
  <c r="J124" i="8"/>
  <c r="J99" i="8"/>
  <c r="BK186" i="3"/>
  <c r="J186" i="3"/>
  <c r="J100" i="3"/>
  <c r="AN96" i="1"/>
  <c r="AN104" i="1"/>
  <c r="AZ99" i="1"/>
  <c r="AV99" i="1" s="1"/>
  <c r="AT99" i="1" s="1"/>
  <c r="AU95" i="1"/>
  <c r="AU103" i="1"/>
  <c r="AZ103" i="1"/>
  <c r="AV103" i="1" s="1"/>
  <c r="AT103" i="1" s="1"/>
  <c r="BA94" i="1"/>
  <c r="AW94" i="1" s="1"/>
  <c r="AK30" i="1" s="1"/>
  <c r="AZ95" i="1"/>
  <c r="AV95" i="1" s="1"/>
  <c r="AT95" i="1" s="1"/>
  <c r="BC94" i="1"/>
  <c r="W32" i="1"/>
  <c r="J32" i="6"/>
  <c r="AG101" i="1"/>
  <c r="AN101" i="1" s="1"/>
  <c r="BB94" i="1"/>
  <c r="W31" i="1" s="1"/>
  <c r="J41" i="6" l="1"/>
  <c r="BK133" i="3"/>
  <c r="J133" i="3" s="1"/>
  <c r="J98" i="3" s="1"/>
  <c r="J98" i="9"/>
  <c r="J41" i="9"/>
  <c r="AU94" i="1"/>
  <c r="W30" i="1"/>
  <c r="J32" i="4"/>
  <c r="AG98" i="1"/>
  <c r="AN98" i="1" s="1"/>
  <c r="J32" i="7"/>
  <c r="AG102" i="1" s="1"/>
  <c r="AN102" i="1" s="1"/>
  <c r="J32" i="10"/>
  <c r="AG106" i="1" s="1"/>
  <c r="AN106" i="1" s="1"/>
  <c r="AY94" i="1"/>
  <c r="AX94" i="1"/>
  <c r="AZ94" i="1"/>
  <c r="W29" i="1" s="1"/>
  <c r="J41" i="4" l="1"/>
  <c r="J41" i="10"/>
  <c r="J41" i="7"/>
  <c r="AV94" i="1"/>
  <c r="AK29" i="1" s="1"/>
  <c r="J32" i="3"/>
  <c r="AG97" i="1" s="1"/>
  <c r="AN97" i="1" s="1"/>
  <c r="AG99" i="1"/>
  <c r="AN99" i="1"/>
  <c r="AG103" i="1"/>
  <c r="AN103" i="1"/>
  <c r="J41" i="3" l="1"/>
  <c r="AT94" i="1"/>
  <c r="AG95" i="1"/>
  <c r="AN95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<sst xmlns="http://schemas.openxmlformats.org/spreadsheetml/2006/main" count="7857" uniqueCount="910">
  <si>
    <t>Export Komplet</t>
  </si>
  <si>
    <t/>
  </si>
  <si>
    <t>2.0</t>
  </si>
  <si>
    <t>ZAMOK</t>
  </si>
  <si>
    <t>False</t>
  </si>
  <si>
    <t>{6c529f7c-55d1-45b7-948a-91c48799278b}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</si>
  <si>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</si>
  <si>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</si>
  <si>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</si>
  <si>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</si>
  <si>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</si>
  <si>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</si>
  <si>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</si>
  <si>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</si>
  <si>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D18029-02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</si>
  <si>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</si>
  <si>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</si>
  <si>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propustků v km 5,755, 6,866 a 7,231 tratě Horní Cerekev - Tábor</t>
  </si>
  <si>
    <t>KSO:</t>
  </si>
  <si>
    <t>CC-CZ:</t>
  </si>
  <si>
    <t>Místo:</t>
  </si>
  <si>
    <t xml:space="preserve"> </t>
  </si>
  <si>
    <t>Datum:</t>
  </si>
  <si>
    <t>7. 5. 2019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</si>
  <si>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</si>
  <si>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</si>
  <si>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</si>
  <si>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</si>
  <si>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</si>
  <si>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</si>
  <si>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</si>
  <si>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</si>
  <si>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</si>
  <si>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</si>
  <si>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</si>
  <si>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</si>
  <si>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</si>
  <si>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</si>
  <si>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</si>
  <si>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</si>
  <si>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</si>
  <si>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</si>
  <si>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</si>
  <si>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</si>
  <si>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</si>
  <si>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</si>
  <si>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</si>
  <si>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</si>
  <si>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</si>
  <si>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</si>
  <si>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</si>
  <si>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</si>
  <si>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</si>
  <si>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</si>
  <si>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</si>
  <si>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</si>
  <si>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</si>
  <si>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</si>
  <si>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</si>
  <si>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</si>
  <si>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</si>
  <si>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</si>
  <si>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</si>
  <si>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</si>
  <si>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</si>
  <si>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</si>
  <si>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</si>
  <si>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</si>
  <si>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</si>
  <si>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</si>
  <si>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</si>
  <si>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</si>
  <si>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</si>
  <si>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</si>
  <si>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</si>
  <si>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</si>
  <si>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</si>
  <si>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</si>
  <si>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propustku v km 5,755</t>
  </si>
  <si>
    <t>STA</t>
  </si>
  <si>
    <t>1</t>
  </si>
  <si>
    <t>{f6c1f6aa-d05e-48b1-9ae1-a0ca2c8dbfc0}</t>
  </si>
  <si>
    <t>2</t>
  </si>
  <si>
    <t>/</t>
  </si>
  <si>
    <t>SO 101</t>
  </si>
  <si>
    <t>Železniční svršek na propustku v km 5,755</t>
  </si>
  <si>
    <t>Soupis</t>
  </si>
  <si>
    <t>{f79c9fc6-869e-4568-93da-a68abee037ff}</t>
  </si>
  <si>
    <t>SO 102</t>
  </si>
  <si>
    <t>{107efacd-e8ed-4a3f-9330-2d651f94a028}</t>
  </si>
  <si>
    <t>VRN</t>
  </si>
  <si>
    <t>Vedlejší rozpočtové náklady</t>
  </si>
  <si>
    <t>{f1f2672a-680c-4c79-8761-02579a083e5e}</t>
  </si>
  <si>
    <t>SO 02</t>
  </si>
  <si>
    <t>Oprava propustku v km 6,866</t>
  </si>
  <si>
    <t>{b9f5a152-8c0e-4b2c-a5fc-8443c2e4f9df}</t>
  </si>
  <si>
    <t>SO 201</t>
  </si>
  <si>
    <t>Železniční svršek na propustku v km 6,866</t>
  </si>
  <si>
    <t>{fa10ef5b-1469-4243-b01e-6dbd67ae16d1}</t>
  </si>
  <si>
    <t>SO 202</t>
  </si>
  <si>
    <t>{45aa2e68-a691-4fcf-adfb-01e121104e14}</t>
  </si>
  <si>
    <t>{24599110-e547-435b-af48-65743495644f}</t>
  </si>
  <si>
    <t>SO 03</t>
  </si>
  <si>
    <t>Oprava propustku v km 7,231</t>
  </si>
  <si>
    <t>{c13df751-57e6-4d3b-8608-2bfcda35dbb4}</t>
  </si>
  <si>
    <t>SO 301</t>
  </si>
  <si>
    <t>Železniční svršek na propustku v km 7,231</t>
  </si>
  <si>
    <t>{7ab6c23c-4d4c-41c2-95cb-1711d28bf8ff}</t>
  </si>
  <si>
    <t>SO 302</t>
  </si>
  <si>
    <t>{6f4f7ea9-ecb0-46b7-a3cd-5c3811ded8d7}</t>
  </si>
  <si>
    <t>{eab6944d-ed68-423a-8000-532839ecce1b}</t>
  </si>
  <si>
    <t>KRYCÍ LIST SOUPISU PRACÍ</t>
  </si>
  <si>
    <t>Objekt:</t>
  </si>
  <si>
    <t>SO 01 - Oprava propustku v km 5,755</t>
  </si>
  <si>
    <t>Soupis:</t>
  </si>
  <si>
    <t>SO 101 - Železniční svršek na propustku v km 5,755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</si>
  <si>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</si>
  <si>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</si>
  <si>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</si>
  <si>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</si>
  <si>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</si>
  <si>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</si>
  <si>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</si>
  <si>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</si>
  <si>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</si>
  <si>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</si>
  <si>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</si>
  <si>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</si>
  <si>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</si>
  <si>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</si>
  <si>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</si>
  <si>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</si>
  <si>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</si>
  <si>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</si>
  <si>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</si>
  <si>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</si>
  <si>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</si>
  <si>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</si>
  <si>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</si>
  <si>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</si>
  <si>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</si>
  <si>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</si>
  <si>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K</t>
  </si>
  <si>
    <t>5901005010</t>
  </si>
  <si>
    <t>Měření geometrických parametrů měřícím vozíkem v koleji</t>
  </si>
  <si>
    <t>km</t>
  </si>
  <si>
    <t>Sborník UOŽI 01 2019</t>
  </si>
  <si>
    <t>4</t>
  </si>
  <si>
    <t>893562019</t>
  </si>
  <si>
    <t>VV</t>
  </si>
  <si>
    <t>300/1000</t>
  </si>
  <si>
    <t>5905055010</t>
  </si>
  <si>
    <t>Odstranění kolejového lože odtěžením kolej</t>
  </si>
  <si>
    <t>m3</t>
  </si>
  <si>
    <t>48731552</t>
  </si>
  <si>
    <t>P</t>
  </si>
  <si>
    <t>Poznámka k položce:_x000D_
S3/1</t>
  </si>
  <si>
    <t>2,1*10,0</t>
  </si>
  <si>
    <t>3</t>
  </si>
  <si>
    <t>5905060010</t>
  </si>
  <si>
    <t>Zřízení kolejového lože z kameniva kolej</t>
  </si>
  <si>
    <t>1473737762</t>
  </si>
  <si>
    <t>Poznámka k položce:_x000D_
S 3/1</t>
  </si>
  <si>
    <t>2,1*10</t>
  </si>
  <si>
    <t>5905100010</t>
  </si>
  <si>
    <t>Souvislá úprava profilu KL strojně v koleji otevřeného</t>
  </si>
  <si>
    <t>922769273</t>
  </si>
  <si>
    <t>0,250</t>
  </si>
  <si>
    <t>5905105030</t>
  </si>
  <si>
    <t>Doplnění KL kamenivem souvisle v koleji</t>
  </si>
  <si>
    <t>1940585316</t>
  </si>
  <si>
    <t>200*3,4*0,05"doplnění KL pro GPK koleje"</t>
  </si>
  <si>
    <t>6</t>
  </si>
  <si>
    <t>5906130380</t>
  </si>
  <si>
    <t>Montáž kolejového roštu v ose koleje pražce betonové vystrojené tv. S49 rozdělení "c"</t>
  </si>
  <si>
    <t>-111662550</t>
  </si>
  <si>
    <t>Poznámka k položce:_x000D_
SR103/2 (S)</t>
  </si>
  <si>
    <t>10/1000</t>
  </si>
  <si>
    <t>7</t>
  </si>
  <si>
    <t>5906140190</t>
  </si>
  <si>
    <t>Demontáž kolejového roštu (KR) koleje v ose koleje pražce betonové tv. S49 rozdělení "c"</t>
  </si>
  <si>
    <t>1004232726</t>
  </si>
  <si>
    <t>8</t>
  </si>
  <si>
    <t>5907050020</t>
  </si>
  <si>
    <t>Dělení kolejnic řezáním nebo rozbroušením tv. S49</t>
  </si>
  <si>
    <t>kus</t>
  </si>
  <si>
    <t>-256373930</t>
  </si>
  <si>
    <t>9</t>
  </si>
  <si>
    <t>5909010030</t>
  </si>
  <si>
    <t>Ojedinělé ruční podbití pražců nebo podpor příčných betonových</t>
  </si>
  <si>
    <t>-1889598917</t>
  </si>
  <si>
    <t>10</t>
  </si>
  <si>
    <t>M</t>
  </si>
  <si>
    <t>5958134140</t>
  </si>
  <si>
    <t>Součásti upevňovací vložka M</t>
  </si>
  <si>
    <t>1055480408</t>
  </si>
  <si>
    <t>20*4</t>
  </si>
  <si>
    <t>11</t>
  </si>
  <si>
    <t>5958128010</t>
  </si>
  <si>
    <t>Komplety ŽS 4 (šroub RS 1, matice M 24, podložka Fe6, svěrka ŽS4)</t>
  </si>
  <si>
    <t>954606885</t>
  </si>
  <si>
    <t>12</t>
  </si>
  <si>
    <t>5909030020</t>
  </si>
  <si>
    <t>Úprava směrového a výškového uspořádání koleje následná pražce betonové</t>
  </si>
  <si>
    <t>1713465667</t>
  </si>
  <si>
    <t>"1. podbití 250 m" 0,250</t>
  </si>
  <si>
    <t>13</t>
  </si>
  <si>
    <t>5910020130</t>
  </si>
  <si>
    <t>Svařování kolejnic termitem standardní spára, plný předehřev svar jednotlivý tv. S49</t>
  </si>
  <si>
    <t>svar</t>
  </si>
  <si>
    <t>2042303424</t>
  </si>
  <si>
    <t>2*2</t>
  </si>
  <si>
    <t>14</t>
  </si>
  <si>
    <t>5910035030</t>
  </si>
  <si>
    <t>Dosažení dovolené upínací teploty v BK prodloužením kolejnicového pásu v koleji tv. S49</t>
  </si>
  <si>
    <t>2081057002</t>
  </si>
  <si>
    <t>5910040010</t>
  </si>
  <si>
    <t>Umožnění volné dilatace kolejnic demontáž upevňovadel bez osazení kluzných podložek rozdělení pražců "c"</t>
  </si>
  <si>
    <t>m</t>
  </si>
  <si>
    <t>809034092</t>
  </si>
  <si>
    <t>150</t>
  </si>
  <si>
    <t>16</t>
  </si>
  <si>
    <t>5910040110</t>
  </si>
  <si>
    <t>Umožnění volné dilatace kolejnic montáž upevňovadel bez odstranění kluzných podložek rozdělení pražců "c"</t>
  </si>
  <si>
    <t>-370537730</t>
  </si>
  <si>
    <t>17</t>
  </si>
  <si>
    <t>5955101000.1</t>
  </si>
  <si>
    <t>Kamenivo drcené štěrk frakce 31,5/63 třídy BI</t>
  </si>
  <si>
    <t>t</t>
  </si>
  <si>
    <t>1798710874</t>
  </si>
  <si>
    <t>(21+34)*1,8</t>
  </si>
  <si>
    <t>Součet</t>
  </si>
  <si>
    <t>18</t>
  </si>
  <si>
    <t>5958158005</t>
  </si>
  <si>
    <t>Podložka pryžová pod patu kolejnice S49  183/126/6</t>
  </si>
  <si>
    <t>234940539</t>
  </si>
  <si>
    <t>12/0,6*2</t>
  </si>
  <si>
    <t>OST</t>
  </si>
  <si>
    <t>Ostatní</t>
  </si>
  <si>
    <t>19</t>
  </si>
  <si>
    <t>9902100300</t>
  </si>
  <si>
    <t>Doprava mechanizací přes 3,5 t Měrnou jednotkou je t přepravovaného materiálu. sypanin kameniva, písku, suti, dlažebních kostek, atd. do 30 km</t>
  </si>
  <si>
    <t>-537975733</t>
  </si>
  <si>
    <t>"Odvoz kameniva"21*1,8</t>
  </si>
  <si>
    <t>"Dovoz kameniva" (21+34)*1,8</t>
  </si>
  <si>
    <t>20</t>
  </si>
  <si>
    <t>9903100200</t>
  </si>
  <si>
    <t>Přeprava mechanizace na místo prováděných prací o hmotnosti do 12 t do 200 km</t>
  </si>
  <si>
    <t>512</t>
  </si>
  <si>
    <t>-1316843193</t>
  </si>
  <si>
    <t>"Dvoucestný bagr"1</t>
  </si>
  <si>
    <t>9909000100</t>
  </si>
  <si>
    <t>Poplatek za uložení suti nebo hmot na oficiální skládku</t>
  </si>
  <si>
    <t>-1738646284</t>
  </si>
  <si>
    <t>21*1,8"odstraněné KL"</t>
  </si>
  <si>
    <t>SO 102 - Oprava propustku v km 5,755</t>
  </si>
  <si>
    <t>1 - Zemní práce</t>
  </si>
  <si>
    <t>2 - Zakládání</t>
  </si>
  <si>
    <t xml:space="preserve">    3 - Svislé a kompletní konstrukce</t>
  </si>
  <si>
    <t xml:space="preserve">      4 - Vodorovné konstrukce</t>
  </si>
  <si>
    <t>711 - Izolace proti vodě, vlhkosti a plynům</t>
  </si>
  <si>
    <t>9 - Ostatní konstrukce a práce-bourání</t>
  </si>
  <si>
    <t>96 -  Bourání konstrukcí</t>
  </si>
  <si>
    <t>99 -  Přesun hmot</t>
  </si>
  <si>
    <t xml:space="preserve">    8 - Trubní vedení</t>
  </si>
  <si>
    <t xml:space="preserve">    998 - Přesun hmot</t>
  </si>
  <si>
    <t xml:space="preserve">    N00 - Úprava kabelů SŽDC</t>
  </si>
  <si>
    <t>Zemní práce</t>
  </si>
  <si>
    <t>111101101</t>
  </si>
  <si>
    <t>Odstranění travin z celkové plochy do 0,1 ha</t>
  </si>
  <si>
    <t>ha</t>
  </si>
  <si>
    <t>CS ÚRS 2019 02</t>
  </si>
  <si>
    <t>1598660854</t>
  </si>
  <si>
    <t>"odtsranění travin v okolí propustku" 0,02</t>
  </si>
  <si>
    <t>111201101</t>
  </si>
  <si>
    <t>Odstranění křovin a stromů průměru kmene do 100 mm i s kořeny z celkové plochy do 1000 m2</t>
  </si>
  <si>
    <t>m2</t>
  </si>
  <si>
    <t>-692466373</t>
  </si>
  <si>
    <t>"odstranění keřů" 120</t>
  </si>
  <si>
    <t>111201401</t>
  </si>
  <si>
    <t>Spálení křovin a stromů průměru kmene do 100 mm</t>
  </si>
  <si>
    <t>-53540413</t>
  </si>
  <si>
    <t>115001104</t>
  </si>
  <si>
    <t>Převedení vody potrubím DN do 300</t>
  </si>
  <si>
    <t>988459493</t>
  </si>
  <si>
    <t>115101202</t>
  </si>
  <si>
    <t>Čerpání vody na dopravní výšku do 10 m průměrný přítok do 1000 l/min</t>
  </si>
  <si>
    <t>hod</t>
  </si>
  <si>
    <t>-1408992021</t>
  </si>
  <si>
    <t>"při děštích" 16</t>
  </si>
  <si>
    <t>115101302</t>
  </si>
  <si>
    <t>Pohotovost čerpací soupravy pro dopravní výšku do 10 m přítok do 1000 l/min</t>
  </si>
  <si>
    <t>den</t>
  </si>
  <si>
    <t>2005486013</t>
  </si>
  <si>
    <t>119001421</t>
  </si>
  <si>
    <t>Dočasné zajištění kabelů a kabelových tratí ze 3 volně ložených kabelů</t>
  </si>
  <si>
    <t>704885777</t>
  </si>
  <si>
    <t>121101101</t>
  </si>
  <si>
    <t>Sejmutí ornice s přemístěním na vzdálenost do 50 m</t>
  </si>
  <si>
    <t>816289818</t>
  </si>
  <si>
    <t>Na stávajících svazích</t>
  </si>
  <si>
    <t>"Vlevo trati" (15*4,5)*0,10</t>
  </si>
  <si>
    <t>"Vpravo trati"15*5,5*0,10</t>
  </si>
  <si>
    <t>131301102</t>
  </si>
  <si>
    <t>Hloubení jam nezapažených v hornině tř. 4 objemu do 1000 m3</t>
  </si>
  <si>
    <t>-1444911676</t>
  </si>
  <si>
    <t>(6,175+10,69)*0,5*1,8*2,045+(6,175+10,69)*0,5*2,045*2,045*0,5+(16,175+10,69)*0,5*1,925*1,925*0,5</t>
  </si>
  <si>
    <t>161101101</t>
  </si>
  <si>
    <t>Svislé přemístění výkopku z horniny tř. 1 až 4 hl výkopu do 2,5 m</t>
  </si>
  <si>
    <t>402950206</t>
  </si>
  <si>
    <t>73,56</t>
  </si>
  <si>
    <t>162701105</t>
  </si>
  <si>
    <t>Vodorovné přemístění do 10000 m výkopku/sypaniny z horniny tř. 1 až 4</t>
  </si>
  <si>
    <t>-909769013</t>
  </si>
  <si>
    <t>"Na meziskládku a zpět"</t>
  </si>
  <si>
    <t>(73,56+15)*2</t>
  </si>
  <si>
    <t>167101101</t>
  </si>
  <si>
    <t>Nakládání výkopku z hornin tř. 1 až 4 do 100 m3</t>
  </si>
  <si>
    <t>1894549359</t>
  </si>
  <si>
    <t xml:space="preserve">Nakládání z meziskládky </t>
  </si>
  <si>
    <t>73,56+15</t>
  </si>
  <si>
    <t>171101141</t>
  </si>
  <si>
    <t>Uložení sypaniny do 0,75 m3 násypu na 1 m silnice nebo železnice</t>
  </si>
  <si>
    <t>1867416013</t>
  </si>
  <si>
    <t>"zpětný zásyp trub" 73,56</t>
  </si>
  <si>
    <t>171151101</t>
  </si>
  <si>
    <t>Hutnění boků násypů pro jakýkoliv sklon a míru zhutnění svahu</t>
  </si>
  <si>
    <t>-1828214868</t>
  </si>
  <si>
    <t>"hutnění svahů násypu"  (3,5+4,0)*8,0*2</t>
  </si>
  <si>
    <t>171201211</t>
  </si>
  <si>
    <t>Poplatek za uložení odpadu ze sypaniny na skládce (skládkovné)</t>
  </si>
  <si>
    <t>1831699188</t>
  </si>
  <si>
    <t>"odvoz 50% nevyhovující zeminy na skládku"73,56*0,5*1,8</t>
  </si>
  <si>
    <t>175101201</t>
  </si>
  <si>
    <t>Obsypání objektu nad přilehlým původním terénem sypaninou bez prohození, uloženou do 3 m</t>
  </si>
  <si>
    <t>1101165070</t>
  </si>
  <si>
    <t>175101209</t>
  </si>
  <si>
    <t>Příplatek k obsypání objektu za ruční prohození sypaniny, uložené do 3 m</t>
  </si>
  <si>
    <t>-2119077463</t>
  </si>
  <si>
    <t>175151101</t>
  </si>
  <si>
    <t>Obsypání potrubí strojně sypaninou bez prohození, uloženou do 3 m</t>
  </si>
  <si>
    <t>1294359221</t>
  </si>
  <si>
    <t>"zásyp trub" 73,56</t>
  </si>
  <si>
    <t>181411122</t>
  </si>
  <si>
    <t>Založení lučního trávníku výsevem plochy do 1000 m2 ve svahu do 1:2</t>
  </si>
  <si>
    <t>-398172527</t>
  </si>
  <si>
    <t>120</t>
  </si>
  <si>
    <t>57213002R</t>
  </si>
  <si>
    <t>Travní směs</t>
  </si>
  <si>
    <t>kg</t>
  </si>
  <si>
    <t>-587523805</t>
  </si>
  <si>
    <t>4,648</t>
  </si>
  <si>
    <t>182201101</t>
  </si>
  <si>
    <t>Svahování násypů</t>
  </si>
  <si>
    <t>-1956609480</t>
  </si>
  <si>
    <t>(3,5+4,0)*8,0*2</t>
  </si>
  <si>
    <t>22</t>
  </si>
  <si>
    <t>182301122</t>
  </si>
  <si>
    <t>Rozprostření ornice pl do 500 m2 ve svahu přes 1:5 tl vrstvy do 150 mm</t>
  </si>
  <si>
    <t>1132749100</t>
  </si>
  <si>
    <t>23</t>
  </si>
  <si>
    <t>583441990</t>
  </si>
  <si>
    <t>štěrkodrť frakce (Olbramovice) 0-63</t>
  </si>
  <si>
    <t>1719133240</t>
  </si>
  <si>
    <t>"nahrazení zeminy z 50%" 73,56*0,5*1,8</t>
  </si>
  <si>
    <t>Zakládání</t>
  </si>
  <si>
    <t>24</t>
  </si>
  <si>
    <t>271532212</t>
  </si>
  <si>
    <t>Podsyp pod základové konstrukce se zhutněním z hrubého kameniva frakce 16 až 32 mm</t>
  </si>
  <si>
    <t>757576973</t>
  </si>
  <si>
    <t>2,4*10*0,1</t>
  </si>
  <si>
    <t>25</t>
  </si>
  <si>
    <t>273311124</t>
  </si>
  <si>
    <t>Základové desky z betonu prostého C 12/15</t>
  </si>
  <si>
    <t>1839140878</t>
  </si>
  <si>
    <t>"podkladní vyrovnávací beton pod základovou desku" 1,6</t>
  </si>
  <si>
    <t>26</t>
  </si>
  <si>
    <t>273311127</t>
  </si>
  <si>
    <t>Základové desky z betonu prostého C 25/30</t>
  </si>
  <si>
    <t>2057169473</t>
  </si>
  <si>
    <t>"betonové lože pod prefabrikáty + koncový práh základu " 5,6+0,25</t>
  </si>
  <si>
    <t>27</t>
  </si>
  <si>
    <t>273354111</t>
  </si>
  <si>
    <t>Bednění základových desek - zřízení</t>
  </si>
  <si>
    <t>-714648129</t>
  </si>
  <si>
    <t>"podkladní beton" 2*10*0,1</t>
  </si>
  <si>
    <t>"lože pod prefabrikáty" 2*2*0,65*2,1+2*0,2*10*2+2*0,2*1,91</t>
  </si>
  <si>
    <t>28</t>
  </si>
  <si>
    <t>273354211</t>
  </si>
  <si>
    <t>Bednění základových desek - odstranění</t>
  </si>
  <si>
    <t>1292633891</t>
  </si>
  <si>
    <t>16,224</t>
  </si>
  <si>
    <t>29</t>
  </si>
  <si>
    <t>31316008</t>
  </si>
  <si>
    <t>síť výztužná svařovaná 100x100mm drát D 8mm</t>
  </si>
  <si>
    <t>1298340363</t>
  </si>
  <si>
    <t>"KARI síť 8mm100/100"32,3</t>
  </si>
  <si>
    <t>30</t>
  </si>
  <si>
    <t>31316006</t>
  </si>
  <si>
    <t>síť výztužná svařovaná 100x100mm drát D 6mm</t>
  </si>
  <si>
    <t>1554185203</t>
  </si>
  <si>
    <t>"výztuž obkladu lomovým kamnem"28,104</t>
  </si>
  <si>
    <t>31</t>
  </si>
  <si>
    <t>274311126</t>
  </si>
  <si>
    <t>Základové pasy, prahy, věnce a ostruhy z betonu prostého C 20/25</t>
  </si>
  <si>
    <t>-1920850500</t>
  </si>
  <si>
    <t>"Základové prahy dlažby" 0,7*0,3*2,1*2+0,7*0,3*1*2+0,7*0,3*3</t>
  </si>
  <si>
    <t>Svislé a kompletní konstrukce</t>
  </si>
  <si>
    <t>32</t>
  </si>
  <si>
    <t>13021012</t>
  </si>
  <si>
    <t>tyč ocelová žebírková jakost BSt 500S výztuž do betonu D 10mm</t>
  </si>
  <si>
    <t>-1816044741</t>
  </si>
  <si>
    <t>Poznámka k položce:_x000D_
Hmotnost: 0,62 kg/m</t>
  </si>
  <si>
    <t>"prutová výstuž zesílení na vtoku a výtoku "(92,7+9,8)/1000</t>
  </si>
  <si>
    <t>33</t>
  </si>
  <si>
    <t>389121111</t>
  </si>
  <si>
    <t>Osazení dílců rámové konstrukce propustků a podchodů hmotnosti do 5 t</t>
  </si>
  <si>
    <t>734843265</t>
  </si>
  <si>
    <t>"Montáž propustku"9</t>
  </si>
  <si>
    <t>Vodorovné konstrukce</t>
  </si>
  <si>
    <t>34</t>
  </si>
  <si>
    <t>465513157</t>
  </si>
  <si>
    <t>Dlažba svahu u opěr z upraveného lomového žulového kamene LK 20 do lože C 25/30</t>
  </si>
  <si>
    <t>1406911624</t>
  </si>
  <si>
    <t>"vlevo"3,14*2,5-3,14*0,5*0,5*0,5+2,7*3,14</t>
  </si>
  <si>
    <t>"vpravo" 3,14*3-3,14*0,5*0,5*0,5+1*3,14</t>
  </si>
  <si>
    <t>711</t>
  </si>
  <si>
    <t>Izolace proti vodě, vlhkosti a plynům</t>
  </si>
  <si>
    <t>35</t>
  </si>
  <si>
    <t>711511101</t>
  </si>
  <si>
    <t>Provedení hydroizolace potrubí za studena penetračním nátěrem</t>
  </si>
  <si>
    <t>1235827511</t>
  </si>
  <si>
    <t>71,494</t>
  </si>
  <si>
    <t>36</t>
  </si>
  <si>
    <t>111631500</t>
  </si>
  <si>
    <t>lak asfaltový ALP/9 bal 9 kg</t>
  </si>
  <si>
    <t>-297100280</t>
  </si>
  <si>
    <t>Poznámka k položce:_x000D_
Spotřeba 0,3-0,4kg/m2 dle povrchu, ředidlo technický benzín</t>
  </si>
  <si>
    <t>64,6936258267715*0,00035 'Přepočtené koeficientem množství</t>
  </si>
  <si>
    <t>37</t>
  </si>
  <si>
    <t>711511102</t>
  </si>
  <si>
    <t>Provedení hydroizolace potrubí za studena asfaltovým lakem</t>
  </si>
  <si>
    <t>-681466768</t>
  </si>
  <si>
    <t>"Dvojnásobný nátěr"71,494*2</t>
  </si>
  <si>
    <t>38</t>
  </si>
  <si>
    <t>111631520</t>
  </si>
  <si>
    <t>lak asfaltový RENOLAK ALN bal. 9 kg</t>
  </si>
  <si>
    <t>-129661340</t>
  </si>
  <si>
    <t>Poznámka k položce:_x000D_
Spotřeba: 0,3-0,5 kg/m2</t>
  </si>
  <si>
    <t>142,988*0,00035 'Přepočtené koeficientem množství</t>
  </si>
  <si>
    <t>39</t>
  </si>
  <si>
    <t>998711101</t>
  </si>
  <si>
    <t>Přesun hmot tonážní pro izolace proti vodě, vlhkosti a plynům v objektech výšky do 6 m</t>
  </si>
  <si>
    <t>-1205895745</t>
  </si>
  <si>
    <t>Ostatní konstrukce a práce-bourání</t>
  </si>
  <si>
    <t>40</t>
  </si>
  <si>
    <t>922571133</t>
  </si>
  <si>
    <t>Úprava drážní stezky ze štěrkopísku zhutněného tl 150 mm</t>
  </si>
  <si>
    <t>-124183974</t>
  </si>
  <si>
    <t>(1,25+0,85)*24</t>
  </si>
  <si>
    <t>41</t>
  </si>
  <si>
    <t>592211604D</t>
  </si>
  <si>
    <t>Žlb trouba patková DN 800</t>
  </si>
  <si>
    <t>-1833740823</t>
  </si>
  <si>
    <t>42</t>
  </si>
  <si>
    <t>592211605D</t>
  </si>
  <si>
    <t>Žlb trouba patková DN 800 vtokový nebo výtokový díl šikmý</t>
  </si>
  <si>
    <t>-57495414</t>
  </si>
  <si>
    <t>43</t>
  </si>
  <si>
    <t>-2005352715</t>
  </si>
  <si>
    <t>44</t>
  </si>
  <si>
    <t>936942211</t>
  </si>
  <si>
    <t>Zhotovení tabulky s letopočtem opravy mostu vložením šablony do bednění</t>
  </si>
  <si>
    <t>1184549713</t>
  </si>
  <si>
    <t>45</t>
  </si>
  <si>
    <t>966023211</t>
  </si>
  <si>
    <t>Snesení nevyhovujících kamenných římsových desek na průčelním zdivu a křídlech</t>
  </si>
  <si>
    <t>1111872994</t>
  </si>
  <si>
    <t>2,96*2*0,25*0,6</t>
  </si>
  <si>
    <t>96</t>
  </si>
  <si>
    <t xml:space="preserve"> Bourání konstrukcí</t>
  </si>
  <si>
    <t>46</t>
  </si>
  <si>
    <t>962021112</t>
  </si>
  <si>
    <t>Bourání mostních zdí a pilířů z kamene</t>
  </si>
  <si>
    <t>1365534746</t>
  </si>
  <si>
    <t>"Opěry" 0,8*0,6*6,8*2</t>
  </si>
  <si>
    <t>"Nosná konstrukce"1,0*0,3*6,8</t>
  </si>
  <si>
    <t>"Základ"0,6*1,8*6,8</t>
  </si>
  <si>
    <t>47</t>
  </si>
  <si>
    <t>997211111.1</t>
  </si>
  <si>
    <t>Svislá doprava suti na v 3,5 m</t>
  </si>
  <si>
    <t>168687095</t>
  </si>
  <si>
    <t>48</t>
  </si>
  <si>
    <t>997211511.1</t>
  </si>
  <si>
    <t>Vodorovná doprava suti po suchu na vzdálenost do 1 km</t>
  </si>
  <si>
    <t>1576570685</t>
  </si>
  <si>
    <t>49</t>
  </si>
  <si>
    <t>997211519</t>
  </si>
  <si>
    <t>Příplatek ZKD 1 km u vodorovné dopravy suti</t>
  </si>
  <si>
    <t>-2016708970</t>
  </si>
  <si>
    <t>"Přesun na skládku 25km"41,93*25</t>
  </si>
  <si>
    <t>50</t>
  </si>
  <si>
    <t>997211612</t>
  </si>
  <si>
    <t>Nakládání vybouraných hmot na dopravní prostředky pro vodorovnou dopravu</t>
  </si>
  <si>
    <t>771306453</t>
  </si>
  <si>
    <t>51</t>
  </si>
  <si>
    <t>997221856</t>
  </si>
  <si>
    <t>Skládkovné suti netříděné</t>
  </si>
  <si>
    <t>-708048686</t>
  </si>
  <si>
    <t>41,93</t>
  </si>
  <si>
    <t>99</t>
  </si>
  <si>
    <t xml:space="preserve"> Přesun hmot</t>
  </si>
  <si>
    <t>52</t>
  </si>
  <si>
    <t>992114151</t>
  </si>
  <si>
    <t>Vodorovné přemístění mostních dílců z ŽB na vzdálenost 5000 m do hmotnosti 5 t</t>
  </si>
  <si>
    <t>-82703478</t>
  </si>
  <si>
    <t>převoz prefabrikátů na stavbu</t>
  </si>
  <si>
    <t>Trubní vedení</t>
  </si>
  <si>
    <t>998</t>
  </si>
  <si>
    <t>Přesun hmot</t>
  </si>
  <si>
    <t>53</t>
  </si>
  <si>
    <t>998212111</t>
  </si>
  <si>
    <t>Přesun hmot pro mosty zděné, monolitické betonové nebo ocelové v do 20 m</t>
  </si>
  <si>
    <t>2026066440</t>
  </si>
  <si>
    <t>N00</t>
  </si>
  <si>
    <t>Úprava kabelů SŽDC</t>
  </si>
  <si>
    <t>54</t>
  </si>
  <si>
    <t>OST3</t>
  </si>
  <si>
    <t>Úprava kabelů včetně jejich uložení do kabelových chrániček, D+M</t>
  </si>
  <si>
    <t>kpl</t>
  </si>
  <si>
    <t>2041768647</t>
  </si>
  <si>
    <t>"vytyčení kabelů Telematika a jejich ruční odkrytí"</t>
  </si>
  <si>
    <t>"uložení kabelů do chráničky, přiložení rezervního žlabu, obetonování, D+M"1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</si>
  <si>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</si>
  <si>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</si>
  <si>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</si>
  <si>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</si>
  <si>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</si>
  <si>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</si>
  <si>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</si>
  <si>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</si>
  <si>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</si>
  <si>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</si>
  <si>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CS ÚRS 2019 01</t>
  </si>
  <si>
    <t>1024</t>
  </si>
  <si>
    <t>1054753967</t>
  </si>
  <si>
    <t>013254000</t>
  </si>
  <si>
    <t>Dokumentace skutečného provedení stavby</t>
  </si>
  <si>
    <t>1016995476</t>
  </si>
  <si>
    <t>VRN3</t>
  </si>
  <si>
    <t>Zařízení staveniště</t>
  </si>
  <si>
    <t>030001000</t>
  </si>
  <si>
    <t>147417009</t>
  </si>
  <si>
    <t>032403000</t>
  </si>
  <si>
    <t>Provizorní komunikace</t>
  </si>
  <si>
    <t>-1924678403</t>
  </si>
  <si>
    <t>035103001</t>
  </si>
  <si>
    <t>Pronájem ploch</t>
  </si>
  <si>
    <t>-571653817</t>
  </si>
  <si>
    <t>VRN4</t>
  </si>
  <si>
    <t>Inženýrská činnost</t>
  </si>
  <si>
    <t>041103000</t>
  </si>
  <si>
    <t>Autorský dozor projektanta</t>
  </si>
  <si>
    <t>1305425956</t>
  </si>
  <si>
    <t>043194000</t>
  </si>
  <si>
    <t>Ostatní zkoušky</t>
  </si>
  <si>
    <t>-267003896</t>
  </si>
  <si>
    <t>VRN6</t>
  </si>
  <si>
    <t>Územní vlivy</t>
  </si>
  <si>
    <t>065002000</t>
  </si>
  <si>
    <t>Mimostaveništní doprava materiálů</t>
  </si>
  <si>
    <t>616200229</t>
  </si>
  <si>
    <t>VRN7</t>
  </si>
  <si>
    <t>Provozní vlivy</t>
  </si>
  <si>
    <t>074002000</t>
  </si>
  <si>
    <t>Železniční a městský kolejový provoz</t>
  </si>
  <si>
    <t>2007625910</t>
  </si>
  <si>
    <t>SO 02 - Oprava propustku v km 6,866</t>
  </si>
  <si>
    <t>SO 201 - Železniční svršek na propustku v km 6,866</t>
  </si>
  <si>
    <t>1982560815</t>
  </si>
  <si>
    <t>2059051406</t>
  </si>
  <si>
    <t>2,1*12,0</t>
  </si>
  <si>
    <t>1490777337</t>
  </si>
  <si>
    <t>1326860636</t>
  </si>
  <si>
    <t>0,225</t>
  </si>
  <si>
    <t>325420259</t>
  </si>
  <si>
    <t>150*3,4*0,05"doplnění KL pro GPK koleje"</t>
  </si>
  <si>
    <t>1915400320</t>
  </si>
  <si>
    <t>16035366</t>
  </si>
  <si>
    <t>-553802892</t>
  </si>
  <si>
    <t>424142209</t>
  </si>
  <si>
    <t>12/0,6"druhé podbití-ručně, pouze na délku výkopu</t>
  </si>
  <si>
    <t>1002588277</t>
  </si>
  <si>
    <t>"1. podbití 225 m" 0,225</t>
  </si>
  <si>
    <t>-694888116</t>
  </si>
  <si>
    <t>305855135</t>
  </si>
  <si>
    <t>1571320009</t>
  </si>
  <si>
    <t>100</t>
  </si>
  <si>
    <t>1248031158</t>
  </si>
  <si>
    <t>1927758956</t>
  </si>
  <si>
    <t>225*3,4*0,05*0,5*1,8 "doplnění KL pro GPK koleje"</t>
  </si>
  <si>
    <t>12*2,1*1,8</t>
  </si>
  <si>
    <t>-30921462</t>
  </si>
  <si>
    <t>245907579</t>
  </si>
  <si>
    <t>1814434653</t>
  </si>
  <si>
    <t>864228003</t>
  </si>
  <si>
    <t>"Odvoz kameniva"23,8*1,8</t>
  </si>
  <si>
    <t>"Dovoz kameniva" 68,04</t>
  </si>
  <si>
    <t>806852736</t>
  </si>
  <si>
    <t>9903200200</t>
  </si>
  <si>
    <t>Přeprava mechanizace na místo prováděných prací o hmotnosti přes 12 t do 200 km</t>
  </si>
  <si>
    <t>-10323502</t>
  </si>
  <si>
    <t>"Najetí podbíječky"1</t>
  </si>
  <si>
    <t>-835838592</t>
  </si>
  <si>
    <t>23,8*1,8"odstraněné KL"</t>
  </si>
  <si>
    <t>SO 202 - Oprava propustku v km 6,866</t>
  </si>
  <si>
    <t>4 - Vodorovné konstrukce</t>
  </si>
  <si>
    <t>997 - Přesun sutě</t>
  </si>
  <si>
    <t>998 - Přesun hmot</t>
  </si>
  <si>
    <t>46-M - Zemní práce při extr.mont.pracích</t>
  </si>
  <si>
    <t>-1555631177</t>
  </si>
  <si>
    <t>1706549765</t>
  </si>
  <si>
    <t>1166104190</t>
  </si>
  <si>
    <t>639706661</t>
  </si>
  <si>
    <t>"při děštích" 32</t>
  </si>
  <si>
    <t>-233840120</t>
  </si>
  <si>
    <t>1930161946</t>
  </si>
  <si>
    <t>"Zajištění kabelu ČD Telematika"20</t>
  </si>
  <si>
    <t>-1757046167</t>
  </si>
  <si>
    <t>"Vlevo trati" 15,0*4,8*0,15</t>
  </si>
  <si>
    <t>"Vpravo trati" 15,0*4,05*0,15</t>
  </si>
  <si>
    <t>1119863604</t>
  </si>
  <si>
    <t>(1,8+6,35)*0,5*2,28*6+(1,8+6,35)*0,5*2,28*1,5-1*2*7,4</t>
  </si>
  <si>
    <t>131301109</t>
  </si>
  <si>
    <t>Příplatek za lepivost u hloubení jam nezapažených v hornině tř. 4</t>
  </si>
  <si>
    <t>-1080944007</t>
  </si>
  <si>
    <t>1313907951</t>
  </si>
  <si>
    <t>704301246</t>
  </si>
  <si>
    <t>(54,883+10,125)*2</t>
  </si>
  <si>
    <t>1458890452</t>
  </si>
  <si>
    <t>54,883+10,125</t>
  </si>
  <si>
    <t>1971122907</t>
  </si>
  <si>
    <t>"zásyp trub" 54,883+10-16,128</t>
  </si>
  <si>
    <t>1831077025</t>
  </si>
  <si>
    <t>"Doplnění násypu cca 25 m3" 25*1,8</t>
  </si>
  <si>
    <t>791295521</t>
  </si>
  <si>
    <t xml:space="preserve">"hutnění svahů násypu"  </t>
  </si>
  <si>
    <t>"Vlevo trati" 15,0*2,2</t>
  </si>
  <si>
    <t>"Vpravo trati" 15,0*2,3</t>
  </si>
  <si>
    <t>1718618237</t>
  </si>
  <si>
    <t>8,4*3,2*0,6</t>
  </si>
  <si>
    <t>181202305</t>
  </si>
  <si>
    <t>Úprava pláně na násypech se zhutněním</t>
  </si>
  <si>
    <t>-1068939500</t>
  </si>
  <si>
    <t>"zemní pláň" 6,7*9,8</t>
  </si>
  <si>
    <t>181301102</t>
  </si>
  <si>
    <t>Rozprostření ornice tl vrstvy do 150 mm pl do 500 m2 v rovině nebo ve svahu do 1:5</t>
  </si>
  <si>
    <t>1319474046</t>
  </si>
  <si>
    <t>1233866505</t>
  </si>
  <si>
    <t>183405211</t>
  </si>
  <si>
    <t>Výsev trávníku hydroosevem na ornici</t>
  </si>
  <si>
    <t>638212019</t>
  </si>
  <si>
    <t>005724740</t>
  </si>
  <si>
    <t>osivo směs travní krajinná - svahová</t>
  </si>
  <si>
    <t>1228243886</t>
  </si>
  <si>
    <t>67,50</t>
  </si>
  <si>
    <t>67,5*0,025 'Přepočtené koeficientem množství</t>
  </si>
  <si>
    <t>273311125</t>
  </si>
  <si>
    <t>Základové desky z betonu prostého C 16/20</t>
  </si>
  <si>
    <t>1324431416</t>
  </si>
  <si>
    <t>"podkladní vyrovnávací beton pod základovou desku " 1,92</t>
  </si>
  <si>
    <t>273321117</t>
  </si>
  <si>
    <t>Základové desky ze ŽB C 25/30</t>
  </si>
  <si>
    <t>-1843931435</t>
  </si>
  <si>
    <t>"betonové lože pod prefabrikáty včetně prahů " 5,8</t>
  </si>
  <si>
    <t>-828293101</t>
  </si>
  <si>
    <t>"podkladní beton" 2*0,1*(2,14+2,09)</t>
  </si>
  <si>
    <t>"lože pod prefabrikáty" 2*0,2*(2,54+2,49)+2*(0,2*1,91)+4*(0,48*1,9)+4*(0,45*2,1)</t>
  </si>
  <si>
    <t>-844830622</t>
  </si>
  <si>
    <t>11,050 "viz 273354111"</t>
  </si>
  <si>
    <t>273361411</t>
  </si>
  <si>
    <t>Výztuž základových desek ze svařovaných sítí do 3,5 kg/m2</t>
  </si>
  <si>
    <t>-1683776495</t>
  </si>
  <si>
    <t>0,259</t>
  </si>
  <si>
    <t>274313811</t>
  </si>
  <si>
    <t>Základové pásy z betonu tř. C 25/30</t>
  </si>
  <si>
    <t>-1096528404</t>
  </si>
  <si>
    <t>"prahy v korytě" 0,4*0,8*2*2</t>
  </si>
  <si>
    <t>341361821</t>
  </si>
  <si>
    <t>Výztuž stěn betonářskou ocelí 10 505</t>
  </si>
  <si>
    <t>1369449870</t>
  </si>
  <si>
    <t>"Prutová výstuž základu" 0,160</t>
  </si>
  <si>
    <t>1220212338</t>
  </si>
  <si>
    <t>"výztuž obkladu lomovým kamenem +10% přesahy"17</t>
  </si>
  <si>
    <t>465513256</t>
  </si>
  <si>
    <t>Dlažba svahu u opěr z upraveného lomového žulového kamene tl 250 mm do lože C 25/30 pl do 10 m2</t>
  </si>
  <si>
    <t>-361080177</t>
  </si>
  <si>
    <t>"Vlevo"3,4*1+3,4*1,5</t>
  </si>
  <si>
    <t>"Vpravo"3,4*1,5+3,4*1</t>
  </si>
  <si>
    <t>-494921488</t>
  </si>
  <si>
    <t>-943875830</t>
  </si>
  <si>
    <t>2128755396</t>
  </si>
  <si>
    <t>1577250048</t>
  </si>
  <si>
    <t>-331305399</t>
  </si>
  <si>
    <t>592211604R</t>
  </si>
  <si>
    <t>Žlb trouba patková DN 1000</t>
  </si>
  <si>
    <t>983940539</t>
  </si>
  <si>
    <t>592211605R</t>
  </si>
  <si>
    <t>Žlb trouba patková DN 1000 vtokový díl šikmý</t>
  </si>
  <si>
    <t>-1413202777</t>
  </si>
  <si>
    <t>592211606R</t>
  </si>
  <si>
    <t>Žlb trouba patková DN 1000 výtokový díl šikmý</t>
  </si>
  <si>
    <t>153759766</t>
  </si>
  <si>
    <t>-24499804</t>
  </si>
  <si>
    <t>939902111</t>
  </si>
  <si>
    <t>Práce motorovým vozíkem</t>
  </si>
  <si>
    <t>-338427795</t>
  </si>
  <si>
    <t>-1917725394</t>
  </si>
  <si>
    <t>1,745*0,3*0,5+1,955*0,3*0,5</t>
  </si>
  <si>
    <t>-1925580092</t>
  </si>
  <si>
    <t>"Ubourání částí kamenných opěr"</t>
  </si>
  <si>
    <t>2*(6,545*0,7*0,955)</t>
  </si>
  <si>
    <t>963021112</t>
  </si>
  <si>
    <t>Bourání mostní nosné konstrukce z kamene</t>
  </si>
  <si>
    <t>-293037159</t>
  </si>
  <si>
    <t>2*0,3*6,545</t>
  </si>
  <si>
    <t>-743430130</t>
  </si>
  <si>
    <t>997</t>
  </si>
  <si>
    <t>Přesun sutě</t>
  </si>
  <si>
    <t>997211111</t>
  </si>
  <si>
    <t>-1136695687</t>
  </si>
  <si>
    <t>997211511</t>
  </si>
  <si>
    <t>1460473188</t>
  </si>
  <si>
    <t>558027521</t>
  </si>
  <si>
    <t>"Skladka 20km"20*33,011</t>
  </si>
  <si>
    <t>997211519.1</t>
  </si>
  <si>
    <t>1778828446</t>
  </si>
  <si>
    <t>997211611</t>
  </si>
  <si>
    <t>Nakládání suti na dopravní prostředky pro vodorovnou dopravu</t>
  </si>
  <si>
    <t>-1573804344</t>
  </si>
  <si>
    <t>33,011</t>
  </si>
  <si>
    <t>1513666010</t>
  </si>
  <si>
    <t>997221855</t>
  </si>
  <si>
    <t>Poplatek za uložení odpadu z kameniva na skládce (skládkovné)</t>
  </si>
  <si>
    <t>806658647</t>
  </si>
  <si>
    <t>1069589633</t>
  </si>
  <si>
    <t>46-M</t>
  </si>
  <si>
    <t>Zemní práce při extr.mont.pracích</t>
  </si>
  <si>
    <t>460010023</t>
  </si>
  <si>
    <t>Vytyčení trasy vedení kabelového podzemního v terénu volném</t>
  </si>
  <si>
    <t>64</t>
  </si>
  <si>
    <t>1249597102</t>
  </si>
  <si>
    <t>0,030</t>
  </si>
  <si>
    <t>-1717491872</t>
  </si>
  <si>
    <t>"uložení kabelů do chráničky, přiložení rezervního žlabu, obetonování D+M"1</t>
  </si>
  <si>
    <t>55</t>
  </si>
  <si>
    <t>OST2</t>
  </si>
  <si>
    <t>Úprava kabelů SSZT včetně jejich uložení do kabelových chrániček, D+M</t>
  </si>
  <si>
    <t>-666247679</t>
  </si>
  <si>
    <t>"přeložka kabelu SSZT Jihlava"1</t>
  </si>
  <si>
    <t>1803343316</t>
  </si>
  <si>
    <t>-953158174</t>
  </si>
  <si>
    <t>-1644015396</t>
  </si>
  <si>
    <t>182299218</t>
  </si>
  <si>
    <t>-1149894914</t>
  </si>
  <si>
    <t>784912958</t>
  </si>
  <si>
    <t>-908305844</t>
  </si>
  <si>
    <t>-1608638846</t>
  </si>
  <si>
    <t>-839953077</t>
  </si>
  <si>
    <t>SO 03 - Oprava propustku v km 7,231</t>
  </si>
  <si>
    <t>SO 301 - Železniční svršek na propustku v km 7,231</t>
  </si>
  <si>
    <t>-422987164</t>
  </si>
  <si>
    <t>-86763115</t>
  </si>
  <si>
    <t>589258795</t>
  </si>
  <si>
    <t>-1197031443</t>
  </si>
  <si>
    <t>548050115</t>
  </si>
  <si>
    <t>-536080295</t>
  </si>
  <si>
    <t>12/1000</t>
  </si>
  <si>
    <t>-733162654</t>
  </si>
  <si>
    <t>1619427798</t>
  </si>
  <si>
    <t>5908085020</t>
  </si>
  <si>
    <t>Doplnění součástí montáž drobného kolejiva upevňovadel</t>
  </si>
  <si>
    <t>315733774</t>
  </si>
  <si>
    <t>Poznámka k položce:_x000D_
Např. svěrky, spony, šrouby, kroužky, vložky, podložky atd.</t>
  </si>
  <si>
    <t>"uvažováno cca 100%" 20*2</t>
  </si>
  <si>
    <t>-782046133</t>
  </si>
  <si>
    <t>-1661841950</t>
  </si>
  <si>
    <t>-2033761886</t>
  </si>
  <si>
    <t>1211066740</t>
  </si>
  <si>
    <t>1326978020</t>
  </si>
  <si>
    <t>-956730943</t>
  </si>
  <si>
    <t>-706960400</t>
  </si>
  <si>
    <t>214020395</t>
  </si>
  <si>
    <t>1281680672</t>
  </si>
  <si>
    <t>-2033937592</t>
  </si>
  <si>
    <t>1730183428</t>
  </si>
  <si>
    <t>1337420185</t>
  </si>
  <si>
    <t>1105196989</t>
  </si>
  <si>
    <t>SO 302 - Oprava propustku v km 7,231</t>
  </si>
  <si>
    <t xml:space="preserve">    997 - Přesun sutě</t>
  </si>
  <si>
    <t>548345811</t>
  </si>
  <si>
    <t>"vpravo"3*15</t>
  </si>
  <si>
    <t>"vlevo"3,5*15</t>
  </si>
  <si>
    <t>604415125</t>
  </si>
  <si>
    <t>-1638281307</t>
  </si>
  <si>
    <t>-82750422</t>
  </si>
  <si>
    <t>"při deštích" 24</t>
  </si>
  <si>
    <t>1630230554</t>
  </si>
  <si>
    <t>-964561345</t>
  </si>
  <si>
    <t>"vpravo"3*15*0,1</t>
  </si>
  <si>
    <t>"vlevo"3,5*15*0,1</t>
  </si>
  <si>
    <t>1967084595</t>
  </si>
  <si>
    <t>(6,2+10,84)/0,5*2,3*2,4+(6,2+10,84)*0,5*2,3*2,16*0,5+(6,2+10,84)*0,5*2,3*2,305*0,5-2,5*2,4*10,8</t>
  </si>
  <si>
    <t>-631881628</t>
  </si>
  <si>
    <t>167,07</t>
  </si>
  <si>
    <t>1140849563</t>
  </si>
  <si>
    <t>"Na mezikládku a zpět</t>
  </si>
  <si>
    <t>(167,07+9,75)*2</t>
  </si>
  <si>
    <t>167101102</t>
  </si>
  <si>
    <t>Nakládání výkopku z hornin tř. 1 až 4 přes 100 m3</t>
  </si>
  <si>
    <t>-1572687997</t>
  </si>
  <si>
    <t>"Nakládání na meziskládce"</t>
  </si>
  <si>
    <t>(167,07+9,75)</t>
  </si>
  <si>
    <t>1011195953</t>
  </si>
  <si>
    <t>"zásyp trub" 176,82</t>
  </si>
  <si>
    <t>1479970104</t>
  </si>
  <si>
    <t>497090127</t>
  </si>
  <si>
    <t>1,8*20</t>
  </si>
  <si>
    <t>-1685763215</t>
  </si>
  <si>
    <t>9*2*1,75</t>
  </si>
  <si>
    <t>58344197</t>
  </si>
  <si>
    <t>štěrkodrť frakce 0/63</t>
  </si>
  <si>
    <t>-922155043</t>
  </si>
  <si>
    <t>"nahrazení nevyhovující zeminy 50% "167,07*0,5*1,8</t>
  </si>
  <si>
    <t>1988820933</t>
  </si>
  <si>
    <t>31,5</t>
  </si>
  <si>
    <t>700410164</t>
  </si>
  <si>
    <t>"zemní pláň" 6,7*10</t>
  </si>
  <si>
    <t>181411123</t>
  </si>
  <si>
    <t>Založení lučního trávníku výsevem plochy do 1000 m2 ve svahu do 1:1</t>
  </si>
  <si>
    <t>-921043068</t>
  </si>
  <si>
    <t>97,5</t>
  </si>
  <si>
    <t>00572420</t>
  </si>
  <si>
    <t>osivo směs travní parková okrasná</t>
  </si>
  <si>
    <t>-1445230914</t>
  </si>
  <si>
    <t>97,5*0,015 'Přepočtené koeficientem množství</t>
  </si>
  <si>
    <t>-16850711</t>
  </si>
  <si>
    <t>817689970</t>
  </si>
  <si>
    <t>2022812349</t>
  </si>
  <si>
    <t>"podkladní vyrovnávací beton pod základovou desku" 2,00</t>
  </si>
  <si>
    <t>-1370271801</t>
  </si>
  <si>
    <t>"betonové lože pod prefabrikáty + koncový práh základu" 5,28</t>
  </si>
  <si>
    <t>-1489575360</t>
  </si>
  <si>
    <t>"podkladní beton" 2*10,84*0,1+1,4*2</t>
  </si>
  <si>
    <t>"lože pod prefabrikáty" 0,2*10,84*2+2,5*0,3*4</t>
  </si>
  <si>
    <t>116863647</t>
  </si>
  <si>
    <t>12,304</t>
  </si>
  <si>
    <t>1480177728</t>
  </si>
  <si>
    <t>-1868818200</t>
  </si>
  <si>
    <t>"výztuž obkladu svahů"25,209</t>
  </si>
  <si>
    <t>-677282612</t>
  </si>
  <si>
    <t>"Základové prahy dlažby" 3,2*0,3*0,6*2</t>
  </si>
  <si>
    <t>-302083288</t>
  </si>
  <si>
    <t>-802234141</t>
  </si>
  <si>
    <t>-789474228</t>
  </si>
  <si>
    <t>"dlažba vlevo"3,62*1,5+3,141*1,8*1,8*0,5-3,141*0,7*0,7*0,5</t>
  </si>
  <si>
    <t>"dlažba vpravo" 3,62*1,5+3,6*3-3,141*0,7*0,7*0,5</t>
  </si>
  <si>
    <t>1792821577</t>
  </si>
  <si>
    <t>(02+0,45)*2*11 +(2*3,14*0,6-0,635)*11</t>
  </si>
  <si>
    <t>1762208347</t>
  </si>
  <si>
    <t>79,9580784251969*0,00035 'Přepočtené koeficientem množství</t>
  </si>
  <si>
    <t>-2061886225</t>
  </si>
  <si>
    <t>88,363*2</t>
  </si>
  <si>
    <t>-1021115411</t>
  </si>
  <si>
    <t>176,726*0,00035 'Přepočtené koeficientem množství</t>
  </si>
  <si>
    <t>-804456922</t>
  </si>
  <si>
    <t>-175925464</t>
  </si>
  <si>
    <t>(0,85)*24*2</t>
  </si>
  <si>
    <t>-91792837</t>
  </si>
  <si>
    <t>Žlb trouba patková DN 1200</t>
  </si>
  <si>
    <t>914304096</t>
  </si>
  <si>
    <t>Žlb trouba patková DN 1200 vtokový díl šikmý</t>
  </si>
  <si>
    <t>1396032203</t>
  </si>
  <si>
    <t>Žlb trouba patková DN 1200 výtokový díl šikmý</t>
  </si>
  <si>
    <t>-1242731646</t>
  </si>
  <si>
    <t>484927929</t>
  </si>
  <si>
    <t>"Opěry" 0,8*1,2*7,1*2</t>
  </si>
  <si>
    <t>"Nosná konstrukce"1,5*0,3*7,1</t>
  </si>
  <si>
    <t>"Základ"0,4*2,6*7,1</t>
  </si>
  <si>
    <t>120734345</t>
  </si>
  <si>
    <t>-629362121</t>
  </si>
  <si>
    <t>-904264317</t>
  </si>
  <si>
    <t>1148844485</t>
  </si>
  <si>
    <t>"Odvoz na skládku 25km"60,285*25</t>
  </si>
  <si>
    <t>-599007137</t>
  </si>
  <si>
    <t>997221825</t>
  </si>
  <si>
    <t>Poplatek za uložení na skládce (skládkovné) stavebního odpadu železobetonového kód odpadu 170 101</t>
  </si>
  <si>
    <t>517909259</t>
  </si>
  <si>
    <t>60,285</t>
  </si>
  <si>
    <t>-1058069277</t>
  </si>
  <si>
    <t>1632265385</t>
  </si>
  <si>
    <t>-1538000633</t>
  </si>
  <si>
    <t>809037835</t>
  </si>
  <si>
    <t>219674900</t>
  </si>
  <si>
    <t>-288212228</t>
  </si>
  <si>
    <t>1726108567</t>
  </si>
  <si>
    <t>-904345499</t>
  </si>
  <si>
    <t>1549748109</t>
  </si>
  <si>
    <t>-827896087</t>
  </si>
  <si>
    <t>-636471062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</si>
</sst>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tabSelected="1" topLeftCell="A43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2"/>
      <c r="AQ5" s="22"/>
      <c r="AR5" s="20"/>
      <c r="BE5" s="28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2"/>
      <c r="AQ6" s="22"/>
      <c r="AR6" s="20"/>
      <c r="BE6" s="28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4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4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8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4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84"/>
      <c r="BS13" s="17" t="s">
        <v>6</v>
      </c>
    </row>
    <row r="14" spans="1:74" ht="12.75">
      <c r="B14" s="21"/>
      <c r="C14" s="22"/>
      <c r="D14" s="22"/>
      <c r="E14" s="289" t="s">
        <v>28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8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4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84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4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84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4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4"/>
    </row>
    <row r="23" spans="1:71" s="1" customFormat="1" ht="16.5" customHeight="1">
      <c r="B23" s="21"/>
      <c r="C23" s="22"/>
      <c r="D23" s="22"/>
      <c r="E23" s="291" t="s">
        <v>1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2"/>
      <c r="AP23" s="22"/>
      <c r="AQ23" s="22"/>
      <c r="AR23" s="20"/>
      <c r="BE23" s="28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4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2">
        <f>ROUND(AG94,2)</f>
        <v>0</v>
      </c>
      <c r="AL26" s="293"/>
      <c r="AM26" s="293"/>
      <c r="AN26" s="293"/>
      <c r="AO26" s="293"/>
      <c r="AP26" s="36"/>
      <c r="AQ26" s="36"/>
      <c r="AR26" s="39"/>
      <c r="BE26" s="28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4" t="s">
        <v>34</v>
      </c>
      <c r="M28" s="294"/>
      <c r="N28" s="294"/>
      <c r="O28" s="294"/>
      <c r="P28" s="294"/>
      <c r="Q28" s="36"/>
      <c r="R28" s="36"/>
      <c r="S28" s="36"/>
      <c r="T28" s="36"/>
      <c r="U28" s="36"/>
      <c r="V28" s="36"/>
      <c r="W28" s="294" t="s">
        <v>35</v>
      </c>
      <c r="X28" s="294"/>
      <c r="Y28" s="294"/>
      <c r="Z28" s="294"/>
      <c r="AA28" s="294"/>
      <c r="AB28" s="294"/>
      <c r="AC28" s="294"/>
      <c r="AD28" s="294"/>
      <c r="AE28" s="294"/>
      <c r="AF28" s="36"/>
      <c r="AG28" s="36"/>
      <c r="AH28" s="36"/>
      <c r="AI28" s="36"/>
      <c r="AJ28" s="36"/>
      <c r="AK28" s="294" t="s">
        <v>36</v>
      </c>
      <c r="AL28" s="294"/>
      <c r="AM28" s="294"/>
      <c r="AN28" s="294"/>
      <c r="AO28" s="294"/>
      <c r="AP28" s="36"/>
      <c r="AQ28" s="36"/>
      <c r="AR28" s="39"/>
      <c r="BE28" s="284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97">
        <v>0.21</v>
      </c>
      <c r="M29" s="296"/>
      <c r="N29" s="296"/>
      <c r="O29" s="296"/>
      <c r="P29" s="296"/>
      <c r="Q29" s="41"/>
      <c r="R29" s="41"/>
      <c r="S29" s="41"/>
      <c r="T29" s="41"/>
      <c r="U29" s="41"/>
      <c r="V29" s="41"/>
      <c r="W29" s="295">
        <f>ROUND(AZ94, 2)</f>
        <v>0</v>
      </c>
      <c r="X29" s="296"/>
      <c r="Y29" s="296"/>
      <c r="Z29" s="296"/>
      <c r="AA29" s="296"/>
      <c r="AB29" s="296"/>
      <c r="AC29" s="296"/>
      <c r="AD29" s="296"/>
      <c r="AE29" s="296"/>
      <c r="AF29" s="41"/>
      <c r="AG29" s="41"/>
      <c r="AH29" s="41"/>
      <c r="AI29" s="41"/>
      <c r="AJ29" s="41"/>
      <c r="AK29" s="295">
        <f>ROUND(AV94, 2)</f>
        <v>0</v>
      </c>
      <c r="AL29" s="296"/>
      <c r="AM29" s="296"/>
      <c r="AN29" s="296"/>
      <c r="AO29" s="296"/>
      <c r="AP29" s="41"/>
      <c r="AQ29" s="41"/>
      <c r="AR29" s="42"/>
      <c r="BE29" s="285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97">
        <v>0.15</v>
      </c>
      <c r="M30" s="296"/>
      <c r="N30" s="296"/>
      <c r="O30" s="296"/>
      <c r="P30" s="296"/>
      <c r="Q30" s="41"/>
      <c r="R30" s="41"/>
      <c r="S30" s="41"/>
      <c r="T30" s="41"/>
      <c r="U30" s="41"/>
      <c r="V30" s="41"/>
      <c r="W30" s="295">
        <f>ROUND(BA94, 2)</f>
        <v>0</v>
      </c>
      <c r="X30" s="296"/>
      <c r="Y30" s="296"/>
      <c r="Z30" s="296"/>
      <c r="AA30" s="296"/>
      <c r="AB30" s="296"/>
      <c r="AC30" s="296"/>
      <c r="AD30" s="296"/>
      <c r="AE30" s="296"/>
      <c r="AF30" s="41"/>
      <c r="AG30" s="41"/>
      <c r="AH30" s="41"/>
      <c r="AI30" s="41"/>
      <c r="AJ30" s="41"/>
      <c r="AK30" s="295">
        <f>ROUND(AW94, 2)</f>
        <v>0</v>
      </c>
      <c r="AL30" s="296"/>
      <c r="AM30" s="296"/>
      <c r="AN30" s="296"/>
      <c r="AO30" s="296"/>
      <c r="AP30" s="41"/>
      <c r="AQ30" s="41"/>
      <c r="AR30" s="42"/>
      <c r="BE30" s="285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97">
        <v>0.21</v>
      </c>
      <c r="M31" s="296"/>
      <c r="N31" s="296"/>
      <c r="O31" s="296"/>
      <c r="P31" s="296"/>
      <c r="Q31" s="41"/>
      <c r="R31" s="41"/>
      <c r="S31" s="41"/>
      <c r="T31" s="41"/>
      <c r="U31" s="41"/>
      <c r="V31" s="41"/>
      <c r="W31" s="295">
        <f>ROUND(BB94, 2)</f>
        <v>0</v>
      </c>
      <c r="X31" s="296"/>
      <c r="Y31" s="296"/>
      <c r="Z31" s="296"/>
      <c r="AA31" s="296"/>
      <c r="AB31" s="296"/>
      <c r="AC31" s="296"/>
      <c r="AD31" s="296"/>
      <c r="AE31" s="296"/>
      <c r="AF31" s="41"/>
      <c r="AG31" s="41"/>
      <c r="AH31" s="41"/>
      <c r="AI31" s="41"/>
      <c r="AJ31" s="41"/>
      <c r="AK31" s="295">
        <v>0</v>
      </c>
      <c r="AL31" s="296"/>
      <c r="AM31" s="296"/>
      <c r="AN31" s="296"/>
      <c r="AO31" s="296"/>
      <c r="AP31" s="41"/>
      <c r="AQ31" s="41"/>
      <c r="AR31" s="42"/>
      <c r="BE31" s="285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97">
        <v>0.15</v>
      </c>
      <c r="M32" s="296"/>
      <c r="N32" s="296"/>
      <c r="O32" s="296"/>
      <c r="P32" s="296"/>
      <c r="Q32" s="41"/>
      <c r="R32" s="41"/>
      <c r="S32" s="41"/>
      <c r="T32" s="41"/>
      <c r="U32" s="41"/>
      <c r="V32" s="41"/>
      <c r="W32" s="295">
        <f>ROUND(BC94,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1"/>
      <c r="AG32" s="41"/>
      <c r="AH32" s="41"/>
      <c r="AI32" s="41"/>
      <c r="AJ32" s="41"/>
      <c r="AK32" s="295">
        <v>0</v>
      </c>
      <c r="AL32" s="296"/>
      <c r="AM32" s="296"/>
      <c r="AN32" s="296"/>
      <c r="AO32" s="296"/>
      <c r="AP32" s="41"/>
      <c r="AQ32" s="41"/>
      <c r="AR32" s="42"/>
      <c r="BE32" s="285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97">
        <v>0</v>
      </c>
      <c r="M33" s="296"/>
      <c r="N33" s="296"/>
      <c r="O33" s="296"/>
      <c r="P33" s="296"/>
      <c r="Q33" s="41"/>
      <c r="R33" s="41"/>
      <c r="S33" s="41"/>
      <c r="T33" s="41"/>
      <c r="U33" s="41"/>
      <c r="V33" s="41"/>
      <c r="W33" s="295">
        <f>ROUND(BD94,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1"/>
      <c r="AG33" s="41"/>
      <c r="AH33" s="41"/>
      <c r="AI33" s="41"/>
      <c r="AJ33" s="41"/>
      <c r="AK33" s="295">
        <v>0</v>
      </c>
      <c r="AL33" s="296"/>
      <c r="AM33" s="296"/>
      <c r="AN33" s="296"/>
      <c r="AO33" s="296"/>
      <c r="AP33" s="41"/>
      <c r="AQ33" s="41"/>
      <c r="AR33" s="42"/>
      <c r="BE33" s="285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4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301" t="s">
        <v>45</v>
      </c>
      <c r="Y35" s="299"/>
      <c r="Z35" s="299"/>
      <c r="AA35" s="299"/>
      <c r="AB35" s="299"/>
      <c r="AC35" s="45"/>
      <c r="AD35" s="45"/>
      <c r="AE35" s="45"/>
      <c r="AF35" s="45"/>
      <c r="AG35" s="45"/>
      <c r="AH35" s="45"/>
      <c r="AI35" s="45"/>
      <c r="AJ35" s="45"/>
      <c r="AK35" s="298">
        <f>SUM(AK26:AK33)</f>
        <v>0</v>
      </c>
      <c r="AL35" s="299"/>
      <c r="AM35" s="299"/>
      <c r="AN35" s="299"/>
      <c r="AO35" s="30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D18029-02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0" t="str">
        <f>K6</f>
        <v>Oprava propustků v km 5,755, 6,866 a 7,231 tratě Horní Cerekev - Tábor</v>
      </c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281"/>
      <c r="AL85" s="281"/>
      <c r="AM85" s="281"/>
      <c r="AN85" s="281"/>
      <c r="AO85" s="281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308" t="str">
        <f>IF(AN8= "","",AN8)</f>
        <v>7. 5. 2019</v>
      </c>
      <c r="AN87" s="30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309" t="str">
        <f>IF(E17="","",E17)</f>
        <v xml:space="preserve"> </v>
      </c>
      <c r="AN89" s="310"/>
      <c r="AO89" s="310"/>
      <c r="AP89" s="310"/>
      <c r="AQ89" s="36"/>
      <c r="AR89" s="39"/>
      <c r="AS89" s="313" t="s">
        <v>53</v>
      </c>
      <c r="AT89" s="31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309" t="str">
        <f>IF(E20="","",E20)</f>
        <v xml:space="preserve"> </v>
      </c>
      <c r="AN90" s="310"/>
      <c r="AO90" s="310"/>
      <c r="AP90" s="310"/>
      <c r="AQ90" s="36"/>
      <c r="AR90" s="39"/>
      <c r="AS90" s="315"/>
      <c r="AT90" s="31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17"/>
      <c r="AT91" s="31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5" t="s">
        <v>54</v>
      </c>
      <c r="D92" s="276"/>
      <c r="E92" s="276"/>
      <c r="F92" s="276"/>
      <c r="G92" s="276"/>
      <c r="H92" s="73"/>
      <c r="I92" s="279" t="s">
        <v>55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307" t="s">
        <v>56</v>
      </c>
      <c r="AH92" s="276"/>
      <c r="AI92" s="276"/>
      <c r="AJ92" s="276"/>
      <c r="AK92" s="276"/>
      <c r="AL92" s="276"/>
      <c r="AM92" s="276"/>
      <c r="AN92" s="279" t="s">
        <v>57</v>
      </c>
      <c r="AO92" s="276"/>
      <c r="AP92" s="312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2">
        <f>ROUND(AG95+AG99+AG103,2)</f>
        <v>0</v>
      </c>
      <c r="AH94" s="282"/>
      <c r="AI94" s="282"/>
      <c r="AJ94" s="282"/>
      <c r="AK94" s="282"/>
      <c r="AL94" s="282"/>
      <c r="AM94" s="282"/>
      <c r="AN94" s="319">
        <f t="shared" ref="AN94:AN106" si="0">SUM(AG94,AT94)</f>
        <v>0</v>
      </c>
      <c r="AO94" s="319"/>
      <c r="AP94" s="319"/>
      <c r="AQ94" s="85" t="s">
        <v>1</v>
      </c>
      <c r="AR94" s="86"/>
      <c r="AS94" s="87">
        <f>ROUND(AS95+AS99+AS103,2)</f>
        <v>0</v>
      </c>
      <c r="AT94" s="88">
        <f t="shared" ref="AT94:AT106" si="1">ROUND(SUM(AV94:AW94),2)</f>
        <v>0</v>
      </c>
      <c r="AU94" s="89">
        <f>ROUND(AU95+AU99+AU103,5)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ROUND(AZ95+AZ99+AZ103,2)</f>
        <v>0</v>
      </c>
      <c r="BA94" s="88">
        <f>ROUND(BA95+BA99+BA103,2)</f>
        <v>0</v>
      </c>
      <c r="BB94" s="88">
        <f>ROUND(BB95+BB99+BB103,2)</f>
        <v>0</v>
      </c>
      <c r="BC94" s="88">
        <f>ROUND(BC95+BC99+BC103,2)</f>
        <v>0</v>
      </c>
      <c r="BD94" s="90">
        <f>ROUND(BD95+BD99+BD103,2)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B95" s="93"/>
      <c r="C95" s="94"/>
      <c r="D95" s="277" t="s">
        <v>77</v>
      </c>
      <c r="E95" s="277"/>
      <c r="F95" s="277"/>
      <c r="G95" s="277"/>
      <c r="H95" s="277"/>
      <c r="I95" s="95"/>
      <c r="J95" s="277" t="s">
        <v>78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305">
        <f>ROUND(SUM(AG96:AG98),2)</f>
        <v>0</v>
      </c>
      <c r="AH95" s="306"/>
      <c r="AI95" s="306"/>
      <c r="AJ95" s="306"/>
      <c r="AK95" s="306"/>
      <c r="AL95" s="306"/>
      <c r="AM95" s="306"/>
      <c r="AN95" s="311">
        <f t="shared" si="0"/>
        <v>0</v>
      </c>
      <c r="AO95" s="306"/>
      <c r="AP95" s="306"/>
      <c r="AQ95" s="96" t="s">
        <v>79</v>
      </c>
      <c r="AR95" s="97"/>
      <c r="AS95" s="98">
        <f>ROUND(SUM(AS96:AS98),2)</f>
        <v>0</v>
      </c>
      <c r="AT95" s="99">
        <f t="shared" si="1"/>
        <v>0</v>
      </c>
      <c r="AU95" s="100">
        <f>ROUND(SUM(AU96:AU98),5)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ROUND(SUM(AZ96:AZ98),2)</f>
        <v>0</v>
      </c>
      <c r="BA95" s="99">
        <f>ROUND(SUM(BA96:BA98),2)</f>
        <v>0</v>
      </c>
      <c r="BB95" s="99">
        <f>ROUND(SUM(BB96:BB98),2)</f>
        <v>0</v>
      </c>
      <c r="BC95" s="99">
        <f>ROUND(SUM(BC96:BC98),2)</f>
        <v>0</v>
      </c>
      <c r="BD95" s="101">
        <f>ROUND(SUM(BD96:BD98),2)</f>
        <v>0</v>
      </c>
      <c r="BS95" s="102" t="s">
        <v>72</v>
      </c>
      <c r="BT95" s="102" t="s">
        <v>80</v>
      </c>
      <c r="BU95" s="102" t="s">
        <v>74</v>
      </c>
      <c r="BV95" s="102" t="s">
        <v>75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4" customFormat="1" ht="23.25" customHeight="1">
      <c r="A96" s="103" t="s">
        <v>83</v>
      </c>
      <c r="B96" s="58"/>
      <c r="C96" s="104"/>
      <c r="D96" s="104"/>
      <c r="E96" s="278" t="s">
        <v>84</v>
      </c>
      <c r="F96" s="278"/>
      <c r="G96" s="278"/>
      <c r="H96" s="278"/>
      <c r="I96" s="278"/>
      <c r="J96" s="104"/>
      <c r="K96" s="278" t="s">
        <v>85</v>
      </c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303">
        <f>'SO 101 - Železniční svrše...'!J32</f>
        <v>0</v>
      </c>
      <c r="AH96" s="304"/>
      <c r="AI96" s="304"/>
      <c r="AJ96" s="304"/>
      <c r="AK96" s="304"/>
      <c r="AL96" s="304"/>
      <c r="AM96" s="304"/>
      <c r="AN96" s="303">
        <f t="shared" si="0"/>
        <v>0</v>
      </c>
      <c r="AO96" s="304"/>
      <c r="AP96" s="304"/>
      <c r="AQ96" s="105" t="s">
        <v>86</v>
      </c>
      <c r="AR96" s="60"/>
      <c r="AS96" s="106">
        <v>0</v>
      </c>
      <c r="AT96" s="107">
        <f t="shared" si="1"/>
        <v>0</v>
      </c>
      <c r="AU96" s="108">
        <f>'SO 101 - Železniční svrše...'!P123</f>
        <v>0</v>
      </c>
      <c r="AV96" s="107">
        <f>'SO 101 - Železniční svrše...'!J35</f>
        <v>0</v>
      </c>
      <c r="AW96" s="107">
        <f>'SO 101 - Železniční svrše...'!J36</f>
        <v>0</v>
      </c>
      <c r="AX96" s="107">
        <f>'SO 101 - Železniční svrše...'!J37</f>
        <v>0</v>
      </c>
      <c r="AY96" s="107">
        <f>'SO 101 - Železniční svrše...'!J38</f>
        <v>0</v>
      </c>
      <c r="AZ96" s="107">
        <f>'SO 101 - Železniční svrše...'!F35</f>
        <v>0</v>
      </c>
      <c r="BA96" s="107">
        <f>'SO 101 - Železniční svrše...'!F36</f>
        <v>0</v>
      </c>
      <c r="BB96" s="107">
        <f>'SO 101 - Železniční svrše...'!F37</f>
        <v>0</v>
      </c>
      <c r="BC96" s="107">
        <f>'SO 101 - Železniční svrše...'!F38</f>
        <v>0</v>
      </c>
      <c r="BD96" s="109">
        <f>'SO 101 - Železniční svrše...'!F39</f>
        <v>0</v>
      </c>
      <c r="BT96" s="110" t="s">
        <v>82</v>
      </c>
      <c r="BV96" s="110" t="s">
        <v>75</v>
      </c>
      <c r="BW96" s="110" t="s">
        <v>87</v>
      </c>
      <c r="BX96" s="110" t="s">
        <v>81</v>
      </c>
      <c r="CL96" s="110" t="s">
        <v>1</v>
      </c>
    </row>
    <row r="97" spans="1:91" s="4" customFormat="1" ht="16.5" customHeight="1">
      <c r="A97" s="103" t="s">
        <v>83</v>
      </c>
      <c r="B97" s="58"/>
      <c r="C97" s="104"/>
      <c r="D97" s="104"/>
      <c r="E97" s="278" t="s">
        <v>88</v>
      </c>
      <c r="F97" s="278"/>
      <c r="G97" s="278"/>
      <c r="H97" s="278"/>
      <c r="I97" s="278"/>
      <c r="J97" s="104"/>
      <c r="K97" s="278" t="s">
        <v>78</v>
      </c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303">
        <f>'SO 102 - Oprava propustku...'!J32</f>
        <v>0</v>
      </c>
      <c r="AH97" s="304"/>
      <c r="AI97" s="304"/>
      <c r="AJ97" s="304"/>
      <c r="AK97" s="304"/>
      <c r="AL97" s="304"/>
      <c r="AM97" s="304"/>
      <c r="AN97" s="303">
        <f t="shared" si="0"/>
        <v>0</v>
      </c>
      <c r="AO97" s="304"/>
      <c r="AP97" s="304"/>
      <c r="AQ97" s="105" t="s">
        <v>86</v>
      </c>
      <c r="AR97" s="60"/>
      <c r="AS97" s="106">
        <v>0</v>
      </c>
      <c r="AT97" s="107">
        <f t="shared" si="1"/>
        <v>0</v>
      </c>
      <c r="AU97" s="108">
        <f>'SO 102 - Oprava propustku...'!P133</f>
        <v>0</v>
      </c>
      <c r="AV97" s="107">
        <f>'SO 102 - Oprava propustku...'!J35</f>
        <v>0</v>
      </c>
      <c r="AW97" s="107">
        <f>'SO 102 - Oprava propustku...'!J36</f>
        <v>0</v>
      </c>
      <c r="AX97" s="107">
        <f>'SO 102 - Oprava propustku...'!J37</f>
        <v>0</v>
      </c>
      <c r="AY97" s="107">
        <f>'SO 102 - Oprava propustku...'!J38</f>
        <v>0</v>
      </c>
      <c r="AZ97" s="107">
        <f>'SO 102 - Oprava propustku...'!F35</f>
        <v>0</v>
      </c>
      <c r="BA97" s="107">
        <f>'SO 102 - Oprava propustku...'!F36</f>
        <v>0</v>
      </c>
      <c r="BB97" s="107">
        <f>'SO 102 - Oprava propustku...'!F37</f>
        <v>0</v>
      </c>
      <c r="BC97" s="107">
        <f>'SO 102 - Oprava propustku...'!F38</f>
        <v>0</v>
      </c>
      <c r="BD97" s="109">
        <f>'SO 102 - Oprava propustku...'!F39</f>
        <v>0</v>
      </c>
      <c r="BT97" s="110" t="s">
        <v>82</v>
      </c>
      <c r="BV97" s="110" t="s">
        <v>75</v>
      </c>
      <c r="BW97" s="110" t="s">
        <v>89</v>
      </c>
      <c r="BX97" s="110" t="s">
        <v>81</v>
      </c>
      <c r="CL97" s="110" t="s">
        <v>1</v>
      </c>
    </row>
    <row r="98" spans="1:91" s="4" customFormat="1" ht="16.5" customHeight="1">
      <c r="A98" s="103" t="s">
        <v>83</v>
      </c>
      <c r="B98" s="58"/>
      <c r="C98" s="104"/>
      <c r="D98" s="104"/>
      <c r="E98" s="278" t="s">
        <v>90</v>
      </c>
      <c r="F98" s="278"/>
      <c r="G98" s="278"/>
      <c r="H98" s="278"/>
      <c r="I98" s="278"/>
      <c r="J98" s="104"/>
      <c r="K98" s="278" t="s">
        <v>91</v>
      </c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303">
        <f>'VRN - Vedlejší rozpočtové...'!J32</f>
        <v>0</v>
      </c>
      <c r="AH98" s="304"/>
      <c r="AI98" s="304"/>
      <c r="AJ98" s="304"/>
      <c r="AK98" s="304"/>
      <c r="AL98" s="304"/>
      <c r="AM98" s="304"/>
      <c r="AN98" s="303">
        <f t="shared" si="0"/>
        <v>0</v>
      </c>
      <c r="AO98" s="304"/>
      <c r="AP98" s="304"/>
      <c r="AQ98" s="105" t="s">
        <v>86</v>
      </c>
      <c r="AR98" s="60"/>
      <c r="AS98" s="106">
        <v>0</v>
      </c>
      <c r="AT98" s="107">
        <f t="shared" si="1"/>
        <v>0</v>
      </c>
      <c r="AU98" s="108">
        <f>'VRN - Vedlejší rozpočtové...'!P126</f>
        <v>0</v>
      </c>
      <c r="AV98" s="107">
        <f>'VRN - Vedlejší rozpočtové...'!J35</f>
        <v>0</v>
      </c>
      <c r="AW98" s="107">
        <f>'VRN - Vedlejší rozpočtové...'!J36</f>
        <v>0</v>
      </c>
      <c r="AX98" s="107">
        <f>'VRN - Vedlejší rozpočtové...'!J37</f>
        <v>0</v>
      </c>
      <c r="AY98" s="107">
        <f>'VRN - Vedlejší rozpočtové...'!J38</f>
        <v>0</v>
      </c>
      <c r="AZ98" s="107">
        <f>'VRN - Vedlejší rozpočtové...'!F35</f>
        <v>0</v>
      </c>
      <c r="BA98" s="107">
        <f>'VRN - Vedlejší rozpočtové...'!F36</f>
        <v>0</v>
      </c>
      <c r="BB98" s="107">
        <f>'VRN - Vedlejší rozpočtové...'!F37</f>
        <v>0</v>
      </c>
      <c r="BC98" s="107">
        <f>'VRN - Vedlejší rozpočtové...'!F38</f>
        <v>0</v>
      </c>
      <c r="BD98" s="109">
        <f>'VRN - Vedlejší rozpočtové...'!F39</f>
        <v>0</v>
      </c>
      <c r="BT98" s="110" t="s">
        <v>82</v>
      </c>
      <c r="BV98" s="110" t="s">
        <v>75</v>
      </c>
      <c r="BW98" s="110" t="s">
        <v>92</v>
      </c>
      <c r="BX98" s="110" t="s">
        <v>81</v>
      </c>
      <c r="CL98" s="110" t="s">
        <v>1</v>
      </c>
    </row>
    <row r="99" spans="1:91" s="7" customFormat="1" ht="16.5" customHeight="1">
      <c r="B99" s="93"/>
      <c r="C99" s="94"/>
      <c r="D99" s="277" t="s">
        <v>93</v>
      </c>
      <c r="E99" s="277"/>
      <c r="F99" s="277"/>
      <c r="G99" s="277"/>
      <c r="H99" s="277"/>
      <c r="I99" s="95"/>
      <c r="J99" s="277" t="s">
        <v>94</v>
      </c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277"/>
      <c r="AD99" s="277"/>
      <c r="AE99" s="277"/>
      <c r="AF99" s="277"/>
      <c r="AG99" s="305">
        <f>ROUND(SUM(AG100:AG102),2)</f>
        <v>0</v>
      </c>
      <c r="AH99" s="306"/>
      <c r="AI99" s="306"/>
      <c r="AJ99" s="306"/>
      <c r="AK99" s="306"/>
      <c r="AL99" s="306"/>
      <c r="AM99" s="306"/>
      <c r="AN99" s="311">
        <f t="shared" si="0"/>
        <v>0</v>
      </c>
      <c r="AO99" s="306"/>
      <c r="AP99" s="306"/>
      <c r="AQ99" s="96" t="s">
        <v>79</v>
      </c>
      <c r="AR99" s="97"/>
      <c r="AS99" s="98">
        <f>ROUND(SUM(AS100:AS102),2)</f>
        <v>0</v>
      </c>
      <c r="AT99" s="99">
        <f t="shared" si="1"/>
        <v>0</v>
      </c>
      <c r="AU99" s="100">
        <f>ROUND(SUM(AU100:AU102),5)</f>
        <v>0</v>
      </c>
      <c r="AV99" s="99">
        <f>ROUND(AZ99*L29,2)</f>
        <v>0</v>
      </c>
      <c r="AW99" s="99">
        <f>ROUND(BA99*L30,2)</f>
        <v>0</v>
      </c>
      <c r="AX99" s="99">
        <f>ROUND(BB99*L29,2)</f>
        <v>0</v>
      </c>
      <c r="AY99" s="99">
        <f>ROUND(BC99*L30,2)</f>
        <v>0</v>
      </c>
      <c r="AZ99" s="99">
        <f>ROUND(SUM(AZ100:AZ102),2)</f>
        <v>0</v>
      </c>
      <c r="BA99" s="99">
        <f>ROUND(SUM(BA100:BA102),2)</f>
        <v>0</v>
      </c>
      <c r="BB99" s="99">
        <f>ROUND(SUM(BB100:BB102),2)</f>
        <v>0</v>
      </c>
      <c r="BC99" s="99">
        <f>ROUND(SUM(BC100:BC102),2)</f>
        <v>0</v>
      </c>
      <c r="BD99" s="101">
        <f>ROUND(SUM(BD100:BD102),2)</f>
        <v>0</v>
      </c>
      <c r="BS99" s="102" t="s">
        <v>72</v>
      </c>
      <c r="BT99" s="102" t="s">
        <v>80</v>
      </c>
      <c r="BU99" s="102" t="s">
        <v>74</v>
      </c>
      <c r="BV99" s="102" t="s">
        <v>75</v>
      </c>
      <c r="BW99" s="102" t="s">
        <v>95</v>
      </c>
      <c r="BX99" s="102" t="s">
        <v>5</v>
      </c>
      <c r="CL99" s="102" t="s">
        <v>1</v>
      </c>
      <c r="CM99" s="102" t="s">
        <v>82</v>
      </c>
    </row>
    <row r="100" spans="1:91" s="4" customFormat="1" ht="23.25" customHeight="1">
      <c r="A100" s="103" t="s">
        <v>83</v>
      </c>
      <c r="B100" s="58"/>
      <c r="C100" s="104"/>
      <c r="D100" s="104"/>
      <c r="E100" s="278" t="s">
        <v>96</v>
      </c>
      <c r="F100" s="278"/>
      <c r="G100" s="278"/>
      <c r="H100" s="278"/>
      <c r="I100" s="278"/>
      <c r="J100" s="104"/>
      <c r="K100" s="278" t="s">
        <v>97</v>
      </c>
      <c r="L100" s="278"/>
      <c r="M100" s="278"/>
      <c r="N100" s="278"/>
      <c r="O100" s="278"/>
      <c r="P100" s="278"/>
      <c r="Q100" s="278"/>
      <c r="R100" s="278"/>
      <c r="S100" s="278"/>
      <c r="T100" s="278"/>
      <c r="U100" s="278"/>
      <c r="V100" s="278"/>
      <c r="W100" s="278"/>
      <c r="X100" s="278"/>
      <c r="Y100" s="278"/>
      <c r="Z100" s="278"/>
      <c r="AA100" s="278"/>
      <c r="AB100" s="278"/>
      <c r="AC100" s="278"/>
      <c r="AD100" s="278"/>
      <c r="AE100" s="278"/>
      <c r="AF100" s="278"/>
      <c r="AG100" s="303">
        <f>'SO 201 - Železniční svrše...'!J32</f>
        <v>0</v>
      </c>
      <c r="AH100" s="304"/>
      <c r="AI100" s="304"/>
      <c r="AJ100" s="304"/>
      <c r="AK100" s="304"/>
      <c r="AL100" s="304"/>
      <c r="AM100" s="304"/>
      <c r="AN100" s="303">
        <f t="shared" si="0"/>
        <v>0</v>
      </c>
      <c r="AO100" s="304"/>
      <c r="AP100" s="304"/>
      <c r="AQ100" s="105" t="s">
        <v>86</v>
      </c>
      <c r="AR100" s="60"/>
      <c r="AS100" s="106">
        <v>0</v>
      </c>
      <c r="AT100" s="107">
        <f t="shared" si="1"/>
        <v>0</v>
      </c>
      <c r="AU100" s="108">
        <f>'SO 201 - Železniční svrše...'!P123</f>
        <v>0</v>
      </c>
      <c r="AV100" s="107">
        <f>'SO 201 - Železniční svrše...'!J35</f>
        <v>0</v>
      </c>
      <c r="AW100" s="107">
        <f>'SO 201 - Železniční svrše...'!J36</f>
        <v>0</v>
      </c>
      <c r="AX100" s="107">
        <f>'SO 201 - Železniční svrše...'!J37</f>
        <v>0</v>
      </c>
      <c r="AY100" s="107">
        <f>'SO 201 - Železniční svrše...'!J38</f>
        <v>0</v>
      </c>
      <c r="AZ100" s="107">
        <f>'SO 201 - Železniční svrše...'!F35</f>
        <v>0</v>
      </c>
      <c r="BA100" s="107">
        <f>'SO 201 - Železniční svrše...'!F36</f>
        <v>0</v>
      </c>
      <c r="BB100" s="107">
        <f>'SO 201 - Železniční svrše...'!F37</f>
        <v>0</v>
      </c>
      <c r="BC100" s="107">
        <f>'SO 201 - Železniční svrše...'!F38</f>
        <v>0</v>
      </c>
      <c r="BD100" s="109">
        <f>'SO 201 - Železniční svrše...'!F39</f>
        <v>0</v>
      </c>
      <c r="BT100" s="110" t="s">
        <v>82</v>
      </c>
      <c r="BV100" s="110" t="s">
        <v>75</v>
      </c>
      <c r="BW100" s="110" t="s">
        <v>98</v>
      </c>
      <c r="BX100" s="110" t="s">
        <v>95</v>
      </c>
      <c r="CL100" s="110" t="s">
        <v>1</v>
      </c>
    </row>
    <row r="101" spans="1:91" s="4" customFormat="1" ht="16.5" customHeight="1">
      <c r="A101" s="103" t="s">
        <v>83</v>
      </c>
      <c r="B101" s="58"/>
      <c r="C101" s="104"/>
      <c r="D101" s="104"/>
      <c r="E101" s="278" t="s">
        <v>99</v>
      </c>
      <c r="F101" s="278"/>
      <c r="G101" s="278"/>
      <c r="H101" s="278"/>
      <c r="I101" s="278"/>
      <c r="J101" s="104"/>
      <c r="K101" s="278" t="s">
        <v>94</v>
      </c>
      <c r="L101" s="278"/>
      <c r="M101" s="278"/>
      <c r="N101" s="278"/>
      <c r="O101" s="278"/>
      <c r="P101" s="278"/>
      <c r="Q101" s="278"/>
      <c r="R101" s="278"/>
      <c r="S101" s="278"/>
      <c r="T101" s="278"/>
      <c r="U101" s="278"/>
      <c r="V101" s="278"/>
      <c r="W101" s="278"/>
      <c r="X101" s="278"/>
      <c r="Y101" s="278"/>
      <c r="Z101" s="278"/>
      <c r="AA101" s="278"/>
      <c r="AB101" s="278"/>
      <c r="AC101" s="278"/>
      <c r="AD101" s="278"/>
      <c r="AE101" s="278"/>
      <c r="AF101" s="278"/>
      <c r="AG101" s="303">
        <f>'SO 202 - Oprava propustku...'!J32</f>
        <v>0</v>
      </c>
      <c r="AH101" s="304"/>
      <c r="AI101" s="304"/>
      <c r="AJ101" s="304"/>
      <c r="AK101" s="304"/>
      <c r="AL101" s="304"/>
      <c r="AM101" s="304"/>
      <c r="AN101" s="303">
        <f t="shared" si="0"/>
        <v>0</v>
      </c>
      <c r="AO101" s="304"/>
      <c r="AP101" s="304"/>
      <c r="AQ101" s="105" t="s">
        <v>86</v>
      </c>
      <c r="AR101" s="60"/>
      <c r="AS101" s="106">
        <v>0</v>
      </c>
      <c r="AT101" s="107">
        <f t="shared" si="1"/>
        <v>0</v>
      </c>
      <c r="AU101" s="108">
        <f>'SO 202 - Oprava propustku...'!P133</f>
        <v>0</v>
      </c>
      <c r="AV101" s="107">
        <f>'SO 202 - Oprava propustku...'!J35</f>
        <v>0</v>
      </c>
      <c r="AW101" s="107">
        <f>'SO 202 - Oprava propustku...'!J36</f>
        <v>0</v>
      </c>
      <c r="AX101" s="107">
        <f>'SO 202 - Oprava propustku...'!J37</f>
        <v>0</v>
      </c>
      <c r="AY101" s="107">
        <f>'SO 202 - Oprava propustku...'!J38</f>
        <v>0</v>
      </c>
      <c r="AZ101" s="107">
        <f>'SO 202 - Oprava propustku...'!F35</f>
        <v>0</v>
      </c>
      <c r="BA101" s="107">
        <f>'SO 202 - Oprava propustku...'!F36</f>
        <v>0</v>
      </c>
      <c r="BB101" s="107">
        <f>'SO 202 - Oprava propustku...'!F37</f>
        <v>0</v>
      </c>
      <c r="BC101" s="107">
        <f>'SO 202 - Oprava propustku...'!F38</f>
        <v>0</v>
      </c>
      <c r="BD101" s="109">
        <f>'SO 202 - Oprava propustku...'!F39</f>
        <v>0</v>
      </c>
      <c r="BT101" s="110" t="s">
        <v>82</v>
      </c>
      <c r="BV101" s="110" t="s">
        <v>75</v>
      </c>
      <c r="BW101" s="110" t="s">
        <v>100</v>
      </c>
      <c r="BX101" s="110" t="s">
        <v>95</v>
      </c>
      <c r="CL101" s="110" t="s">
        <v>1</v>
      </c>
    </row>
    <row r="102" spans="1:91" s="4" customFormat="1" ht="16.5" customHeight="1">
      <c r="A102" s="103" t="s">
        <v>83</v>
      </c>
      <c r="B102" s="58"/>
      <c r="C102" s="104"/>
      <c r="D102" s="104"/>
      <c r="E102" s="278" t="s">
        <v>90</v>
      </c>
      <c r="F102" s="278"/>
      <c r="G102" s="278"/>
      <c r="H102" s="278"/>
      <c r="I102" s="278"/>
      <c r="J102" s="104"/>
      <c r="K102" s="278" t="s">
        <v>91</v>
      </c>
      <c r="L102" s="278"/>
      <c r="M102" s="278"/>
      <c r="N102" s="278"/>
      <c r="O102" s="278"/>
      <c r="P102" s="278"/>
      <c r="Q102" s="278"/>
      <c r="R102" s="278"/>
      <c r="S102" s="278"/>
      <c r="T102" s="278"/>
      <c r="U102" s="278"/>
      <c r="V102" s="278"/>
      <c r="W102" s="278"/>
      <c r="X102" s="278"/>
      <c r="Y102" s="278"/>
      <c r="Z102" s="278"/>
      <c r="AA102" s="278"/>
      <c r="AB102" s="278"/>
      <c r="AC102" s="278"/>
      <c r="AD102" s="278"/>
      <c r="AE102" s="278"/>
      <c r="AF102" s="278"/>
      <c r="AG102" s="303">
        <f>'VRN - Vedlejší rozpočtové..._01'!J32</f>
        <v>0</v>
      </c>
      <c r="AH102" s="304"/>
      <c r="AI102" s="304"/>
      <c r="AJ102" s="304"/>
      <c r="AK102" s="304"/>
      <c r="AL102" s="304"/>
      <c r="AM102" s="304"/>
      <c r="AN102" s="303">
        <f t="shared" si="0"/>
        <v>0</v>
      </c>
      <c r="AO102" s="304"/>
      <c r="AP102" s="304"/>
      <c r="AQ102" s="105" t="s">
        <v>86</v>
      </c>
      <c r="AR102" s="60"/>
      <c r="AS102" s="106">
        <v>0</v>
      </c>
      <c r="AT102" s="107">
        <f t="shared" si="1"/>
        <v>0</v>
      </c>
      <c r="AU102" s="108">
        <f>'VRN - Vedlejší rozpočtové..._01'!P126</f>
        <v>0</v>
      </c>
      <c r="AV102" s="107">
        <f>'VRN - Vedlejší rozpočtové..._01'!J35</f>
        <v>0</v>
      </c>
      <c r="AW102" s="107">
        <f>'VRN - Vedlejší rozpočtové..._01'!J36</f>
        <v>0</v>
      </c>
      <c r="AX102" s="107">
        <f>'VRN - Vedlejší rozpočtové..._01'!J37</f>
        <v>0</v>
      </c>
      <c r="AY102" s="107">
        <f>'VRN - Vedlejší rozpočtové..._01'!J38</f>
        <v>0</v>
      </c>
      <c r="AZ102" s="107">
        <f>'VRN - Vedlejší rozpočtové..._01'!F35</f>
        <v>0</v>
      </c>
      <c r="BA102" s="107">
        <f>'VRN - Vedlejší rozpočtové..._01'!F36</f>
        <v>0</v>
      </c>
      <c r="BB102" s="107">
        <f>'VRN - Vedlejší rozpočtové..._01'!F37</f>
        <v>0</v>
      </c>
      <c r="BC102" s="107">
        <f>'VRN - Vedlejší rozpočtové..._01'!F38</f>
        <v>0</v>
      </c>
      <c r="BD102" s="109">
        <f>'VRN - Vedlejší rozpočtové..._01'!F39</f>
        <v>0</v>
      </c>
      <c r="BT102" s="110" t="s">
        <v>82</v>
      </c>
      <c r="BV102" s="110" t="s">
        <v>75</v>
      </c>
      <c r="BW102" s="110" t="s">
        <v>101</v>
      </c>
      <c r="BX102" s="110" t="s">
        <v>95</v>
      </c>
      <c r="CL102" s="110" t="s">
        <v>1</v>
      </c>
    </row>
    <row r="103" spans="1:91" s="7" customFormat="1" ht="16.5" customHeight="1">
      <c r="B103" s="93"/>
      <c r="C103" s="94"/>
      <c r="D103" s="277" t="s">
        <v>102</v>
      </c>
      <c r="E103" s="277"/>
      <c r="F103" s="277"/>
      <c r="G103" s="277"/>
      <c r="H103" s="277"/>
      <c r="I103" s="95"/>
      <c r="J103" s="277" t="s">
        <v>103</v>
      </c>
      <c r="K103" s="277"/>
      <c r="L103" s="277"/>
      <c r="M103" s="277"/>
      <c r="N103" s="277"/>
      <c r="O103" s="277"/>
      <c r="P103" s="277"/>
      <c r="Q103" s="277"/>
      <c r="R103" s="277"/>
      <c r="S103" s="277"/>
      <c r="T103" s="277"/>
      <c r="U103" s="277"/>
      <c r="V103" s="277"/>
      <c r="W103" s="277"/>
      <c r="X103" s="277"/>
      <c r="Y103" s="277"/>
      <c r="Z103" s="277"/>
      <c r="AA103" s="277"/>
      <c r="AB103" s="277"/>
      <c r="AC103" s="277"/>
      <c r="AD103" s="277"/>
      <c r="AE103" s="277"/>
      <c r="AF103" s="277"/>
      <c r="AG103" s="305">
        <f>ROUND(SUM(AG104:AG106),2)</f>
        <v>0</v>
      </c>
      <c r="AH103" s="306"/>
      <c r="AI103" s="306"/>
      <c r="AJ103" s="306"/>
      <c r="AK103" s="306"/>
      <c r="AL103" s="306"/>
      <c r="AM103" s="306"/>
      <c r="AN103" s="311">
        <f t="shared" si="0"/>
        <v>0</v>
      </c>
      <c r="AO103" s="306"/>
      <c r="AP103" s="306"/>
      <c r="AQ103" s="96" t="s">
        <v>79</v>
      </c>
      <c r="AR103" s="97"/>
      <c r="AS103" s="98">
        <f>ROUND(SUM(AS104:AS106),2)</f>
        <v>0</v>
      </c>
      <c r="AT103" s="99">
        <f t="shared" si="1"/>
        <v>0</v>
      </c>
      <c r="AU103" s="100">
        <f>ROUND(SUM(AU104:AU106),5)</f>
        <v>0</v>
      </c>
      <c r="AV103" s="99">
        <f>ROUND(AZ103*L29,2)</f>
        <v>0</v>
      </c>
      <c r="AW103" s="99">
        <f>ROUND(BA103*L30,2)</f>
        <v>0</v>
      </c>
      <c r="AX103" s="99">
        <f>ROUND(BB103*L29,2)</f>
        <v>0</v>
      </c>
      <c r="AY103" s="99">
        <f>ROUND(BC103*L30,2)</f>
        <v>0</v>
      </c>
      <c r="AZ103" s="99">
        <f>ROUND(SUM(AZ104:AZ106),2)</f>
        <v>0</v>
      </c>
      <c r="BA103" s="99">
        <f>ROUND(SUM(BA104:BA106),2)</f>
        <v>0</v>
      </c>
      <c r="BB103" s="99">
        <f>ROUND(SUM(BB104:BB106),2)</f>
        <v>0</v>
      </c>
      <c r="BC103" s="99">
        <f>ROUND(SUM(BC104:BC106),2)</f>
        <v>0</v>
      </c>
      <c r="BD103" s="101">
        <f>ROUND(SUM(BD104:BD106),2)</f>
        <v>0</v>
      </c>
      <c r="BS103" s="102" t="s">
        <v>72</v>
      </c>
      <c r="BT103" s="102" t="s">
        <v>80</v>
      </c>
      <c r="BU103" s="102" t="s">
        <v>74</v>
      </c>
      <c r="BV103" s="102" t="s">
        <v>75</v>
      </c>
      <c r="BW103" s="102" t="s">
        <v>104</v>
      </c>
      <c r="BX103" s="102" t="s">
        <v>5</v>
      </c>
      <c r="CL103" s="102" t="s">
        <v>1</v>
      </c>
      <c r="CM103" s="102" t="s">
        <v>82</v>
      </c>
    </row>
    <row r="104" spans="1:91" s="4" customFormat="1" ht="23.25" customHeight="1">
      <c r="A104" s="103" t="s">
        <v>83</v>
      </c>
      <c r="B104" s="58"/>
      <c r="C104" s="104"/>
      <c r="D104" s="104"/>
      <c r="E104" s="278" t="s">
        <v>105</v>
      </c>
      <c r="F104" s="278"/>
      <c r="G104" s="278"/>
      <c r="H104" s="278"/>
      <c r="I104" s="278"/>
      <c r="J104" s="104"/>
      <c r="K104" s="278" t="s">
        <v>106</v>
      </c>
      <c r="L104" s="278"/>
      <c r="M104" s="278"/>
      <c r="N104" s="278"/>
      <c r="O104" s="278"/>
      <c r="P104" s="278"/>
      <c r="Q104" s="278"/>
      <c r="R104" s="278"/>
      <c r="S104" s="278"/>
      <c r="T104" s="278"/>
      <c r="U104" s="278"/>
      <c r="V104" s="278"/>
      <c r="W104" s="278"/>
      <c r="X104" s="278"/>
      <c r="Y104" s="278"/>
      <c r="Z104" s="278"/>
      <c r="AA104" s="278"/>
      <c r="AB104" s="278"/>
      <c r="AC104" s="278"/>
      <c r="AD104" s="278"/>
      <c r="AE104" s="278"/>
      <c r="AF104" s="278"/>
      <c r="AG104" s="303">
        <f>'SO 301 - Železniční svrše...'!J32</f>
        <v>0</v>
      </c>
      <c r="AH104" s="304"/>
      <c r="AI104" s="304"/>
      <c r="AJ104" s="304"/>
      <c r="AK104" s="304"/>
      <c r="AL104" s="304"/>
      <c r="AM104" s="304"/>
      <c r="AN104" s="303">
        <f t="shared" si="0"/>
        <v>0</v>
      </c>
      <c r="AO104" s="304"/>
      <c r="AP104" s="304"/>
      <c r="AQ104" s="105" t="s">
        <v>86</v>
      </c>
      <c r="AR104" s="60"/>
      <c r="AS104" s="106">
        <v>0</v>
      </c>
      <c r="AT104" s="107">
        <f t="shared" si="1"/>
        <v>0</v>
      </c>
      <c r="AU104" s="108">
        <f>'SO 301 - Železniční svrše...'!P123</f>
        <v>0</v>
      </c>
      <c r="AV104" s="107">
        <f>'SO 301 - Železniční svrše...'!J35</f>
        <v>0</v>
      </c>
      <c r="AW104" s="107">
        <f>'SO 301 - Železniční svrše...'!J36</f>
        <v>0</v>
      </c>
      <c r="AX104" s="107">
        <f>'SO 301 - Železniční svrše...'!J37</f>
        <v>0</v>
      </c>
      <c r="AY104" s="107">
        <f>'SO 301 - Železniční svrše...'!J38</f>
        <v>0</v>
      </c>
      <c r="AZ104" s="107">
        <f>'SO 301 - Železniční svrše...'!F35</f>
        <v>0</v>
      </c>
      <c r="BA104" s="107">
        <f>'SO 301 - Železniční svrše...'!F36</f>
        <v>0</v>
      </c>
      <c r="BB104" s="107">
        <f>'SO 301 - Železniční svrše...'!F37</f>
        <v>0</v>
      </c>
      <c r="BC104" s="107">
        <f>'SO 301 - Železniční svrše...'!F38</f>
        <v>0</v>
      </c>
      <c r="BD104" s="109">
        <f>'SO 301 - Železniční svrše...'!F39</f>
        <v>0</v>
      </c>
      <c r="BT104" s="110" t="s">
        <v>82</v>
      </c>
      <c r="BV104" s="110" t="s">
        <v>75</v>
      </c>
      <c r="BW104" s="110" t="s">
        <v>107</v>
      </c>
      <c r="BX104" s="110" t="s">
        <v>104</v>
      </c>
      <c r="CL104" s="110" t="s">
        <v>1</v>
      </c>
    </row>
    <row r="105" spans="1:91" s="4" customFormat="1" ht="16.5" customHeight="1">
      <c r="A105" s="103" t="s">
        <v>83</v>
      </c>
      <c r="B105" s="58"/>
      <c r="C105" s="104"/>
      <c r="D105" s="104"/>
      <c r="E105" s="278" t="s">
        <v>108</v>
      </c>
      <c r="F105" s="278"/>
      <c r="G105" s="278"/>
      <c r="H105" s="278"/>
      <c r="I105" s="278"/>
      <c r="J105" s="104"/>
      <c r="K105" s="278" t="s">
        <v>103</v>
      </c>
      <c r="L105" s="278"/>
      <c r="M105" s="278"/>
      <c r="N105" s="278"/>
      <c r="O105" s="278"/>
      <c r="P105" s="278"/>
      <c r="Q105" s="278"/>
      <c r="R105" s="278"/>
      <c r="S105" s="278"/>
      <c r="T105" s="278"/>
      <c r="U105" s="278"/>
      <c r="V105" s="278"/>
      <c r="W105" s="278"/>
      <c r="X105" s="278"/>
      <c r="Y105" s="278"/>
      <c r="Z105" s="278"/>
      <c r="AA105" s="278"/>
      <c r="AB105" s="278"/>
      <c r="AC105" s="278"/>
      <c r="AD105" s="278"/>
      <c r="AE105" s="278"/>
      <c r="AF105" s="278"/>
      <c r="AG105" s="303">
        <f>'SO 302 - Oprava propustku...'!J32</f>
        <v>0</v>
      </c>
      <c r="AH105" s="304"/>
      <c r="AI105" s="304"/>
      <c r="AJ105" s="304"/>
      <c r="AK105" s="304"/>
      <c r="AL105" s="304"/>
      <c r="AM105" s="304"/>
      <c r="AN105" s="303">
        <f t="shared" si="0"/>
        <v>0</v>
      </c>
      <c r="AO105" s="304"/>
      <c r="AP105" s="304"/>
      <c r="AQ105" s="105" t="s">
        <v>86</v>
      </c>
      <c r="AR105" s="60"/>
      <c r="AS105" s="106">
        <v>0</v>
      </c>
      <c r="AT105" s="107">
        <f t="shared" si="1"/>
        <v>0</v>
      </c>
      <c r="AU105" s="108">
        <f>'SO 302 - Oprava propustku...'!P134</f>
        <v>0</v>
      </c>
      <c r="AV105" s="107">
        <f>'SO 302 - Oprava propustku...'!J35</f>
        <v>0</v>
      </c>
      <c r="AW105" s="107">
        <f>'SO 302 - Oprava propustku...'!J36</f>
        <v>0</v>
      </c>
      <c r="AX105" s="107">
        <f>'SO 302 - Oprava propustku...'!J37</f>
        <v>0</v>
      </c>
      <c r="AY105" s="107">
        <f>'SO 302 - Oprava propustku...'!J38</f>
        <v>0</v>
      </c>
      <c r="AZ105" s="107">
        <f>'SO 302 - Oprava propustku...'!F35</f>
        <v>0</v>
      </c>
      <c r="BA105" s="107">
        <f>'SO 302 - Oprava propustku...'!F36</f>
        <v>0</v>
      </c>
      <c r="BB105" s="107">
        <f>'SO 302 - Oprava propustku...'!F37</f>
        <v>0</v>
      </c>
      <c r="BC105" s="107">
        <f>'SO 302 - Oprava propustku...'!F38</f>
        <v>0</v>
      </c>
      <c r="BD105" s="109">
        <f>'SO 302 - Oprava propustku...'!F39</f>
        <v>0</v>
      </c>
      <c r="BT105" s="110" t="s">
        <v>82</v>
      </c>
      <c r="BV105" s="110" t="s">
        <v>75</v>
      </c>
      <c r="BW105" s="110" t="s">
        <v>109</v>
      </c>
      <c r="BX105" s="110" t="s">
        <v>104</v>
      </c>
      <c r="CL105" s="110" t="s">
        <v>1</v>
      </c>
    </row>
    <row r="106" spans="1:91" s="4" customFormat="1" ht="16.5" customHeight="1">
      <c r="A106" s="103" t="s">
        <v>83</v>
      </c>
      <c r="B106" s="58"/>
      <c r="C106" s="104"/>
      <c r="D106" s="104"/>
      <c r="E106" s="278" t="s">
        <v>90</v>
      </c>
      <c r="F106" s="278"/>
      <c r="G106" s="278"/>
      <c r="H106" s="278"/>
      <c r="I106" s="278"/>
      <c r="J106" s="104"/>
      <c r="K106" s="278" t="s">
        <v>91</v>
      </c>
      <c r="L106" s="278"/>
      <c r="M106" s="278"/>
      <c r="N106" s="278"/>
      <c r="O106" s="278"/>
      <c r="P106" s="278"/>
      <c r="Q106" s="278"/>
      <c r="R106" s="278"/>
      <c r="S106" s="278"/>
      <c r="T106" s="278"/>
      <c r="U106" s="278"/>
      <c r="V106" s="278"/>
      <c r="W106" s="278"/>
      <c r="X106" s="278"/>
      <c r="Y106" s="278"/>
      <c r="Z106" s="278"/>
      <c r="AA106" s="278"/>
      <c r="AB106" s="278"/>
      <c r="AC106" s="278"/>
      <c r="AD106" s="278"/>
      <c r="AE106" s="278"/>
      <c r="AF106" s="278"/>
      <c r="AG106" s="303">
        <f>'VRN - Vedlejší rozpočtové..._02'!J32</f>
        <v>0</v>
      </c>
      <c r="AH106" s="304"/>
      <c r="AI106" s="304"/>
      <c r="AJ106" s="304"/>
      <c r="AK106" s="304"/>
      <c r="AL106" s="304"/>
      <c r="AM106" s="304"/>
      <c r="AN106" s="303">
        <f t="shared" si="0"/>
        <v>0</v>
      </c>
      <c r="AO106" s="304"/>
      <c r="AP106" s="304"/>
      <c r="AQ106" s="105" t="s">
        <v>86</v>
      </c>
      <c r="AR106" s="60"/>
      <c r="AS106" s="111">
        <v>0</v>
      </c>
      <c r="AT106" s="112">
        <f t="shared" si="1"/>
        <v>0</v>
      </c>
      <c r="AU106" s="113">
        <f>'VRN - Vedlejší rozpočtové..._02'!P126</f>
        <v>0</v>
      </c>
      <c r="AV106" s="112">
        <f>'VRN - Vedlejší rozpočtové..._02'!J35</f>
        <v>0</v>
      </c>
      <c r="AW106" s="112">
        <f>'VRN - Vedlejší rozpočtové..._02'!J36</f>
        <v>0</v>
      </c>
      <c r="AX106" s="112">
        <f>'VRN - Vedlejší rozpočtové..._02'!J37</f>
        <v>0</v>
      </c>
      <c r="AY106" s="112">
        <f>'VRN - Vedlejší rozpočtové..._02'!J38</f>
        <v>0</v>
      </c>
      <c r="AZ106" s="112">
        <f>'VRN - Vedlejší rozpočtové..._02'!F35</f>
        <v>0</v>
      </c>
      <c r="BA106" s="112">
        <f>'VRN - Vedlejší rozpočtové..._02'!F36</f>
        <v>0</v>
      </c>
      <c r="BB106" s="112">
        <f>'VRN - Vedlejší rozpočtové..._02'!F37</f>
        <v>0</v>
      </c>
      <c r="BC106" s="112">
        <f>'VRN - Vedlejší rozpočtové..._02'!F38</f>
        <v>0</v>
      </c>
      <c r="BD106" s="114">
        <f>'VRN - Vedlejší rozpočtové..._02'!F39</f>
        <v>0</v>
      </c>
      <c r="BT106" s="110" t="s">
        <v>82</v>
      </c>
      <c r="BV106" s="110" t="s">
        <v>75</v>
      </c>
      <c r="BW106" s="110" t="s">
        <v>110</v>
      </c>
      <c r="BX106" s="110" t="s">
        <v>104</v>
      </c>
      <c r="CL106" s="110" t="s">
        <v>1</v>
      </c>
    </row>
    <row r="107" spans="1:91" s="2" customFormat="1" ht="30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9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  <row r="108" spans="1:9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39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</sheetData>
  <sheetProtection algorithmName="SHA-512" hashValue="S6rCsrZ+usnn+5L16Pr9hrpU0loika/ddYtt7iQMAFwIx+3XrLG+iCFnNyx/VLYItlBim0FU1frr/W2qIZeX1g==" saltValue="beJMQIeOGUIPZKZgPO6z40SrZS1RpmtsZw0dvQG64gcDH79arSDaOScRlWRXUjjfGPPBIGFGyGnVu0aSrbkhow==" spinCount="100000" sheet="1" objects="1" scenarios="1" formatColumns="0" formatRows="0"/>
  <mergeCells count="86">
    <mergeCell ref="AN106:AP106"/>
    <mergeCell ref="AG106:AM106"/>
    <mergeCell ref="AN94:AP94"/>
    <mergeCell ref="AN102:AP102"/>
    <mergeCell ref="AN98:AP98"/>
    <mergeCell ref="AS89:AT91"/>
    <mergeCell ref="AN105:AP105"/>
    <mergeCell ref="AG105:AM105"/>
    <mergeCell ref="AK35:AO35"/>
    <mergeCell ref="X35:AB35"/>
    <mergeCell ref="AR2:BE2"/>
    <mergeCell ref="AG102:AM102"/>
    <mergeCell ref="AG103:AM103"/>
    <mergeCell ref="AG100:AM100"/>
    <mergeCell ref="AG101:AM101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E106:I106"/>
    <mergeCell ref="K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K104:AF104"/>
    <mergeCell ref="K102:AF102"/>
    <mergeCell ref="K97:AF97"/>
    <mergeCell ref="L85:AO85"/>
    <mergeCell ref="E105:I105"/>
    <mergeCell ref="K105:AF105"/>
    <mergeCell ref="AG104:AM104"/>
    <mergeCell ref="AN99:AP99"/>
    <mergeCell ref="AN104:AP104"/>
    <mergeCell ref="AN103:AP103"/>
    <mergeCell ref="AN92:AP92"/>
    <mergeCell ref="AN95:AP95"/>
    <mergeCell ref="AN101:AP101"/>
    <mergeCell ref="AN96:AP96"/>
    <mergeCell ref="AN100:AP100"/>
    <mergeCell ref="AN97:AP97"/>
    <mergeCell ref="E104:I104"/>
    <mergeCell ref="E97:I97"/>
    <mergeCell ref="E96:I96"/>
    <mergeCell ref="E102:I102"/>
    <mergeCell ref="E98:I98"/>
    <mergeCell ref="E100:I100"/>
    <mergeCell ref="C92:G92"/>
    <mergeCell ref="D103:H103"/>
    <mergeCell ref="D95:H95"/>
    <mergeCell ref="D99:H99"/>
    <mergeCell ref="E101:I101"/>
    <mergeCell ref="I92:AF92"/>
    <mergeCell ref="J95:AF95"/>
    <mergeCell ref="J103:AF103"/>
    <mergeCell ref="J99:AF99"/>
    <mergeCell ref="K100:AF100"/>
    <mergeCell ref="K96:AF96"/>
    <mergeCell ref="K101:AF101"/>
    <mergeCell ref="K98:AF98"/>
  </mergeCells>
  <hyperlinks>
    <hyperlink ref="A96" location="'SO 101 - Železniční svrše...'!C2" display="/"/>
    <hyperlink ref="A97" location="'SO 102 - Oprava propustku...'!C2" display="/"/>
    <hyperlink ref="A98" location="'VRN - Vedlejší rozpočtové...'!C2" display="/"/>
    <hyperlink ref="A100" location="'SO 201 - Železniční svrše...'!C2" display="/"/>
    <hyperlink ref="A101" location="'SO 202 - Oprava propustku...'!C2" display="/"/>
    <hyperlink ref="A102" location="'VRN - Vedlejší rozpočtové..._01'!C2" display="/"/>
    <hyperlink ref="A104" location="'SO 301 - Železniční svrše...'!C2" display="/"/>
    <hyperlink ref="A105" location="'SO 302 - Oprava propustku...'!C2" display="/"/>
    <hyperlink ref="A106" location="'VRN - Vedlejší rozpočtové..._0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110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111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0" t="str">
        <f>'Rekapitulace stavby'!K6</f>
        <v>Oprava propustků v km 5,755, 6,866 a 7,231 tratě Horní Cerekev - Tábor</v>
      </c>
      <c r="F7" s="321"/>
      <c r="G7" s="321"/>
      <c r="H7" s="321"/>
      <c r="I7" s="115"/>
      <c r="L7" s="20"/>
    </row>
    <row r="8" spans="1:46" s="1" customFormat="1" ht="12" customHeight="1">
      <c r="B8" s="20"/>
      <c r="D8" s="121" t="s">
        <v>112</v>
      </c>
      <c r="I8" s="115"/>
      <c r="L8" s="20"/>
    </row>
    <row r="9" spans="1:46" s="2" customFormat="1" ht="16.5" customHeight="1">
      <c r="A9" s="34"/>
      <c r="B9" s="39"/>
      <c r="C9" s="34"/>
      <c r="D9" s="34"/>
      <c r="E9" s="320" t="s">
        <v>769</v>
      </c>
      <c r="F9" s="322"/>
      <c r="G9" s="322"/>
      <c r="H9" s="32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114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3" t="s">
        <v>533</v>
      </c>
      <c r="F11" s="322"/>
      <c r="G11" s="322"/>
      <c r="H11" s="32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7. 5. 2019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4" t="str">
        <f>'Rekapitulace stavby'!E14</f>
        <v>Vyplň údaj</v>
      </c>
      <c r="F20" s="325"/>
      <c r="G20" s="325"/>
      <c r="H20" s="325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32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6" t="s">
        <v>1</v>
      </c>
      <c r="F29" s="326"/>
      <c r="G29" s="326"/>
      <c r="H29" s="32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33</v>
      </c>
      <c r="E32" s="34"/>
      <c r="F32" s="34"/>
      <c r="G32" s="34"/>
      <c r="H32" s="34"/>
      <c r="I32" s="122"/>
      <c r="J32" s="132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35</v>
      </c>
      <c r="G34" s="34"/>
      <c r="H34" s="34"/>
      <c r="I34" s="134" t="s">
        <v>34</v>
      </c>
      <c r="J34" s="133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37</v>
      </c>
      <c r="E35" s="121" t="s">
        <v>38</v>
      </c>
      <c r="F35" s="136">
        <f>ROUND((SUM(BE126:BE141)),  2)</f>
        <v>0</v>
      </c>
      <c r="G35" s="34"/>
      <c r="H35" s="34"/>
      <c r="I35" s="137">
        <v>0.21</v>
      </c>
      <c r="J35" s="136">
        <f>ROUND(((SUM(BE126:BE141))*I35),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39</v>
      </c>
      <c r="F36" s="136">
        <f>ROUND((SUM(BF126:BF141)),  2)</f>
        <v>0</v>
      </c>
      <c r="G36" s="34"/>
      <c r="H36" s="34"/>
      <c r="I36" s="137">
        <v>0.15</v>
      </c>
      <c r="J36" s="136">
        <f>ROUND(((SUM(BF126:BF141))*I36),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40</v>
      </c>
      <c r="F37" s="136">
        <f>ROUND((SUM(BG126:BG141)),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41</v>
      </c>
      <c r="F38" s="136">
        <f>ROUND((SUM(BH126:BH141)),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42</v>
      </c>
      <c r="F39" s="136">
        <f>ROUND((SUM(BI126:BI141)),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7" t="str">
        <f>E7</f>
        <v>Oprava propustků v km 5,755, 6,866 a 7,231 tratě Horní Cerekev - Tábor</v>
      </c>
      <c r="F85" s="328"/>
      <c r="G85" s="328"/>
      <c r="H85" s="32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7" t="s">
        <v>769</v>
      </c>
      <c r="F87" s="329"/>
      <c r="G87" s="329"/>
      <c r="H87" s="32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80" t="str">
        <f>E11</f>
        <v>VRN - Vedlejší rozpočtové náklady</v>
      </c>
      <c r="F89" s="329"/>
      <c r="G89" s="329"/>
      <c r="H89" s="32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7. 5. 2019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hidden="1" customHeight="1">
      <c r="B99" s="167"/>
      <c r="C99" s="168"/>
      <c r="D99" s="169" t="s">
        <v>533</v>
      </c>
      <c r="E99" s="170"/>
      <c r="F99" s="170"/>
      <c r="G99" s="170"/>
      <c r="H99" s="170"/>
      <c r="I99" s="171"/>
      <c r="J99" s="172">
        <f>J127</f>
        <v>0</v>
      </c>
      <c r="K99" s="168"/>
      <c r="L99" s="173"/>
    </row>
    <row r="100" spans="1:47" s="10" customFormat="1" ht="19.899999999999999" hidden="1" customHeight="1">
      <c r="B100" s="174"/>
      <c r="C100" s="104"/>
      <c r="D100" s="175" t="s">
        <v>534</v>
      </c>
      <c r="E100" s="176"/>
      <c r="F100" s="176"/>
      <c r="G100" s="176"/>
      <c r="H100" s="176"/>
      <c r="I100" s="177"/>
      <c r="J100" s="178">
        <f>J128</f>
        <v>0</v>
      </c>
      <c r="K100" s="104"/>
      <c r="L100" s="179"/>
    </row>
    <row r="101" spans="1:47" s="10" customFormat="1" ht="19.899999999999999" hidden="1" customHeight="1">
      <c r="B101" s="174"/>
      <c r="C101" s="104"/>
      <c r="D101" s="175" t="s">
        <v>535</v>
      </c>
      <c r="E101" s="176"/>
      <c r="F101" s="176"/>
      <c r="G101" s="176"/>
      <c r="H101" s="176"/>
      <c r="I101" s="177"/>
      <c r="J101" s="178">
        <f>J131</f>
        <v>0</v>
      </c>
      <c r="K101" s="104"/>
      <c r="L101" s="179"/>
    </row>
    <row r="102" spans="1:47" s="10" customFormat="1" ht="19.899999999999999" hidden="1" customHeight="1">
      <c r="B102" s="174"/>
      <c r="C102" s="104"/>
      <c r="D102" s="175" t="s">
        <v>536</v>
      </c>
      <c r="E102" s="176"/>
      <c r="F102" s="176"/>
      <c r="G102" s="176"/>
      <c r="H102" s="176"/>
      <c r="I102" s="177"/>
      <c r="J102" s="178">
        <f>J135</f>
        <v>0</v>
      </c>
      <c r="K102" s="104"/>
      <c r="L102" s="179"/>
    </row>
    <row r="103" spans="1:47" s="10" customFormat="1" ht="19.899999999999999" hidden="1" customHeight="1">
      <c r="B103" s="174"/>
      <c r="C103" s="104"/>
      <c r="D103" s="175" t="s">
        <v>537</v>
      </c>
      <c r="E103" s="176"/>
      <c r="F103" s="176"/>
      <c r="G103" s="176"/>
      <c r="H103" s="176"/>
      <c r="I103" s="177"/>
      <c r="J103" s="178">
        <f>J138</f>
        <v>0</v>
      </c>
      <c r="K103" s="104"/>
      <c r="L103" s="179"/>
    </row>
    <row r="104" spans="1:47" s="10" customFormat="1" ht="19.899999999999999" hidden="1" customHeight="1">
      <c r="B104" s="174"/>
      <c r="C104" s="104"/>
      <c r="D104" s="175" t="s">
        <v>538</v>
      </c>
      <c r="E104" s="176"/>
      <c r="F104" s="176"/>
      <c r="G104" s="176"/>
      <c r="H104" s="176"/>
      <c r="I104" s="177"/>
      <c r="J104" s="178">
        <f>J140</f>
        <v>0</v>
      </c>
      <c r="K104" s="104"/>
      <c r="L104" s="179"/>
    </row>
    <row r="105" spans="1:47" s="2" customFormat="1" ht="21.75" hidden="1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hidden="1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124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27" t="str">
        <f>E7</f>
        <v>Oprava propustků v km 5,755, 6,866 a 7,231 tratě Horní Cerekev - Tábor</v>
      </c>
      <c r="F114" s="328"/>
      <c r="G114" s="328"/>
      <c r="H114" s="328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112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27" t="s">
        <v>769</v>
      </c>
      <c r="F116" s="329"/>
      <c r="G116" s="329"/>
      <c r="H116" s="329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114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80" t="str">
        <f>E11</f>
        <v>VRN - Vedlejší rozpočtové náklady</v>
      </c>
      <c r="F118" s="329"/>
      <c r="G118" s="329"/>
      <c r="H118" s="329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 xml:space="preserve"> </v>
      </c>
      <c r="G120" s="36"/>
      <c r="H120" s="36"/>
      <c r="I120" s="123" t="s">
        <v>22</v>
      </c>
      <c r="J120" s="66" t="str">
        <f>IF(J14="","",J14)</f>
        <v>7. 5. 2019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 xml:space="preserve"> </v>
      </c>
      <c r="G122" s="36"/>
      <c r="H122" s="36"/>
      <c r="I122" s="123" t="s">
        <v>29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27</v>
      </c>
      <c r="D123" s="36"/>
      <c r="E123" s="36"/>
      <c r="F123" s="27" t="str">
        <f>IF(E20="","",E20)</f>
        <v>Vyplň údaj</v>
      </c>
      <c r="G123" s="36"/>
      <c r="H123" s="36"/>
      <c r="I123" s="123" t="s">
        <v>31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125</v>
      </c>
      <c r="D125" s="183" t="s">
        <v>58</v>
      </c>
      <c r="E125" s="183" t="s">
        <v>54</v>
      </c>
      <c r="F125" s="183" t="s">
        <v>55</v>
      </c>
      <c r="G125" s="183" t="s">
        <v>126</v>
      </c>
      <c r="H125" s="183" t="s">
        <v>127</v>
      </c>
      <c r="I125" s="184" t="s">
        <v>128</v>
      </c>
      <c r="J125" s="183" t="s">
        <v>118</v>
      </c>
      <c r="K125" s="185" t="s">
        <v>129</v>
      </c>
      <c r="L125" s="186"/>
      <c r="M125" s="75" t="s">
        <v>1</v>
      </c>
      <c r="N125" s="76" t="s">
        <v>37</v>
      </c>
      <c r="O125" s="76" t="s">
        <v>130</v>
      </c>
      <c r="P125" s="76" t="s">
        <v>131</v>
      </c>
      <c r="Q125" s="76" t="s">
        <v>132</v>
      </c>
      <c r="R125" s="76" t="s">
        <v>133</v>
      </c>
      <c r="S125" s="76" t="s">
        <v>134</v>
      </c>
      <c r="T125" s="77" t="s">
        <v>135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136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0</v>
      </c>
      <c r="S126" s="79"/>
      <c r="T126" s="190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72</v>
      </c>
      <c r="AU126" s="17" t="s">
        <v>120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72</v>
      </c>
      <c r="E127" s="195" t="s">
        <v>90</v>
      </c>
      <c r="F127" s="195" t="s">
        <v>91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P128+P131+P135+P138+P140</f>
        <v>0</v>
      </c>
      <c r="Q127" s="200"/>
      <c r="R127" s="201">
        <f>R128+R131+R135+R138+R140</f>
        <v>0</v>
      </c>
      <c r="S127" s="200"/>
      <c r="T127" s="202">
        <f>T128+T131+T135+T138+T140</f>
        <v>0</v>
      </c>
      <c r="AR127" s="203" t="s">
        <v>140</v>
      </c>
      <c r="AT127" s="204" t="s">
        <v>72</v>
      </c>
      <c r="AU127" s="204" t="s">
        <v>73</v>
      </c>
      <c r="AY127" s="203" t="s">
        <v>139</v>
      </c>
      <c r="BK127" s="205">
        <f>BK128+BK131+BK135+BK138+BK140</f>
        <v>0</v>
      </c>
    </row>
    <row r="128" spans="1:63" s="12" customFormat="1" ht="22.9" customHeight="1">
      <c r="B128" s="192"/>
      <c r="C128" s="193"/>
      <c r="D128" s="194" t="s">
        <v>72</v>
      </c>
      <c r="E128" s="206" t="s">
        <v>539</v>
      </c>
      <c r="F128" s="206" t="s">
        <v>540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SUM(P129:P130)</f>
        <v>0</v>
      </c>
      <c r="Q128" s="200"/>
      <c r="R128" s="201">
        <f>SUM(R129:R130)</f>
        <v>0</v>
      </c>
      <c r="S128" s="200"/>
      <c r="T128" s="202">
        <f>SUM(T129:T130)</f>
        <v>0</v>
      </c>
      <c r="AR128" s="203" t="s">
        <v>140</v>
      </c>
      <c r="AT128" s="204" t="s">
        <v>72</v>
      </c>
      <c r="AU128" s="204" t="s">
        <v>80</v>
      </c>
      <c r="AY128" s="203" t="s">
        <v>139</v>
      </c>
      <c r="BK128" s="205">
        <f>SUM(BK129:BK130)</f>
        <v>0</v>
      </c>
    </row>
    <row r="129" spans="1:65" s="2" customFormat="1" ht="16.5" customHeight="1">
      <c r="A129" s="34"/>
      <c r="B129" s="35"/>
      <c r="C129" s="208" t="s">
        <v>80</v>
      </c>
      <c r="D129" s="208" t="s">
        <v>142</v>
      </c>
      <c r="E129" s="209" t="s">
        <v>541</v>
      </c>
      <c r="F129" s="210" t="s">
        <v>542</v>
      </c>
      <c r="G129" s="211" t="s">
        <v>529</v>
      </c>
      <c r="H129" s="212">
        <v>1</v>
      </c>
      <c r="I129" s="213"/>
      <c r="J129" s="214">
        <f>ROUND(I129*H129,2)</f>
        <v>0</v>
      </c>
      <c r="K129" s="210" t="s">
        <v>543</v>
      </c>
      <c r="L129" s="39"/>
      <c r="M129" s="215" t="s">
        <v>1</v>
      </c>
      <c r="N129" s="216" t="s">
        <v>38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544</v>
      </c>
      <c r="AT129" s="219" t="s">
        <v>142</v>
      </c>
      <c r="AU129" s="219" t="s">
        <v>82</v>
      </c>
      <c r="AY129" s="17" t="s">
        <v>139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80</v>
      </c>
      <c r="BK129" s="220">
        <f>ROUND(I129*H129,2)</f>
        <v>0</v>
      </c>
      <c r="BL129" s="17" t="s">
        <v>544</v>
      </c>
      <c r="BM129" s="219" t="s">
        <v>901</v>
      </c>
    </row>
    <row r="130" spans="1:65" s="2" customFormat="1" ht="16.5" customHeight="1">
      <c r="A130" s="34"/>
      <c r="B130" s="35"/>
      <c r="C130" s="208" t="s">
        <v>82</v>
      </c>
      <c r="D130" s="208" t="s">
        <v>142</v>
      </c>
      <c r="E130" s="209" t="s">
        <v>546</v>
      </c>
      <c r="F130" s="210" t="s">
        <v>547</v>
      </c>
      <c r="G130" s="211" t="s">
        <v>529</v>
      </c>
      <c r="H130" s="212">
        <v>1</v>
      </c>
      <c r="I130" s="213"/>
      <c r="J130" s="214">
        <f>ROUND(I130*H130,2)</f>
        <v>0</v>
      </c>
      <c r="K130" s="210" t="s">
        <v>543</v>
      </c>
      <c r="L130" s="39"/>
      <c r="M130" s="215" t="s">
        <v>1</v>
      </c>
      <c r="N130" s="216" t="s">
        <v>38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544</v>
      </c>
      <c r="AT130" s="219" t="s">
        <v>142</v>
      </c>
      <c r="AU130" s="219" t="s">
        <v>82</v>
      </c>
      <c r="AY130" s="17" t="s">
        <v>139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80</v>
      </c>
      <c r="BK130" s="220">
        <f>ROUND(I130*H130,2)</f>
        <v>0</v>
      </c>
      <c r="BL130" s="17" t="s">
        <v>544</v>
      </c>
      <c r="BM130" s="219" t="s">
        <v>902</v>
      </c>
    </row>
    <row r="131" spans="1:65" s="12" customFormat="1" ht="22.9" customHeight="1">
      <c r="B131" s="192"/>
      <c r="C131" s="193"/>
      <c r="D131" s="194" t="s">
        <v>72</v>
      </c>
      <c r="E131" s="206" t="s">
        <v>549</v>
      </c>
      <c r="F131" s="206" t="s">
        <v>550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SUM(P132:P134)</f>
        <v>0</v>
      </c>
      <c r="Q131" s="200"/>
      <c r="R131" s="201">
        <f>SUM(R132:R134)</f>
        <v>0</v>
      </c>
      <c r="S131" s="200"/>
      <c r="T131" s="202">
        <f>SUM(T132:T134)</f>
        <v>0</v>
      </c>
      <c r="AR131" s="203" t="s">
        <v>140</v>
      </c>
      <c r="AT131" s="204" t="s">
        <v>72</v>
      </c>
      <c r="AU131" s="204" t="s">
        <v>80</v>
      </c>
      <c r="AY131" s="203" t="s">
        <v>139</v>
      </c>
      <c r="BK131" s="205">
        <f>SUM(BK132:BK134)</f>
        <v>0</v>
      </c>
    </row>
    <row r="132" spans="1:65" s="2" customFormat="1" ht="16.5" customHeight="1">
      <c r="A132" s="34"/>
      <c r="B132" s="35"/>
      <c r="C132" s="208" t="s">
        <v>158</v>
      </c>
      <c r="D132" s="208" t="s">
        <v>142</v>
      </c>
      <c r="E132" s="209" t="s">
        <v>551</v>
      </c>
      <c r="F132" s="210" t="s">
        <v>550</v>
      </c>
      <c r="G132" s="211" t="s">
        <v>529</v>
      </c>
      <c r="H132" s="212">
        <v>1</v>
      </c>
      <c r="I132" s="213"/>
      <c r="J132" s="214">
        <f>ROUND(I132*H132,2)</f>
        <v>0</v>
      </c>
      <c r="K132" s="210" t="s">
        <v>543</v>
      </c>
      <c r="L132" s="39"/>
      <c r="M132" s="215" t="s">
        <v>1</v>
      </c>
      <c r="N132" s="216" t="s">
        <v>38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544</v>
      </c>
      <c r="AT132" s="219" t="s">
        <v>142</v>
      </c>
      <c r="AU132" s="219" t="s">
        <v>82</v>
      </c>
      <c r="AY132" s="17" t="s">
        <v>139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80</v>
      </c>
      <c r="BK132" s="220">
        <f>ROUND(I132*H132,2)</f>
        <v>0</v>
      </c>
      <c r="BL132" s="17" t="s">
        <v>544</v>
      </c>
      <c r="BM132" s="219" t="s">
        <v>903</v>
      </c>
    </row>
    <row r="133" spans="1:65" s="2" customFormat="1" ht="16.5" customHeight="1">
      <c r="A133" s="34"/>
      <c r="B133" s="35"/>
      <c r="C133" s="208" t="s">
        <v>147</v>
      </c>
      <c r="D133" s="208" t="s">
        <v>142</v>
      </c>
      <c r="E133" s="209" t="s">
        <v>553</v>
      </c>
      <c r="F133" s="210" t="s">
        <v>554</v>
      </c>
      <c r="G133" s="211" t="s">
        <v>529</v>
      </c>
      <c r="H133" s="212">
        <v>1</v>
      </c>
      <c r="I133" s="213"/>
      <c r="J133" s="214">
        <f>ROUND(I133*H133,2)</f>
        <v>0</v>
      </c>
      <c r="K133" s="210" t="s">
        <v>543</v>
      </c>
      <c r="L133" s="39"/>
      <c r="M133" s="215" t="s">
        <v>1</v>
      </c>
      <c r="N133" s="216" t="s">
        <v>38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544</v>
      </c>
      <c r="AT133" s="219" t="s">
        <v>142</v>
      </c>
      <c r="AU133" s="219" t="s">
        <v>82</v>
      </c>
      <c r="AY133" s="17" t="s">
        <v>139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80</v>
      </c>
      <c r="BK133" s="220">
        <f>ROUND(I133*H133,2)</f>
        <v>0</v>
      </c>
      <c r="BL133" s="17" t="s">
        <v>544</v>
      </c>
      <c r="BM133" s="219" t="s">
        <v>904</v>
      </c>
    </row>
    <row r="134" spans="1:65" s="2" customFormat="1" ht="16.5" customHeight="1">
      <c r="A134" s="34"/>
      <c r="B134" s="35"/>
      <c r="C134" s="208" t="s">
        <v>140</v>
      </c>
      <c r="D134" s="208" t="s">
        <v>142</v>
      </c>
      <c r="E134" s="209" t="s">
        <v>556</v>
      </c>
      <c r="F134" s="210" t="s">
        <v>557</v>
      </c>
      <c r="G134" s="211" t="s">
        <v>529</v>
      </c>
      <c r="H134" s="212">
        <v>1</v>
      </c>
      <c r="I134" s="213"/>
      <c r="J134" s="214">
        <f>ROUND(I134*H134,2)</f>
        <v>0</v>
      </c>
      <c r="K134" s="210" t="s">
        <v>543</v>
      </c>
      <c r="L134" s="39"/>
      <c r="M134" s="215" t="s">
        <v>1</v>
      </c>
      <c r="N134" s="216" t="s">
        <v>38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544</v>
      </c>
      <c r="AT134" s="219" t="s">
        <v>142</v>
      </c>
      <c r="AU134" s="219" t="s">
        <v>82</v>
      </c>
      <c r="AY134" s="17" t="s">
        <v>139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80</v>
      </c>
      <c r="BK134" s="220">
        <f>ROUND(I134*H134,2)</f>
        <v>0</v>
      </c>
      <c r="BL134" s="17" t="s">
        <v>544</v>
      </c>
      <c r="BM134" s="219" t="s">
        <v>905</v>
      </c>
    </row>
    <row r="135" spans="1:65" s="12" customFormat="1" ht="22.9" customHeight="1">
      <c r="B135" s="192"/>
      <c r="C135" s="193"/>
      <c r="D135" s="194" t="s">
        <v>72</v>
      </c>
      <c r="E135" s="206" t="s">
        <v>559</v>
      </c>
      <c r="F135" s="206" t="s">
        <v>560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SUM(P136:P137)</f>
        <v>0</v>
      </c>
      <c r="Q135" s="200"/>
      <c r="R135" s="201">
        <f>SUM(R136:R137)</f>
        <v>0</v>
      </c>
      <c r="S135" s="200"/>
      <c r="T135" s="202">
        <f>SUM(T136:T137)</f>
        <v>0</v>
      </c>
      <c r="AR135" s="203" t="s">
        <v>140</v>
      </c>
      <c r="AT135" s="204" t="s">
        <v>72</v>
      </c>
      <c r="AU135" s="204" t="s">
        <v>80</v>
      </c>
      <c r="AY135" s="203" t="s">
        <v>139</v>
      </c>
      <c r="BK135" s="205">
        <f>SUM(BK136:BK137)</f>
        <v>0</v>
      </c>
    </row>
    <row r="136" spans="1:65" s="2" customFormat="1" ht="16.5" customHeight="1">
      <c r="A136" s="34"/>
      <c r="B136" s="35"/>
      <c r="C136" s="208" t="s">
        <v>172</v>
      </c>
      <c r="D136" s="208" t="s">
        <v>142</v>
      </c>
      <c r="E136" s="209" t="s">
        <v>561</v>
      </c>
      <c r="F136" s="210" t="s">
        <v>562</v>
      </c>
      <c r="G136" s="211" t="s">
        <v>287</v>
      </c>
      <c r="H136" s="212">
        <v>10</v>
      </c>
      <c r="I136" s="213"/>
      <c r="J136" s="214">
        <f>ROUND(I136*H136,2)</f>
        <v>0</v>
      </c>
      <c r="K136" s="210" t="s">
        <v>543</v>
      </c>
      <c r="L136" s="39"/>
      <c r="M136" s="215" t="s">
        <v>1</v>
      </c>
      <c r="N136" s="216" t="s">
        <v>38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544</v>
      </c>
      <c r="AT136" s="219" t="s">
        <v>142</v>
      </c>
      <c r="AU136" s="219" t="s">
        <v>82</v>
      </c>
      <c r="AY136" s="17" t="s">
        <v>139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80</v>
      </c>
      <c r="BK136" s="220">
        <f>ROUND(I136*H136,2)</f>
        <v>0</v>
      </c>
      <c r="BL136" s="17" t="s">
        <v>544</v>
      </c>
      <c r="BM136" s="219" t="s">
        <v>906</v>
      </c>
    </row>
    <row r="137" spans="1:65" s="2" customFormat="1" ht="16.5" customHeight="1">
      <c r="A137" s="34"/>
      <c r="B137" s="35"/>
      <c r="C137" s="208" t="s">
        <v>178</v>
      </c>
      <c r="D137" s="208" t="s">
        <v>142</v>
      </c>
      <c r="E137" s="209" t="s">
        <v>564</v>
      </c>
      <c r="F137" s="210" t="s">
        <v>565</v>
      </c>
      <c r="G137" s="211" t="s">
        <v>529</v>
      </c>
      <c r="H137" s="212">
        <v>2</v>
      </c>
      <c r="I137" s="213"/>
      <c r="J137" s="214">
        <f>ROUND(I137*H137,2)</f>
        <v>0</v>
      </c>
      <c r="K137" s="210" t="s">
        <v>543</v>
      </c>
      <c r="L137" s="39"/>
      <c r="M137" s="215" t="s">
        <v>1</v>
      </c>
      <c r="N137" s="216" t="s">
        <v>38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544</v>
      </c>
      <c r="AT137" s="219" t="s">
        <v>142</v>
      </c>
      <c r="AU137" s="219" t="s">
        <v>82</v>
      </c>
      <c r="AY137" s="17" t="s">
        <v>139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80</v>
      </c>
      <c r="BK137" s="220">
        <f>ROUND(I137*H137,2)</f>
        <v>0</v>
      </c>
      <c r="BL137" s="17" t="s">
        <v>544</v>
      </c>
      <c r="BM137" s="219" t="s">
        <v>907</v>
      </c>
    </row>
    <row r="138" spans="1:65" s="12" customFormat="1" ht="22.9" customHeight="1">
      <c r="B138" s="192"/>
      <c r="C138" s="193"/>
      <c r="D138" s="194" t="s">
        <v>72</v>
      </c>
      <c r="E138" s="206" t="s">
        <v>567</v>
      </c>
      <c r="F138" s="206" t="s">
        <v>568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f>P139</f>
        <v>0</v>
      </c>
      <c r="Q138" s="200"/>
      <c r="R138" s="201">
        <f>R139</f>
        <v>0</v>
      </c>
      <c r="S138" s="200"/>
      <c r="T138" s="202">
        <f>T139</f>
        <v>0</v>
      </c>
      <c r="AR138" s="203" t="s">
        <v>140</v>
      </c>
      <c r="AT138" s="204" t="s">
        <v>72</v>
      </c>
      <c r="AU138" s="204" t="s">
        <v>80</v>
      </c>
      <c r="AY138" s="203" t="s">
        <v>139</v>
      </c>
      <c r="BK138" s="205">
        <f>BK139</f>
        <v>0</v>
      </c>
    </row>
    <row r="139" spans="1:65" s="2" customFormat="1" ht="16.5" customHeight="1">
      <c r="A139" s="34"/>
      <c r="B139" s="35"/>
      <c r="C139" s="208" t="s">
        <v>182</v>
      </c>
      <c r="D139" s="208" t="s">
        <v>142</v>
      </c>
      <c r="E139" s="209" t="s">
        <v>569</v>
      </c>
      <c r="F139" s="210" t="s">
        <v>570</v>
      </c>
      <c r="G139" s="211" t="s">
        <v>529</v>
      </c>
      <c r="H139" s="212">
        <v>1</v>
      </c>
      <c r="I139" s="213"/>
      <c r="J139" s="214">
        <f>ROUND(I139*H139,2)</f>
        <v>0</v>
      </c>
      <c r="K139" s="210" t="s">
        <v>543</v>
      </c>
      <c r="L139" s="39"/>
      <c r="M139" s="215" t="s">
        <v>1</v>
      </c>
      <c r="N139" s="216" t="s">
        <v>38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544</v>
      </c>
      <c r="AT139" s="219" t="s">
        <v>142</v>
      </c>
      <c r="AU139" s="219" t="s">
        <v>82</v>
      </c>
      <c r="AY139" s="17" t="s">
        <v>139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80</v>
      </c>
      <c r="BK139" s="220">
        <f>ROUND(I139*H139,2)</f>
        <v>0</v>
      </c>
      <c r="BL139" s="17" t="s">
        <v>544</v>
      </c>
      <c r="BM139" s="219" t="s">
        <v>908</v>
      </c>
    </row>
    <row r="140" spans="1:65" s="12" customFormat="1" ht="22.9" customHeight="1">
      <c r="B140" s="192"/>
      <c r="C140" s="193"/>
      <c r="D140" s="194" t="s">
        <v>72</v>
      </c>
      <c r="E140" s="206" t="s">
        <v>572</v>
      </c>
      <c r="F140" s="206" t="s">
        <v>573</v>
      </c>
      <c r="G140" s="193"/>
      <c r="H140" s="193"/>
      <c r="I140" s="196"/>
      <c r="J140" s="207">
        <f>BK140</f>
        <v>0</v>
      </c>
      <c r="K140" s="193"/>
      <c r="L140" s="198"/>
      <c r="M140" s="199"/>
      <c r="N140" s="200"/>
      <c r="O140" s="200"/>
      <c r="P140" s="201">
        <f>P141</f>
        <v>0</v>
      </c>
      <c r="Q140" s="200"/>
      <c r="R140" s="201">
        <f>R141</f>
        <v>0</v>
      </c>
      <c r="S140" s="200"/>
      <c r="T140" s="202">
        <f>T141</f>
        <v>0</v>
      </c>
      <c r="AR140" s="203" t="s">
        <v>140</v>
      </c>
      <c r="AT140" s="204" t="s">
        <v>72</v>
      </c>
      <c r="AU140" s="204" t="s">
        <v>80</v>
      </c>
      <c r="AY140" s="203" t="s">
        <v>139</v>
      </c>
      <c r="BK140" s="205">
        <f>BK141</f>
        <v>0</v>
      </c>
    </row>
    <row r="141" spans="1:65" s="2" customFormat="1" ht="16.5" customHeight="1">
      <c r="A141" s="34"/>
      <c r="B141" s="35"/>
      <c r="C141" s="208" t="s">
        <v>187</v>
      </c>
      <c r="D141" s="208" t="s">
        <v>142</v>
      </c>
      <c r="E141" s="209" t="s">
        <v>574</v>
      </c>
      <c r="F141" s="210" t="s">
        <v>575</v>
      </c>
      <c r="G141" s="211" t="s">
        <v>529</v>
      </c>
      <c r="H141" s="212">
        <v>1</v>
      </c>
      <c r="I141" s="213"/>
      <c r="J141" s="214">
        <f>ROUND(I141*H141,2)</f>
        <v>0</v>
      </c>
      <c r="K141" s="210" t="s">
        <v>543</v>
      </c>
      <c r="L141" s="39"/>
      <c r="M141" s="270" t="s">
        <v>1</v>
      </c>
      <c r="N141" s="271" t="s">
        <v>38</v>
      </c>
      <c r="O141" s="272"/>
      <c r="P141" s="273">
        <f>O141*H141</f>
        <v>0</v>
      </c>
      <c r="Q141" s="273">
        <v>0</v>
      </c>
      <c r="R141" s="273">
        <f>Q141*H141</f>
        <v>0</v>
      </c>
      <c r="S141" s="273">
        <v>0</v>
      </c>
      <c r="T141" s="27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544</v>
      </c>
      <c r="AT141" s="219" t="s">
        <v>142</v>
      </c>
      <c r="AU141" s="219" t="s">
        <v>82</v>
      </c>
      <c r="AY141" s="17" t="s">
        <v>139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80</v>
      </c>
      <c r="BK141" s="220">
        <f>ROUND(I141*H141,2)</f>
        <v>0</v>
      </c>
      <c r="BL141" s="17" t="s">
        <v>544</v>
      </c>
      <c r="BM141" s="219" t="s">
        <v>909</v>
      </c>
    </row>
    <row r="142" spans="1:65" s="2" customFormat="1" ht="6.95" customHeight="1">
      <c r="A142" s="34"/>
      <c r="B142" s="54"/>
      <c r="C142" s="55"/>
      <c r="D142" s="55"/>
      <c r="E142" s="55"/>
      <c r="F142" s="55"/>
      <c r="G142" s="55"/>
      <c r="H142" s="55"/>
      <c r="I142" s="158"/>
      <c r="J142" s="55"/>
      <c r="K142" s="55"/>
      <c r="L142" s="39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sheetProtection algorithmName="SHA-512" hashValue="cfuxvkfhrmQEnbpan/RmDzsWw7rxDaZSbmKDgoyzF25h4nYlpirNCvVz0rT6sWVm1qeRFYeU7XD2ya2lPbwnpw==" saltValue="I5xTh595tiZo/fSYDSW0k8fWQECgwhqPlR2vxZBEco1t7I4FIh8bfgoavujOC+KynQJCbcss/Xiifbt5kuNrsQ==" spinCount="100000" sheet="1" objects="1" scenarios="1" formatColumns="0" formatRows="0" autoFilter="0"/>
  <autoFilter ref="C125:K14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87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111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0" t="str">
        <f>'Rekapitulace stavby'!K6</f>
        <v>Oprava propustků v km 5,755, 6,866 a 7,231 tratě Horní Cerekev - Tábor</v>
      </c>
      <c r="F7" s="321"/>
      <c r="G7" s="321"/>
      <c r="H7" s="321"/>
      <c r="I7" s="115"/>
      <c r="L7" s="20"/>
    </row>
    <row r="8" spans="1:46" s="1" customFormat="1" ht="12" customHeight="1">
      <c r="B8" s="20"/>
      <c r="D8" s="121" t="s">
        <v>112</v>
      </c>
      <c r="I8" s="115"/>
      <c r="L8" s="20"/>
    </row>
    <row r="9" spans="1:46" s="2" customFormat="1" ht="16.5" customHeight="1">
      <c r="A9" s="34"/>
      <c r="B9" s="39"/>
      <c r="C9" s="34"/>
      <c r="D9" s="34"/>
      <c r="E9" s="320" t="s">
        <v>113</v>
      </c>
      <c r="F9" s="322"/>
      <c r="G9" s="322"/>
      <c r="H9" s="32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114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3" t="s">
        <v>115</v>
      </c>
      <c r="F11" s="322"/>
      <c r="G11" s="322"/>
      <c r="H11" s="32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7. 5. 2019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4" t="str">
        <f>'Rekapitulace stavby'!E14</f>
        <v>Vyplň údaj</v>
      </c>
      <c r="F20" s="325"/>
      <c r="G20" s="325"/>
      <c r="H20" s="325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32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6" t="s">
        <v>1</v>
      </c>
      <c r="F29" s="326"/>
      <c r="G29" s="326"/>
      <c r="H29" s="32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33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35</v>
      </c>
      <c r="G34" s="34"/>
      <c r="H34" s="34"/>
      <c r="I34" s="134" t="s">
        <v>34</v>
      </c>
      <c r="J34" s="133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37</v>
      </c>
      <c r="E35" s="121" t="s">
        <v>38</v>
      </c>
      <c r="F35" s="136">
        <f>ROUND((SUM(BE123:BE172)),  2)</f>
        <v>0</v>
      </c>
      <c r="G35" s="34"/>
      <c r="H35" s="34"/>
      <c r="I35" s="137">
        <v>0.21</v>
      </c>
      <c r="J35" s="136">
        <f>ROUND(((SUM(BE123:BE172))*I35),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39</v>
      </c>
      <c r="F36" s="136">
        <f>ROUND((SUM(BF123:BF172)),  2)</f>
        <v>0</v>
      </c>
      <c r="G36" s="34"/>
      <c r="H36" s="34"/>
      <c r="I36" s="137">
        <v>0.15</v>
      </c>
      <c r="J36" s="136">
        <f>ROUND(((SUM(BF123:BF172))*I36),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40</v>
      </c>
      <c r="F37" s="136">
        <f>ROUND((SUM(BG123:BG172)),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41</v>
      </c>
      <c r="F38" s="136">
        <f>ROUND((SUM(BH123:BH172)),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42</v>
      </c>
      <c r="F39" s="136">
        <f>ROUND((SUM(BI123:BI172)),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7" t="str">
        <f>E7</f>
        <v>Oprava propustků v km 5,755, 6,866 a 7,231 tratě Horní Cerekev - Tábor</v>
      </c>
      <c r="F85" s="328"/>
      <c r="G85" s="328"/>
      <c r="H85" s="32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7" t="s">
        <v>113</v>
      </c>
      <c r="F87" s="329"/>
      <c r="G87" s="329"/>
      <c r="H87" s="32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80" t="str">
        <f>E11</f>
        <v>SO 101 - Železniční svršek na propustku v km 5,755</v>
      </c>
      <c r="F89" s="329"/>
      <c r="G89" s="329"/>
      <c r="H89" s="32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7. 5. 2019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hidden="1" customHeight="1">
      <c r="B99" s="167"/>
      <c r="C99" s="168"/>
      <c r="D99" s="169" t="s">
        <v>121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hidden="1" customHeight="1">
      <c r="B100" s="174"/>
      <c r="C100" s="104"/>
      <c r="D100" s="175" t="s">
        <v>122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9" customFormat="1" ht="24.95" hidden="1" customHeight="1">
      <c r="B101" s="167"/>
      <c r="C101" s="168"/>
      <c r="D101" s="169" t="s">
        <v>123</v>
      </c>
      <c r="E101" s="170"/>
      <c r="F101" s="170"/>
      <c r="G101" s="170"/>
      <c r="H101" s="170"/>
      <c r="I101" s="171"/>
      <c r="J101" s="172">
        <f>J164</f>
        <v>0</v>
      </c>
      <c r="K101" s="168"/>
      <c r="L101" s="173"/>
    </row>
    <row r="102" spans="1:47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124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27" t="str">
        <f>E7</f>
        <v>Oprava propustků v km 5,755, 6,866 a 7,231 tratě Horní Cerekev - Tábor</v>
      </c>
      <c r="F111" s="328"/>
      <c r="G111" s="328"/>
      <c r="H111" s="328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112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7" t="s">
        <v>113</v>
      </c>
      <c r="F113" s="329"/>
      <c r="G113" s="329"/>
      <c r="H113" s="329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114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80" t="str">
        <f>E11</f>
        <v>SO 101 - Železniční svršek na propustku v km 5,755</v>
      </c>
      <c r="F115" s="329"/>
      <c r="G115" s="329"/>
      <c r="H115" s="329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123" t="s">
        <v>22</v>
      </c>
      <c r="J117" s="66" t="str">
        <f>IF(J14="","",J14)</f>
        <v>7. 5. 2019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123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123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125</v>
      </c>
      <c r="D122" s="183" t="s">
        <v>58</v>
      </c>
      <c r="E122" s="183" t="s">
        <v>54</v>
      </c>
      <c r="F122" s="183" t="s">
        <v>55</v>
      </c>
      <c r="G122" s="183" t="s">
        <v>126</v>
      </c>
      <c r="H122" s="183" t="s">
        <v>127</v>
      </c>
      <c r="I122" s="184" t="s">
        <v>128</v>
      </c>
      <c r="J122" s="183" t="s">
        <v>118</v>
      </c>
      <c r="K122" s="185" t="s">
        <v>129</v>
      </c>
      <c r="L122" s="186"/>
      <c r="M122" s="75" t="s">
        <v>1</v>
      </c>
      <c r="N122" s="76" t="s">
        <v>37</v>
      </c>
      <c r="O122" s="76" t="s">
        <v>130</v>
      </c>
      <c r="P122" s="76" t="s">
        <v>131</v>
      </c>
      <c r="Q122" s="76" t="s">
        <v>132</v>
      </c>
      <c r="R122" s="76" t="s">
        <v>133</v>
      </c>
      <c r="S122" s="76" t="s">
        <v>134</v>
      </c>
      <c r="T122" s="77" t="s">
        <v>135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136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P124+P164</f>
        <v>0</v>
      </c>
      <c r="Q123" s="79"/>
      <c r="R123" s="189">
        <f>R124+R164</f>
        <v>99.1096</v>
      </c>
      <c r="S123" s="79"/>
      <c r="T123" s="190">
        <f>T124+T164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120</v>
      </c>
      <c r="BK123" s="191">
        <f>BK124+BK164</f>
        <v>0</v>
      </c>
    </row>
    <row r="124" spans="1:65" s="12" customFormat="1" ht="25.9" customHeight="1">
      <c r="B124" s="192"/>
      <c r="C124" s="193"/>
      <c r="D124" s="194" t="s">
        <v>72</v>
      </c>
      <c r="E124" s="195" t="s">
        <v>137</v>
      </c>
      <c r="F124" s="195" t="s">
        <v>138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99.1096</v>
      </c>
      <c r="S124" s="200"/>
      <c r="T124" s="202">
        <f>T125</f>
        <v>0</v>
      </c>
      <c r="AR124" s="203" t="s">
        <v>80</v>
      </c>
      <c r="AT124" s="204" t="s">
        <v>72</v>
      </c>
      <c r="AU124" s="204" t="s">
        <v>73</v>
      </c>
      <c r="AY124" s="203" t="s">
        <v>139</v>
      </c>
      <c r="BK124" s="205">
        <f>BK125</f>
        <v>0</v>
      </c>
    </row>
    <row r="125" spans="1:65" s="12" customFormat="1" ht="22.9" customHeight="1">
      <c r="B125" s="192"/>
      <c r="C125" s="193"/>
      <c r="D125" s="194" t="s">
        <v>72</v>
      </c>
      <c r="E125" s="206" t="s">
        <v>140</v>
      </c>
      <c r="F125" s="206" t="s">
        <v>141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SUM(P126:P163)</f>
        <v>0</v>
      </c>
      <c r="Q125" s="200"/>
      <c r="R125" s="201">
        <f>SUM(R126:R163)</f>
        <v>99.1096</v>
      </c>
      <c r="S125" s="200"/>
      <c r="T125" s="202">
        <f>SUM(T126:T163)</f>
        <v>0</v>
      </c>
      <c r="AR125" s="203" t="s">
        <v>80</v>
      </c>
      <c r="AT125" s="204" t="s">
        <v>72</v>
      </c>
      <c r="AU125" s="204" t="s">
        <v>80</v>
      </c>
      <c r="AY125" s="203" t="s">
        <v>139</v>
      </c>
      <c r="BK125" s="205">
        <f>SUM(BK126:BK163)</f>
        <v>0</v>
      </c>
    </row>
    <row r="126" spans="1:65" s="2" customFormat="1" ht="21.75" customHeight="1">
      <c r="A126" s="34"/>
      <c r="B126" s="35"/>
      <c r="C126" s="208" t="s">
        <v>80</v>
      </c>
      <c r="D126" s="208" t="s">
        <v>142</v>
      </c>
      <c r="E126" s="209" t="s">
        <v>143</v>
      </c>
      <c r="F126" s="210" t="s">
        <v>144</v>
      </c>
      <c r="G126" s="211" t="s">
        <v>145</v>
      </c>
      <c r="H126" s="212">
        <v>0.3</v>
      </c>
      <c r="I126" s="213"/>
      <c r="J126" s="214">
        <f>ROUND(I126*H126,2)</f>
        <v>0</v>
      </c>
      <c r="K126" s="210" t="s">
        <v>146</v>
      </c>
      <c r="L126" s="39"/>
      <c r="M126" s="215" t="s">
        <v>1</v>
      </c>
      <c r="N126" s="216" t="s">
        <v>38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147</v>
      </c>
      <c r="AT126" s="219" t="s">
        <v>142</v>
      </c>
      <c r="AU126" s="219" t="s">
        <v>82</v>
      </c>
      <c r="AY126" s="17" t="s">
        <v>139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80</v>
      </c>
      <c r="BK126" s="220">
        <f>ROUND(I126*H126,2)</f>
        <v>0</v>
      </c>
      <c r="BL126" s="17" t="s">
        <v>147</v>
      </c>
      <c r="BM126" s="219" t="s">
        <v>148</v>
      </c>
    </row>
    <row r="127" spans="1:65" s="13" customFormat="1" ht="11.25">
      <c r="B127" s="221"/>
      <c r="C127" s="222"/>
      <c r="D127" s="223" t="s">
        <v>149</v>
      </c>
      <c r="E127" s="224" t="s">
        <v>1</v>
      </c>
      <c r="F127" s="225" t="s">
        <v>150</v>
      </c>
      <c r="G127" s="222"/>
      <c r="H127" s="226">
        <v>0.3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149</v>
      </c>
      <c r="AU127" s="232" t="s">
        <v>82</v>
      </c>
      <c r="AV127" s="13" t="s">
        <v>82</v>
      </c>
      <c r="AW127" s="13" t="s">
        <v>30</v>
      </c>
      <c r="AX127" s="13" t="s">
        <v>80</v>
      </c>
      <c r="AY127" s="232" t="s">
        <v>139</v>
      </c>
    </row>
    <row r="128" spans="1:65" s="2" customFormat="1" ht="21.75" customHeight="1">
      <c r="A128" s="34"/>
      <c r="B128" s="35"/>
      <c r="C128" s="208" t="s">
        <v>82</v>
      </c>
      <c r="D128" s="208" t="s">
        <v>142</v>
      </c>
      <c r="E128" s="209" t="s">
        <v>151</v>
      </c>
      <c r="F128" s="210" t="s">
        <v>152</v>
      </c>
      <c r="G128" s="211" t="s">
        <v>153</v>
      </c>
      <c r="H128" s="212">
        <v>21</v>
      </c>
      <c r="I128" s="213"/>
      <c r="J128" s="214">
        <f>ROUND(I128*H128,2)</f>
        <v>0</v>
      </c>
      <c r="K128" s="210" t="s">
        <v>146</v>
      </c>
      <c r="L128" s="39"/>
      <c r="M128" s="215" t="s">
        <v>1</v>
      </c>
      <c r="N128" s="216" t="s">
        <v>38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147</v>
      </c>
      <c r="AT128" s="219" t="s">
        <v>142</v>
      </c>
      <c r="AU128" s="219" t="s">
        <v>82</v>
      </c>
      <c r="AY128" s="17" t="s">
        <v>139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7" t="s">
        <v>80</v>
      </c>
      <c r="BK128" s="220">
        <f>ROUND(I128*H128,2)</f>
        <v>0</v>
      </c>
      <c r="BL128" s="17" t="s">
        <v>147</v>
      </c>
      <c r="BM128" s="219" t="s">
        <v>154</v>
      </c>
    </row>
    <row r="129" spans="1:65" s="2" customFormat="1" ht="19.5">
      <c r="A129" s="34"/>
      <c r="B129" s="35"/>
      <c r="C129" s="36"/>
      <c r="D129" s="223" t="s">
        <v>155</v>
      </c>
      <c r="E129" s="36"/>
      <c r="F129" s="233" t="s">
        <v>156</v>
      </c>
      <c r="G129" s="36"/>
      <c r="H129" s="36"/>
      <c r="I129" s="122"/>
      <c r="J129" s="36"/>
      <c r="K129" s="36"/>
      <c r="L129" s="39"/>
      <c r="M129" s="234"/>
      <c r="N129" s="235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155</v>
      </c>
      <c r="AU129" s="17" t="s">
        <v>82</v>
      </c>
    </row>
    <row r="130" spans="1:65" s="13" customFormat="1" ht="11.25">
      <c r="B130" s="221"/>
      <c r="C130" s="222"/>
      <c r="D130" s="223" t="s">
        <v>149</v>
      </c>
      <c r="E130" s="224" t="s">
        <v>1</v>
      </c>
      <c r="F130" s="225" t="s">
        <v>157</v>
      </c>
      <c r="G130" s="222"/>
      <c r="H130" s="226">
        <v>21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149</v>
      </c>
      <c r="AU130" s="232" t="s">
        <v>82</v>
      </c>
      <c r="AV130" s="13" t="s">
        <v>82</v>
      </c>
      <c r="AW130" s="13" t="s">
        <v>30</v>
      </c>
      <c r="AX130" s="13" t="s">
        <v>80</v>
      </c>
      <c r="AY130" s="232" t="s">
        <v>139</v>
      </c>
    </row>
    <row r="131" spans="1:65" s="2" customFormat="1" ht="21.75" customHeight="1">
      <c r="A131" s="34"/>
      <c r="B131" s="35"/>
      <c r="C131" s="208" t="s">
        <v>158</v>
      </c>
      <c r="D131" s="208" t="s">
        <v>142</v>
      </c>
      <c r="E131" s="209" t="s">
        <v>159</v>
      </c>
      <c r="F131" s="210" t="s">
        <v>160</v>
      </c>
      <c r="G131" s="211" t="s">
        <v>153</v>
      </c>
      <c r="H131" s="212">
        <v>21</v>
      </c>
      <c r="I131" s="213"/>
      <c r="J131" s="214">
        <f>ROUND(I131*H131,2)</f>
        <v>0</v>
      </c>
      <c r="K131" s="210" t="s">
        <v>146</v>
      </c>
      <c r="L131" s="39"/>
      <c r="M131" s="215" t="s">
        <v>1</v>
      </c>
      <c r="N131" s="216" t="s">
        <v>38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147</v>
      </c>
      <c r="AT131" s="219" t="s">
        <v>142</v>
      </c>
      <c r="AU131" s="219" t="s">
        <v>82</v>
      </c>
      <c r="AY131" s="17" t="s">
        <v>139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80</v>
      </c>
      <c r="BK131" s="220">
        <f>ROUND(I131*H131,2)</f>
        <v>0</v>
      </c>
      <c r="BL131" s="17" t="s">
        <v>147</v>
      </c>
      <c r="BM131" s="219" t="s">
        <v>161</v>
      </c>
    </row>
    <row r="132" spans="1:65" s="2" customFormat="1" ht="19.5">
      <c r="A132" s="34"/>
      <c r="B132" s="35"/>
      <c r="C132" s="36"/>
      <c r="D132" s="223" t="s">
        <v>155</v>
      </c>
      <c r="E132" s="36"/>
      <c r="F132" s="233" t="s">
        <v>162</v>
      </c>
      <c r="G132" s="36"/>
      <c r="H132" s="36"/>
      <c r="I132" s="122"/>
      <c r="J132" s="36"/>
      <c r="K132" s="36"/>
      <c r="L132" s="39"/>
      <c r="M132" s="234"/>
      <c r="N132" s="235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155</v>
      </c>
      <c r="AU132" s="17" t="s">
        <v>82</v>
      </c>
    </row>
    <row r="133" spans="1:65" s="13" customFormat="1" ht="11.25">
      <c r="B133" s="221"/>
      <c r="C133" s="222"/>
      <c r="D133" s="223" t="s">
        <v>149</v>
      </c>
      <c r="E133" s="224" t="s">
        <v>1</v>
      </c>
      <c r="F133" s="225" t="s">
        <v>163</v>
      </c>
      <c r="G133" s="222"/>
      <c r="H133" s="226">
        <v>21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149</v>
      </c>
      <c r="AU133" s="232" t="s">
        <v>82</v>
      </c>
      <c r="AV133" s="13" t="s">
        <v>82</v>
      </c>
      <c r="AW133" s="13" t="s">
        <v>30</v>
      </c>
      <c r="AX133" s="13" t="s">
        <v>80</v>
      </c>
      <c r="AY133" s="232" t="s">
        <v>139</v>
      </c>
    </row>
    <row r="134" spans="1:65" s="2" customFormat="1" ht="21.75" customHeight="1">
      <c r="A134" s="34"/>
      <c r="B134" s="35"/>
      <c r="C134" s="208" t="s">
        <v>147</v>
      </c>
      <c r="D134" s="208" t="s">
        <v>142</v>
      </c>
      <c r="E134" s="209" t="s">
        <v>164</v>
      </c>
      <c r="F134" s="210" t="s">
        <v>165</v>
      </c>
      <c r="G134" s="211" t="s">
        <v>145</v>
      </c>
      <c r="H134" s="212">
        <v>0.25</v>
      </c>
      <c r="I134" s="213"/>
      <c r="J134" s="214">
        <f>ROUND(I134*H134,2)</f>
        <v>0</v>
      </c>
      <c r="K134" s="210" t="s">
        <v>146</v>
      </c>
      <c r="L134" s="39"/>
      <c r="M134" s="215" t="s">
        <v>1</v>
      </c>
      <c r="N134" s="216" t="s">
        <v>38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147</v>
      </c>
      <c r="AT134" s="219" t="s">
        <v>142</v>
      </c>
      <c r="AU134" s="219" t="s">
        <v>82</v>
      </c>
      <c r="AY134" s="17" t="s">
        <v>139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80</v>
      </c>
      <c r="BK134" s="220">
        <f>ROUND(I134*H134,2)</f>
        <v>0</v>
      </c>
      <c r="BL134" s="17" t="s">
        <v>147</v>
      </c>
      <c r="BM134" s="219" t="s">
        <v>166</v>
      </c>
    </row>
    <row r="135" spans="1:65" s="2" customFormat="1" ht="19.5">
      <c r="A135" s="34"/>
      <c r="B135" s="35"/>
      <c r="C135" s="36"/>
      <c r="D135" s="223" t="s">
        <v>155</v>
      </c>
      <c r="E135" s="36"/>
      <c r="F135" s="233" t="s">
        <v>156</v>
      </c>
      <c r="G135" s="36"/>
      <c r="H135" s="36"/>
      <c r="I135" s="122"/>
      <c r="J135" s="36"/>
      <c r="K135" s="36"/>
      <c r="L135" s="39"/>
      <c r="M135" s="234"/>
      <c r="N135" s="235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155</v>
      </c>
      <c r="AU135" s="17" t="s">
        <v>82</v>
      </c>
    </row>
    <row r="136" spans="1:65" s="13" customFormat="1" ht="11.25">
      <c r="B136" s="221"/>
      <c r="C136" s="222"/>
      <c r="D136" s="223" t="s">
        <v>149</v>
      </c>
      <c r="E136" s="224" t="s">
        <v>1</v>
      </c>
      <c r="F136" s="225" t="s">
        <v>167</v>
      </c>
      <c r="G136" s="222"/>
      <c r="H136" s="226">
        <v>0.25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149</v>
      </c>
      <c r="AU136" s="232" t="s">
        <v>82</v>
      </c>
      <c r="AV136" s="13" t="s">
        <v>82</v>
      </c>
      <c r="AW136" s="13" t="s">
        <v>30</v>
      </c>
      <c r="AX136" s="13" t="s">
        <v>80</v>
      </c>
      <c r="AY136" s="232" t="s">
        <v>139</v>
      </c>
    </row>
    <row r="137" spans="1:65" s="2" customFormat="1" ht="21.75" customHeight="1">
      <c r="A137" s="34"/>
      <c r="B137" s="35"/>
      <c r="C137" s="208" t="s">
        <v>140</v>
      </c>
      <c r="D137" s="208" t="s">
        <v>142</v>
      </c>
      <c r="E137" s="209" t="s">
        <v>168</v>
      </c>
      <c r="F137" s="210" t="s">
        <v>169</v>
      </c>
      <c r="G137" s="211" t="s">
        <v>153</v>
      </c>
      <c r="H137" s="212">
        <v>34</v>
      </c>
      <c r="I137" s="213"/>
      <c r="J137" s="214">
        <f>ROUND(I137*H137,2)</f>
        <v>0</v>
      </c>
      <c r="K137" s="210" t="s">
        <v>146</v>
      </c>
      <c r="L137" s="39"/>
      <c r="M137" s="215" t="s">
        <v>1</v>
      </c>
      <c r="N137" s="216" t="s">
        <v>38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147</v>
      </c>
      <c r="AT137" s="219" t="s">
        <v>142</v>
      </c>
      <c r="AU137" s="219" t="s">
        <v>82</v>
      </c>
      <c r="AY137" s="17" t="s">
        <v>139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80</v>
      </c>
      <c r="BK137" s="220">
        <f>ROUND(I137*H137,2)</f>
        <v>0</v>
      </c>
      <c r="BL137" s="17" t="s">
        <v>147</v>
      </c>
      <c r="BM137" s="219" t="s">
        <v>170</v>
      </c>
    </row>
    <row r="138" spans="1:65" s="13" customFormat="1" ht="11.25">
      <c r="B138" s="221"/>
      <c r="C138" s="222"/>
      <c r="D138" s="223" t="s">
        <v>149</v>
      </c>
      <c r="E138" s="224" t="s">
        <v>1</v>
      </c>
      <c r="F138" s="225" t="s">
        <v>171</v>
      </c>
      <c r="G138" s="222"/>
      <c r="H138" s="226">
        <v>34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149</v>
      </c>
      <c r="AU138" s="232" t="s">
        <v>82</v>
      </c>
      <c r="AV138" s="13" t="s">
        <v>82</v>
      </c>
      <c r="AW138" s="13" t="s">
        <v>30</v>
      </c>
      <c r="AX138" s="13" t="s">
        <v>80</v>
      </c>
      <c r="AY138" s="232" t="s">
        <v>139</v>
      </c>
    </row>
    <row r="139" spans="1:65" s="2" customFormat="1" ht="21.75" customHeight="1">
      <c r="A139" s="34"/>
      <c r="B139" s="35"/>
      <c r="C139" s="208" t="s">
        <v>172</v>
      </c>
      <c r="D139" s="208" t="s">
        <v>142</v>
      </c>
      <c r="E139" s="209" t="s">
        <v>173</v>
      </c>
      <c r="F139" s="210" t="s">
        <v>174</v>
      </c>
      <c r="G139" s="211" t="s">
        <v>145</v>
      </c>
      <c r="H139" s="212">
        <v>0.01</v>
      </c>
      <c r="I139" s="213"/>
      <c r="J139" s="214">
        <f>ROUND(I139*H139,2)</f>
        <v>0</v>
      </c>
      <c r="K139" s="210" t="s">
        <v>146</v>
      </c>
      <c r="L139" s="39"/>
      <c r="M139" s="215" t="s">
        <v>1</v>
      </c>
      <c r="N139" s="216" t="s">
        <v>38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147</v>
      </c>
      <c r="AT139" s="219" t="s">
        <v>142</v>
      </c>
      <c r="AU139" s="219" t="s">
        <v>82</v>
      </c>
      <c r="AY139" s="17" t="s">
        <v>139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80</v>
      </c>
      <c r="BK139" s="220">
        <f>ROUND(I139*H139,2)</f>
        <v>0</v>
      </c>
      <c r="BL139" s="17" t="s">
        <v>147</v>
      </c>
      <c r="BM139" s="219" t="s">
        <v>175</v>
      </c>
    </row>
    <row r="140" spans="1:65" s="2" customFormat="1" ht="19.5">
      <c r="A140" s="34"/>
      <c r="B140" s="35"/>
      <c r="C140" s="36"/>
      <c r="D140" s="223" t="s">
        <v>155</v>
      </c>
      <c r="E140" s="36"/>
      <c r="F140" s="233" t="s">
        <v>176</v>
      </c>
      <c r="G140" s="36"/>
      <c r="H140" s="36"/>
      <c r="I140" s="122"/>
      <c r="J140" s="36"/>
      <c r="K140" s="36"/>
      <c r="L140" s="39"/>
      <c r="M140" s="234"/>
      <c r="N140" s="235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155</v>
      </c>
      <c r="AU140" s="17" t="s">
        <v>82</v>
      </c>
    </row>
    <row r="141" spans="1:65" s="13" customFormat="1" ht="11.25">
      <c r="B141" s="221"/>
      <c r="C141" s="222"/>
      <c r="D141" s="223" t="s">
        <v>149</v>
      </c>
      <c r="E141" s="224" t="s">
        <v>1</v>
      </c>
      <c r="F141" s="225" t="s">
        <v>177</v>
      </c>
      <c r="G141" s="222"/>
      <c r="H141" s="226">
        <v>0.01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149</v>
      </c>
      <c r="AU141" s="232" t="s">
        <v>82</v>
      </c>
      <c r="AV141" s="13" t="s">
        <v>82</v>
      </c>
      <c r="AW141" s="13" t="s">
        <v>30</v>
      </c>
      <c r="AX141" s="13" t="s">
        <v>80</v>
      </c>
      <c r="AY141" s="232" t="s">
        <v>139</v>
      </c>
    </row>
    <row r="142" spans="1:65" s="2" customFormat="1" ht="21.75" customHeight="1">
      <c r="A142" s="34"/>
      <c r="B142" s="35"/>
      <c r="C142" s="208" t="s">
        <v>178</v>
      </c>
      <c r="D142" s="208" t="s">
        <v>142</v>
      </c>
      <c r="E142" s="209" t="s">
        <v>179</v>
      </c>
      <c r="F142" s="210" t="s">
        <v>180</v>
      </c>
      <c r="G142" s="211" t="s">
        <v>145</v>
      </c>
      <c r="H142" s="212">
        <v>0.01</v>
      </c>
      <c r="I142" s="213"/>
      <c r="J142" s="214">
        <f>ROUND(I142*H142,2)</f>
        <v>0</v>
      </c>
      <c r="K142" s="210" t="s">
        <v>146</v>
      </c>
      <c r="L142" s="39"/>
      <c r="M142" s="215" t="s">
        <v>1</v>
      </c>
      <c r="N142" s="216" t="s">
        <v>38</v>
      </c>
      <c r="O142" s="71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147</v>
      </c>
      <c r="AT142" s="219" t="s">
        <v>142</v>
      </c>
      <c r="AU142" s="219" t="s">
        <v>82</v>
      </c>
      <c r="AY142" s="17" t="s">
        <v>139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80</v>
      </c>
      <c r="BK142" s="220">
        <f>ROUND(I142*H142,2)</f>
        <v>0</v>
      </c>
      <c r="BL142" s="17" t="s">
        <v>147</v>
      </c>
      <c r="BM142" s="219" t="s">
        <v>181</v>
      </c>
    </row>
    <row r="143" spans="1:65" s="2" customFormat="1" ht="19.5">
      <c r="A143" s="34"/>
      <c r="B143" s="35"/>
      <c r="C143" s="36"/>
      <c r="D143" s="223" t="s">
        <v>155</v>
      </c>
      <c r="E143" s="36"/>
      <c r="F143" s="233" t="s">
        <v>176</v>
      </c>
      <c r="G143" s="36"/>
      <c r="H143" s="36"/>
      <c r="I143" s="122"/>
      <c r="J143" s="36"/>
      <c r="K143" s="36"/>
      <c r="L143" s="39"/>
      <c r="M143" s="234"/>
      <c r="N143" s="235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155</v>
      </c>
      <c r="AU143" s="17" t="s">
        <v>82</v>
      </c>
    </row>
    <row r="144" spans="1:65" s="13" customFormat="1" ht="11.25">
      <c r="B144" s="221"/>
      <c r="C144" s="222"/>
      <c r="D144" s="223" t="s">
        <v>149</v>
      </c>
      <c r="E144" s="224" t="s">
        <v>1</v>
      </c>
      <c r="F144" s="225" t="s">
        <v>177</v>
      </c>
      <c r="G144" s="222"/>
      <c r="H144" s="226">
        <v>0.01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149</v>
      </c>
      <c r="AU144" s="232" t="s">
        <v>82</v>
      </c>
      <c r="AV144" s="13" t="s">
        <v>82</v>
      </c>
      <c r="AW144" s="13" t="s">
        <v>30</v>
      </c>
      <c r="AX144" s="13" t="s">
        <v>80</v>
      </c>
      <c r="AY144" s="232" t="s">
        <v>139</v>
      </c>
    </row>
    <row r="145" spans="1:65" s="2" customFormat="1" ht="21.75" customHeight="1">
      <c r="A145" s="34"/>
      <c r="B145" s="35"/>
      <c r="C145" s="208" t="s">
        <v>182</v>
      </c>
      <c r="D145" s="208" t="s">
        <v>142</v>
      </c>
      <c r="E145" s="209" t="s">
        <v>183</v>
      </c>
      <c r="F145" s="210" t="s">
        <v>184</v>
      </c>
      <c r="G145" s="211" t="s">
        <v>185</v>
      </c>
      <c r="H145" s="212">
        <v>4</v>
      </c>
      <c r="I145" s="213"/>
      <c r="J145" s="214">
        <f>ROUND(I145*H145,2)</f>
        <v>0</v>
      </c>
      <c r="K145" s="210" t="s">
        <v>146</v>
      </c>
      <c r="L145" s="39"/>
      <c r="M145" s="215" t="s">
        <v>1</v>
      </c>
      <c r="N145" s="216" t="s">
        <v>38</v>
      </c>
      <c r="O145" s="71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147</v>
      </c>
      <c r="AT145" s="219" t="s">
        <v>142</v>
      </c>
      <c r="AU145" s="219" t="s">
        <v>82</v>
      </c>
      <c r="AY145" s="17" t="s">
        <v>139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80</v>
      </c>
      <c r="BK145" s="220">
        <f>ROUND(I145*H145,2)</f>
        <v>0</v>
      </c>
      <c r="BL145" s="17" t="s">
        <v>147</v>
      </c>
      <c r="BM145" s="219" t="s">
        <v>186</v>
      </c>
    </row>
    <row r="146" spans="1:65" s="2" customFormat="1" ht="21.75" customHeight="1">
      <c r="A146" s="34"/>
      <c r="B146" s="35"/>
      <c r="C146" s="208" t="s">
        <v>187</v>
      </c>
      <c r="D146" s="208" t="s">
        <v>142</v>
      </c>
      <c r="E146" s="209" t="s">
        <v>188</v>
      </c>
      <c r="F146" s="210" t="s">
        <v>189</v>
      </c>
      <c r="G146" s="211" t="s">
        <v>185</v>
      </c>
      <c r="H146" s="212">
        <v>20</v>
      </c>
      <c r="I146" s="213"/>
      <c r="J146" s="214">
        <f>ROUND(I146*H146,2)</f>
        <v>0</v>
      </c>
      <c r="K146" s="210" t="s">
        <v>1</v>
      </c>
      <c r="L146" s="39"/>
      <c r="M146" s="215" t="s">
        <v>1</v>
      </c>
      <c r="N146" s="216" t="s">
        <v>38</v>
      </c>
      <c r="O146" s="71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147</v>
      </c>
      <c r="AT146" s="219" t="s">
        <v>142</v>
      </c>
      <c r="AU146" s="219" t="s">
        <v>82</v>
      </c>
      <c r="AY146" s="17" t="s">
        <v>139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80</v>
      </c>
      <c r="BK146" s="220">
        <f>ROUND(I146*H146,2)</f>
        <v>0</v>
      </c>
      <c r="BL146" s="17" t="s">
        <v>147</v>
      </c>
      <c r="BM146" s="219" t="s">
        <v>190</v>
      </c>
    </row>
    <row r="147" spans="1:65" s="2" customFormat="1" ht="21.75" customHeight="1">
      <c r="A147" s="34"/>
      <c r="B147" s="35"/>
      <c r="C147" s="236" t="s">
        <v>191</v>
      </c>
      <c r="D147" s="236" t="s">
        <v>192</v>
      </c>
      <c r="E147" s="237" t="s">
        <v>193</v>
      </c>
      <c r="F147" s="238" t="s">
        <v>194</v>
      </c>
      <c r="G147" s="239" t="s">
        <v>185</v>
      </c>
      <c r="H147" s="240">
        <v>80</v>
      </c>
      <c r="I147" s="241"/>
      <c r="J147" s="242">
        <f>ROUND(I147*H147,2)</f>
        <v>0</v>
      </c>
      <c r="K147" s="238" t="s">
        <v>146</v>
      </c>
      <c r="L147" s="243"/>
      <c r="M147" s="244" t="s">
        <v>1</v>
      </c>
      <c r="N147" s="245" t="s">
        <v>38</v>
      </c>
      <c r="O147" s="71"/>
      <c r="P147" s="217">
        <f>O147*H147</f>
        <v>0</v>
      </c>
      <c r="Q147" s="217">
        <v>5.0000000000000002E-5</v>
      </c>
      <c r="R147" s="217">
        <f>Q147*H147</f>
        <v>4.0000000000000001E-3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182</v>
      </c>
      <c r="AT147" s="219" t="s">
        <v>192</v>
      </c>
      <c r="AU147" s="219" t="s">
        <v>82</v>
      </c>
      <c r="AY147" s="17" t="s">
        <v>139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80</v>
      </c>
      <c r="BK147" s="220">
        <f>ROUND(I147*H147,2)</f>
        <v>0</v>
      </c>
      <c r="BL147" s="17" t="s">
        <v>147</v>
      </c>
      <c r="BM147" s="219" t="s">
        <v>195</v>
      </c>
    </row>
    <row r="148" spans="1:65" s="13" customFormat="1" ht="11.25">
      <c r="B148" s="221"/>
      <c r="C148" s="222"/>
      <c r="D148" s="223" t="s">
        <v>149</v>
      </c>
      <c r="E148" s="224" t="s">
        <v>1</v>
      </c>
      <c r="F148" s="225" t="s">
        <v>196</v>
      </c>
      <c r="G148" s="222"/>
      <c r="H148" s="226">
        <v>80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149</v>
      </c>
      <c r="AU148" s="232" t="s">
        <v>82</v>
      </c>
      <c r="AV148" s="13" t="s">
        <v>82</v>
      </c>
      <c r="AW148" s="13" t="s">
        <v>30</v>
      </c>
      <c r="AX148" s="13" t="s">
        <v>80</v>
      </c>
      <c r="AY148" s="232" t="s">
        <v>139</v>
      </c>
    </row>
    <row r="149" spans="1:65" s="2" customFormat="1" ht="21.75" customHeight="1">
      <c r="A149" s="34"/>
      <c r="B149" s="35"/>
      <c r="C149" s="236" t="s">
        <v>197</v>
      </c>
      <c r="D149" s="236" t="s">
        <v>192</v>
      </c>
      <c r="E149" s="237" t="s">
        <v>198</v>
      </c>
      <c r="F149" s="238" t="s">
        <v>199</v>
      </c>
      <c r="G149" s="239" t="s">
        <v>185</v>
      </c>
      <c r="H149" s="240">
        <v>80</v>
      </c>
      <c r="I149" s="241"/>
      <c r="J149" s="242">
        <f>ROUND(I149*H149,2)</f>
        <v>0</v>
      </c>
      <c r="K149" s="238" t="s">
        <v>146</v>
      </c>
      <c r="L149" s="243"/>
      <c r="M149" s="244" t="s">
        <v>1</v>
      </c>
      <c r="N149" s="245" t="s">
        <v>38</v>
      </c>
      <c r="O149" s="71"/>
      <c r="P149" s="217">
        <f>O149*H149</f>
        <v>0</v>
      </c>
      <c r="Q149" s="217">
        <v>1.23E-3</v>
      </c>
      <c r="R149" s="217">
        <f>Q149*H149</f>
        <v>9.8400000000000001E-2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182</v>
      </c>
      <c r="AT149" s="219" t="s">
        <v>192</v>
      </c>
      <c r="AU149" s="219" t="s">
        <v>82</v>
      </c>
      <c r="AY149" s="17" t="s">
        <v>139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80</v>
      </c>
      <c r="BK149" s="220">
        <f>ROUND(I149*H149,2)</f>
        <v>0</v>
      </c>
      <c r="BL149" s="17" t="s">
        <v>147</v>
      </c>
      <c r="BM149" s="219" t="s">
        <v>200</v>
      </c>
    </row>
    <row r="150" spans="1:65" s="2" customFormat="1" ht="21.75" customHeight="1">
      <c r="A150" s="34"/>
      <c r="B150" s="35"/>
      <c r="C150" s="208" t="s">
        <v>201</v>
      </c>
      <c r="D150" s="208" t="s">
        <v>142</v>
      </c>
      <c r="E150" s="209" t="s">
        <v>202</v>
      </c>
      <c r="F150" s="210" t="s">
        <v>203</v>
      </c>
      <c r="G150" s="211" t="s">
        <v>145</v>
      </c>
      <c r="H150" s="212">
        <v>0.25</v>
      </c>
      <c r="I150" s="213"/>
      <c r="J150" s="214">
        <f>ROUND(I150*H150,2)</f>
        <v>0</v>
      </c>
      <c r="K150" s="210" t="s">
        <v>146</v>
      </c>
      <c r="L150" s="39"/>
      <c r="M150" s="215" t="s">
        <v>1</v>
      </c>
      <c r="N150" s="216" t="s">
        <v>38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147</v>
      </c>
      <c r="AT150" s="219" t="s">
        <v>142</v>
      </c>
      <c r="AU150" s="219" t="s">
        <v>82</v>
      </c>
      <c r="AY150" s="17" t="s">
        <v>139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80</v>
      </c>
      <c r="BK150" s="220">
        <f>ROUND(I150*H150,2)</f>
        <v>0</v>
      </c>
      <c r="BL150" s="17" t="s">
        <v>147</v>
      </c>
      <c r="BM150" s="219" t="s">
        <v>204</v>
      </c>
    </row>
    <row r="151" spans="1:65" s="13" customFormat="1" ht="11.25">
      <c r="B151" s="221"/>
      <c r="C151" s="222"/>
      <c r="D151" s="223" t="s">
        <v>149</v>
      </c>
      <c r="E151" s="224" t="s">
        <v>1</v>
      </c>
      <c r="F151" s="225" t="s">
        <v>205</v>
      </c>
      <c r="G151" s="222"/>
      <c r="H151" s="226">
        <v>0.25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149</v>
      </c>
      <c r="AU151" s="232" t="s">
        <v>82</v>
      </c>
      <c r="AV151" s="13" t="s">
        <v>82</v>
      </c>
      <c r="AW151" s="13" t="s">
        <v>30</v>
      </c>
      <c r="AX151" s="13" t="s">
        <v>80</v>
      </c>
      <c r="AY151" s="232" t="s">
        <v>139</v>
      </c>
    </row>
    <row r="152" spans="1:65" s="2" customFormat="1" ht="21.75" customHeight="1">
      <c r="A152" s="34"/>
      <c r="B152" s="35"/>
      <c r="C152" s="208" t="s">
        <v>206</v>
      </c>
      <c r="D152" s="208" t="s">
        <v>142</v>
      </c>
      <c r="E152" s="209" t="s">
        <v>207</v>
      </c>
      <c r="F152" s="210" t="s">
        <v>208</v>
      </c>
      <c r="G152" s="211" t="s">
        <v>209</v>
      </c>
      <c r="H152" s="212">
        <v>4</v>
      </c>
      <c r="I152" s="213"/>
      <c r="J152" s="214">
        <f>ROUND(I152*H152,2)</f>
        <v>0</v>
      </c>
      <c r="K152" s="210" t="s">
        <v>1</v>
      </c>
      <c r="L152" s="39"/>
      <c r="M152" s="215" t="s">
        <v>1</v>
      </c>
      <c r="N152" s="216" t="s">
        <v>38</v>
      </c>
      <c r="O152" s="71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9" t="s">
        <v>147</v>
      </c>
      <c r="AT152" s="219" t="s">
        <v>142</v>
      </c>
      <c r="AU152" s="219" t="s">
        <v>82</v>
      </c>
      <c r="AY152" s="17" t="s">
        <v>139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7" t="s">
        <v>80</v>
      </c>
      <c r="BK152" s="220">
        <f>ROUND(I152*H152,2)</f>
        <v>0</v>
      </c>
      <c r="BL152" s="17" t="s">
        <v>147</v>
      </c>
      <c r="BM152" s="219" t="s">
        <v>210</v>
      </c>
    </row>
    <row r="153" spans="1:65" s="13" customFormat="1" ht="11.25">
      <c r="B153" s="221"/>
      <c r="C153" s="222"/>
      <c r="D153" s="223" t="s">
        <v>149</v>
      </c>
      <c r="E153" s="224" t="s">
        <v>1</v>
      </c>
      <c r="F153" s="225" t="s">
        <v>211</v>
      </c>
      <c r="G153" s="222"/>
      <c r="H153" s="226">
        <v>4</v>
      </c>
      <c r="I153" s="227"/>
      <c r="J153" s="222"/>
      <c r="K153" s="222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149</v>
      </c>
      <c r="AU153" s="232" t="s">
        <v>82</v>
      </c>
      <c r="AV153" s="13" t="s">
        <v>82</v>
      </c>
      <c r="AW153" s="13" t="s">
        <v>30</v>
      </c>
      <c r="AX153" s="13" t="s">
        <v>80</v>
      </c>
      <c r="AY153" s="232" t="s">
        <v>139</v>
      </c>
    </row>
    <row r="154" spans="1:65" s="2" customFormat="1" ht="21.75" customHeight="1">
      <c r="A154" s="34"/>
      <c r="B154" s="35"/>
      <c r="C154" s="208" t="s">
        <v>212</v>
      </c>
      <c r="D154" s="208" t="s">
        <v>142</v>
      </c>
      <c r="E154" s="209" t="s">
        <v>213</v>
      </c>
      <c r="F154" s="210" t="s">
        <v>214</v>
      </c>
      <c r="G154" s="211" t="s">
        <v>209</v>
      </c>
      <c r="H154" s="212">
        <v>4</v>
      </c>
      <c r="I154" s="213"/>
      <c r="J154" s="214">
        <f>ROUND(I154*H154,2)</f>
        <v>0</v>
      </c>
      <c r="K154" s="210" t="s">
        <v>146</v>
      </c>
      <c r="L154" s="39"/>
      <c r="M154" s="215" t="s">
        <v>1</v>
      </c>
      <c r="N154" s="216" t="s">
        <v>38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147</v>
      </c>
      <c r="AT154" s="219" t="s">
        <v>142</v>
      </c>
      <c r="AU154" s="219" t="s">
        <v>82</v>
      </c>
      <c r="AY154" s="17" t="s">
        <v>139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7" t="s">
        <v>80</v>
      </c>
      <c r="BK154" s="220">
        <f>ROUND(I154*H154,2)</f>
        <v>0</v>
      </c>
      <c r="BL154" s="17" t="s">
        <v>147</v>
      </c>
      <c r="BM154" s="219" t="s">
        <v>215</v>
      </c>
    </row>
    <row r="155" spans="1:65" s="2" customFormat="1" ht="33" customHeight="1">
      <c r="A155" s="34"/>
      <c r="B155" s="35"/>
      <c r="C155" s="208" t="s">
        <v>8</v>
      </c>
      <c r="D155" s="208" t="s">
        <v>142</v>
      </c>
      <c r="E155" s="209" t="s">
        <v>216</v>
      </c>
      <c r="F155" s="210" t="s">
        <v>217</v>
      </c>
      <c r="G155" s="211" t="s">
        <v>218</v>
      </c>
      <c r="H155" s="212">
        <v>150</v>
      </c>
      <c r="I155" s="213"/>
      <c r="J155" s="214">
        <f>ROUND(I155*H155,2)</f>
        <v>0</v>
      </c>
      <c r="K155" s="210" t="s">
        <v>146</v>
      </c>
      <c r="L155" s="39"/>
      <c r="M155" s="215" t="s">
        <v>1</v>
      </c>
      <c r="N155" s="216" t="s">
        <v>38</v>
      </c>
      <c r="O155" s="71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147</v>
      </c>
      <c r="AT155" s="219" t="s">
        <v>142</v>
      </c>
      <c r="AU155" s="219" t="s">
        <v>82</v>
      </c>
      <c r="AY155" s="17" t="s">
        <v>139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80</v>
      </c>
      <c r="BK155" s="220">
        <f>ROUND(I155*H155,2)</f>
        <v>0</v>
      </c>
      <c r="BL155" s="17" t="s">
        <v>147</v>
      </c>
      <c r="BM155" s="219" t="s">
        <v>219</v>
      </c>
    </row>
    <row r="156" spans="1:65" s="13" customFormat="1" ht="11.25">
      <c r="B156" s="221"/>
      <c r="C156" s="222"/>
      <c r="D156" s="223" t="s">
        <v>149</v>
      </c>
      <c r="E156" s="224" t="s">
        <v>1</v>
      </c>
      <c r="F156" s="225" t="s">
        <v>220</v>
      </c>
      <c r="G156" s="222"/>
      <c r="H156" s="226">
        <v>150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149</v>
      </c>
      <c r="AU156" s="232" t="s">
        <v>82</v>
      </c>
      <c r="AV156" s="13" t="s">
        <v>82</v>
      </c>
      <c r="AW156" s="13" t="s">
        <v>30</v>
      </c>
      <c r="AX156" s="13" t="s">
        <v>80</v>
      </c>
      <c r="AY156" s="232" t="s">
        <v>139</v>
      </c>
    </row>
    <row r="157" spans="1:65" s="2" customFormat="1" ht="21.75" customHeight="1">
      <c r="A157" s="34"/>
      <c r="B157" s="35"/>
      <c r="C157" s="208" t="s">
        <v>221</v>
      </c>
      <c r="D157" s="208" t="s">
        <v>142</v>
      </c>
      <c r="E157" s="209" t="s">
        <v>222</v>
      </c>
      <c r="F157" s="210" t="s">
        <v>223</v>
      </c>
      <c r="G157" s="211" t="s">
        <v>218</v>
      </c>
      <c r="H157" s="212">
        <v>150</v>
      </c>
      <c r="I157" s="213"/>
      <c r="J157" s="214">
        <f>ROUND(I157*H157,2)</f>
        <v>0</v>
      </c>
      <c r="K157" s="210" t="s">
        <v>146</v>
      </c>
      <c r="L157" s="39"/>
      <c r="M157" s="215" t="s">
        <v>1</v>
      </c>
      <c r="N157" s="216" t="s">
        <v>38</v>
      </c>
      <c r="O157" s="71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147</v>
      </c>
      <c r="AT157" s="219" t="s">
        <v>142</v>
      </c>
      <c r="AU157" s="219" t="s">
        <v>82</v>
      </c>
      <c r="AY157" s="17" t="s">
        <v>139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7" t="s">
        <v>80</v>
      </c>
      <c r="BK157" s="220">
        <f>ROUND(I157*H157,2)</f>
        <v>0</v>
      </c>
      <c r="BL157" s="17" t="s">
        <v>147</v>
      </c>
      <c r="BM157" s="219" t="s">
        <v>224</v>
      </c>
    </row>
    <row r="158" spans="1:65" s="13" customFormat="1" ht="11.25">
      <c r="B158" s="221"/>
      <c r="C158" s="222"/>
      <c r="D158" s="223" t="s">
        <v>149</v>
      </c>
      <c r="E158" s="224" t="s">
        <v>1</v>
      </c>
      <c r="F158" s="225" t="s">
        <v>220</v>
      </c>
      <c r="G158" s="222"/>
      <c r="H158" s="226">
        <v>150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149</v>
      </c>
      <c r="AU158" s="232" t="s">
        <v>82</v>
      </c>
      <c r="AV158" s="13" t="s">
        <v>82</v>
      </c>
      <c r="AW158" s="13" t="s">
        <v>30</v>
      </c>
      <c r="AX158" s="13" t="s">
        <v>80</v>
      </c>
      <c r="AY158" s="232" t="s">
        <v>139</v>
      </c>
    </row>
    <row r="159" spans="1:65" s="2" customFormat="1" ht="21.75" customHeight="1">
      <c r="A159" s="34"/>
      <c r="B159" s="35"/>
      <c r="C159" s="236" t="s">
        <v>225</v>
      </c>
      <c r="D159" s="236" t="s">
        <v>192</v>
      </c>
      <c r="E159" s="237" t="s">
        <v>226</v>
      </c>
      <c r="F159" s="238" t="s">
        <v>227</v>
      </c>
      <c r="G159" s="239" t="s">
        <v>228</v>
      </c>
      <c r="H159" s="240">
        <v>99</v>
      </c>
      <c r="I159" s="241"/>
      <c r="J159" s="242">
        <f>ROUND(I159*H159,2)</f>
        <v>0</v>
      </c>
      <c r="K159" s="238" t="s">
        <v>146</v>
      </c>
      <c r="L159" s="243"/>
      <c r="M159" s="244" t="s">
        <v>1</v>
      </c>
      <c r="N159" s="245" t="s">
        <v>38</v>
      </c>
      <c r="O159" s="71"/>
      <c r="P159" s="217">
        <f>O159*H159</f>
        <v>0</v>
      </c>
      <c r="Q159" s="217">
        <v>1</v>
      </c>
      <c r="R159" s="217">
        <f>Q159*H159</f>
        <v>99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182</v>
      </c>
      <c r="AT159" s="219" t="s">
        <v>192</v>
      </c>
      <c r="AU159" s="219" t="s">
        <v>82</v>
      </c>
      <c r="AY159" s="17" t="s">
        <v>139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80</v>
      </c>
      <c r="BK159" s="220">
        <f>ROUND(I159*H159,2)</f>
        <v>0</v>
      </c>
      <c r="BL159" s="17" t="s">
        <v>147</v>
      </c>
      <c r="BM159" s="219" t="s">
        <v>229</v>
      </c>
    </row>
    <row r="160" spans="1:65" s="13" customFormat="1" ht="11.25">
      <c r="B160" s="221"/>
      <c r="C160" s="222"/>
      <c r="D160" s="223" t="s">
        <v>149</v>
      </c>
      <c r="E160" s="224" t="s">
        <v>1</v>
      </c>
      <c r="F160" s="225" t="s">
        <v>230</v>
      </c>
      <c r="G160" s="222"/>
      <c r="H160" s="226">
        <v>99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149</v>
      </c>
      <c r="AU160" s="232" t="s">
        <v>82</v>
      </c>
      <c r="AV160" s="13" t="s">
        <v>82</v>
      </c>
      <c r="AW160" s="13" t="s">
        <v>30</v>
      </c>
      <c r="AX160" s="13" t="s">
        <v>73</v>
      </c>
      <c r="AY160" s="232" t="s">
        <v>139</v>
      </c>
    </row>
    <row r="161" spans="1:65" s="14" customFormat="1" ht="11.25">
      <c r="B161" s="246"/>
      <c r="C161" s="247"/>
      <c r="D161" s="223" t="s">
        <v>149</v>
      </c>
      <c r="E161" s="248" t="s">
        <v>1</v>
      </c>
      <c r="F161" s="249" t="s">
        <v>231</v>
      </c>
      <c r="G161" s="247"/>
      <c r="H161" s="250">
        <v>99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149</v>
      </c>
      <c r="AU161" s="256" t="s">
        <v>82</v>
      </c>
      <c r="AV161" s="14" t="s">
        <v>147</v>
      </c>
      <c r="AW161" s="14" t="s">
        <v>30</v>
      </c>
      <c r="AX161" s="14" t="s">
        <v>80</v>
      </c>
      <c r="AY161" s="256" t="s">
        <v>139</v>
      </c>
    </row>
    <row r="162" spans="1:65" s="2" customFormat="1" ht="21.75" customHeight="1">
      <c r="A162" s="34"/>
      <c r="B162" s="35"/>
      <c r="C162" s="236" t="s">
        <v>232</v>
      </c>
      <c r="D162" s="236" t="s">
        <v>192</v>
      </c>
      <c r="E162" s="237" t="s">
        <v>233</v>
      </c>
      <c r="F162" s="238" t="s">
        <v>234</v>
      </c>
      <c r="G162" s="239" t="s">
        <v>185</v>
      </c>
      <c r="H162" s="240">
        <v>40</v>
      </c>
      <c r="I162" s="241"/>
      <c r="J162" s="242">
        <f>ROUND(I162*H162,2)</f>
        <v>0</v>
      </c>
      <c r="K162" s="238" t="s">
        <v>146</v>
      </c>
      <c r="L162" s="243"/>
      <c r="M162" s="244" t="s">
        <v>1</v>
      </c>
      <c r="N162" s="245" t="s">
        <v>38</v>
      </c>
      <c r="O162" s="71"/>
      <c r="P162" s="217">
        <f>O162*H162</f>
        <v>0</v>
      </c>
      <c r="Q162" s="217">
        <v>1.8000000000000001E-4</v>
      </c>
      <c r="R162" s="217">
        <f>Q162*H162</f>
        <v>7.2000000000000007E-3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182</v>
      </c>
      <c r="AT162" s="219" t="s">
        <v>192</v>
      </c>
      <c r="AU162" s="219" t="s">
        <v>82</v>
      </c>
      <c r="AY162" s="17" t="s">
        <v>139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7" t="s">
        <v>80</v>
      </c>
      <c r="BK162" s="220">
        <f>ROUND(I162*H162,2)</f>
        <v>0</v>
      </c>
      <c r="BL162" s="17" t="s">
        <v>147</v>
      </c>
      <c r="BM162" s="219" t="s">
        <v>235</v>
      </c>
    </row>
    <row r="163" spans="1:65" s="13" customFormat="1" ht="11.25">
      <c r="B163" s="221"/>
      <c r="C163" s="222"/>
      <c r="D163" s="223" t="s">
        <v>149</v>
      </c>
      <c r="E163" s="224" t="s">
        <v>1</v>
      </c>
      <c r="F163" s="225" t="s">
        <v>236</v>
      </c>
      <c r="G163" s="222"/>
      <c r="H163" s="226">
        <v>40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149</v>
      </c>
      <c r="AU163" s="232" t="s">
        <v>82</v>
      </c>
      <c r="AV163" s="13" t="s">
        <v>82</v>
      </c>
      <c r="AW163" s="13" t="s">
        <v>30</v>
      </c>
      <c r="AX163" s="13" t="s">
        <v>80</v>
      </c>
      <c r="AY163" s="232" t="s">
        <v>139</v>
      </c>
    </row>
    <row r="164" spans="1:65" s="12" customFormat="1" ht="25.9" customHeight="1">
      <c r="B164" s="192"/>
      <c r="C164" s="193"/>
      <c r="D164" s="194" t="s">
        <v>72</v>
      </c>
      <c r="E164" s="195" t="s">
        <v>237</v>
      </c>
      <c r="F164" s="195" t="s">
        <v>238</v>
      </c>
      <c r="G164" s="193"/>
      <c r="H164" s="193"/>
      <c r="I164" s="196"/>
      <c r="J164" s="197">
        <f>BK164</f>
        <v>0</v>
      </c>
      <c r="K164" s="193"/>
      <c r="L164" s="198"/>
      <c r="M164" s="199"/>
      <c r="N164" s="200"/>
      <c r="O164" s="200"/>
      <c r="P164" s="201">
        <f>SUM(P165:P172)</f>
        <v>0</v>
      </c>
      <c r="Q164" s="200"/>
      <c r="R164" s="201">
        <f>SUM(R165:R172)</f>
        <v>0</v>
      </c>
      <c r="S164" s="200"/>
      <c r="T164" s="202">
        <f>SUM(T165:T172)</f>
        <v>0</v>
      </c>
      <c r="AR164" s="203" t="s">
        <v>147</v>
      </c>
      <c r="AT164" s="204" t="s">
        <v>72</v>
      </c>
      <c r="AU164" s="204" t="s">
        <v>73</v>
      </c>
      <c r="AY164" s="203" t="s">
        <v>139</v>
      </c>
      <c r="BK164" s="205">
        <f>SUM(BK165:BK172)</f>
        <v>0</v>
      </c>
    </row>
    <row r="165" spans="1:65" s="2" customFormat="1" ht="33" customHeight="1">
      <c r="A165" s="34"/>
      <c r="B165" s="35"/>
      <c r="C165" s="208" t="s">
        <v>239</v>
      </c>
      <c r="D165" s="208" t="s">
        <v>142</v>
      </c>
      <c r="E165" s="209" t="s">
        <v>240</v>
      </c>
      <c r="F165" s="210" t="s">
        <v>241</v>
      </c>
      <c r="G165" s="211" t="s">
        <v>228</v>
      </c>
      <c r="H165" s="212">
        <v>136.80000000000001</v>
      </c>
      <c r="I165" s="213"/>
      <c r="J165" s="214">
        <f>ROUND(I165*H165,2)</f>
        <v>0</v>
      </c>
      <c r="K165" s="210" t="s">
        <v>146</v>
      </c>
      <c r="L165" s="39"/>
      <c r="M165" s="215" t="s">
        <v>1</v>
      </c>
      <c r="N165" s="216" t="s">
        <v>38</v>
      </c>
      <c r="O165" s="71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147</v>
      </c>
      <c r="AT165" s="219" t="s">
        <v>142</v>
      </c>
      <c r="AU165" s="219" t="s">
        <v>80</v>
      </c>
      <c r="AY165" s="17" t="s">
        <v>139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7" t="s">
        <v>80</v>
      </c>
      <c r="BK165" s="220">
        <f>ROUND(I165*H165,2)</f>
        <v>0</v>
      </c>
      <c r="BL165" s="17" t="s">
        <v>147</v>
      </c>
      <c r="BM165" s="219" t="s">
        <v>242</v>
      </c>
    </row>
    <row r="166" spans="1:65" s="13" customFormat="1" ht="11.25">
      <c r="B166" s="221"/>
      <c r="C166" s="222"/>
      <c r="D166" s="223" t="s">
        <v>149</v>
      </c>
      <c r="E166" s="224" t="s">
        <v>1</v>
      </c>
      <c r="F166" s="225" t="s">
        <v>243</v>
      </c>
      <c r="G166" s="222"/>
      <c r="H166" s="226">
        <v>37.799999999999997</v>
      </c>
      <c r="I166" s="227"/>
      <c r="J166" s="222"/>
      <c r="K166" s="222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149</v>
      </c>
      <c r="AU166" s="232" t="s">
        <v>80</v>
      </c>
      <c r="AV166" s="13" t="s">
        <v>82</v>
      </c>
      <c r="AW166" s="13" t="s">
        <v>30</v>
      </c>
      <c r="AX166" s="13" t="s">
        <v>73</v>
      </c>
      <c r="AY166" s="232" t="s">
        <v>139</v>
      </c>
    </row>
    <row r="167" spans="1:65" s="13" customFormat="1" ht="11.25">
      <c r="B167" s="221"/>
      <c r="C167" s="222"/>
      <c r="D167" s="223" t="s">
        <v>149</v>
      </c>
      <c r="E167" s="224" t="s">
        <v>1</v>
      </c>
      <c r="F167" s="225" t="s">
        <v>244</v>
      </c>
      <c r="G167" s="222"/>
      <c r="H167" s="226">
        <v>99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149</v>
      </c>
      <c r="AU167" s="232" t="s">
        <v>80</v>
      </c>
      <c r="AV167" s="13" t="s">
        <v>82</v>
      </c>
      <c r="AW167" s="13" t="s">
        <v>30</v>
      </c>
      <c r="AX167" s="13" t="s">
        <v>73</v>
      </c>
      <c r="AY167" s="232" t="s">
        <v>139</v>
      </c>
    </row>
    <row r="168" spans="1:65" s="14" customFormat="1" ht="11.25">
      <c r="B168" s="246"/>
      <c r="C168" s="247"/>
      <c r="D168" s="223" t="s">
        <v>149</v>
      </c>
      <c r="E168" s="248" t="s">
        <v>1</v>
      </c>
      <c r="F168" s="249" t="s">
        <v>231</v>
      </c>
      <c r="G168" s="247"/>
      <c r="H168" s="250">
        <v>136.80000000000001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149</v>
      </c>
      <c r="AU168" s="256" t="s">
        <v>80</v>
      </c>
      <c r="AV168" s="14" t="s">
        <v>147</v>
      </c>
      <c r="AW168" s="14" t="s">
        <v>30</v>
      </c>
      <c r="AX168" s="14" t="s">
        <v>80</v>
      </c>
      <c r="AY168" s="256" t="s">
        <v>139</v>
      </c>
    </row>
    <row r="169" spans="1:65" s="2" customFormat="1" ht="21.75" customHeight="1">
      <c r="A169" s="34"/>
      <c r="B169" s="35"/>
      <c r="C169" s="208" t="s">
        <v>245</v>
      </c>
      <c r="D169" s="208" t="s">
        <v>142</v>
      </c>
      <c r="E169" s="209" t="s">
        <v>246</v>
      </c>
      <c r="F169" s="210" t="s">
        <v>247</v>
      </c>
      <c r="G169" s="211" t="s">
        <v>185</v>
      </c>
      <c r="H169" s="212">
        <v>1</v>
      </c>
      <c r="I169" s="213"/>
      <c r="J169" s="214">
        <f>ROUND(I169*H169,2)</f>
        <v>0</v>
      </c>
      <c r="K169" s="210" t="s">
        <v>146</v>
      </c>
      <c r="L169" s="39"/>
      <c r="M169" s="215" t="s">
        <v>1</v>
      </c>
      <c r="N169" s="216" t="s">
        <v>38</v>
      </c>
      <c r="O169" s="71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248</v>
      </c>
      <c r="AT169" s="219" t="s">
        <v>142</v>
      </c>
      <c r="AU169" s="219" t="s">
        <v>80</v>
      </c>
      <c r="AY169" s="17" t="s">
        <v>139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80</v>
      </c>
      <c r="BK169" s="220">
        <f>ROUND(I169*H169,2)</f>
        <v>0</v>
      </c>
      <c r="BL169" s="17" t="s">
        <v>248</v>
      </c>
      <c r="BM169" s="219" t="s">
        <v>249</v>
      </c>
    </row>
    <row r="170" spans="1:65" s="13" customFormat="1" ht="11.25">
      <c r="B170" s="221"/>
      <c r="C170" s="222"/>
      <c r="D170" s="223" t="s">
        <v>149</v>
      </c>
      <c r="E170" s="224" t="s">
        <v>1</v>
      </c>
      <c r="F170" s="225" t="s">
        <v>250</v>
      </c>
      <c r="G170" s="222"/>
      <c r="H170" s="226">
        <v>1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149</v>
      </c>
      <c r="AU170" s="232" t="s">
        <v>80</v>
      </c>
      <c r="AV170" s="13" t="s">
        <v>82</v>
      </c>
      <c r="AW170" s="13" t="s">
        <v>30</v>
      </c>
      <c r="AX170" s="13" t="s">
        <v>80</v>
      </c>
      <c r="AY170" s="232" t="s">
        <v>139</v>
      </c>
    </row>
    <row r="171" spans="1:65" s="2" customFormat="1" ht="21.75" customHeight="1">
      <c r="A171" s="34"/>
      <c r="B171" s="35"/>
      <c r="C171" s="208" t="s">
        <v>7</v>
      </c>
      <c r="D171" s="208" t="s">
        <v>142</v>
      </c>
      <c r="E171" s="209" t="s">
        <v>251</v>
      </c>
      <c r="F171" s="210" t="s">
        <v>252</v>
      </c>
      <c r="G171" s="211" t="s">
        <v>228</v>
      </c>
      <c r="H171" s="212">
        <v>37.799999999999997</v>
      </c>
      <c r="I171" s="213"/>
      <c r="J171" s="214">
        <f>ROUND(I171*H171,2)</f>
        <v>0</v>
      </c>
      <c r="K171" s="210" t="s">
        <v>146</v>
      </c>
      <c r="L171" s="39"/>
      <c r="M171" s="215" t="s">
        <v>1</v>
      </c>
      <c r="N171" s="216" t="s">
        <v>38</v>
      </c>
      <c r="O171" s="71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248</v>
      </c>
      <c r="AT171" s="219" t="s">
        <v>142</v>
      </c>
      <c r="AU171" s="219" t="s">
        <v>80</v>
      </c>
      <c r="AY171" s="17" t="s">
        <v>139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80</v>
      </c>
      <c r="BK171" s="220">
        <f>ROUND(I171*H171,2)</f>
        <v>0</v>
      </c>
      <c r="BL171" s="17" t="s">
        <v>248</v>
      </c>
      <c r="BM171" s="219" t="s">
        <v>253</v>
      </c>
    </row>
    <row r="172" spans="1:65" s="13" customFormat="1" ht="11.25">
      <c r="B172" s="221"/>
      <c r="C172" s="222"/>
      <c r="D172" s="223" t="s">
        <v>149</v>
      </c>
      <c r="E172" s="224" t="s">
        <v>1</v>
      </c>
      <c r="F172" s="225" t="s">
        <v>254</v>
      </c>
      <c r="G172" s="222"/>
      <c r="H172" s="226">
        <v>37.799999999999997</v>
      </c>
      <c r="I172" s="227"/>
      <c r="J172" s="222"/>
      <c r="K172" s="222"/>
      <c r="L172" s="228"/>
      <c r="M172" s="257"/>
      <c r="N172" s="258"/>
      <c r="O172" s="258"/>
      <c r="P172" s="258"/>
      <c r="Q172" s="258"/>
      <c r="R172" s="258"/>
      <c r="S172" s="258"/>
      <c r="T172" s="259"/>
      <c r="AT172" s="232" t="s">
        <v>149</v>
      </c>
      <c r="AU172" s="232" t="s">
        <v>80</v>
      </c>
      <c r="AV172" s="13" t="s">
        <v>82</v>
      </c>
      <c r="AW172" s="13" t="s">
        <v>30</v>
      </c>
      <c r="AX172" s="13" t="s">
        <v>80</v>
      </c>
      <c r="AY172" s="232" t="s">
        <v>139</v>
      </c>
    </row>
    <row r="173" spans="1:65" s="2" customFormat="1" ht="6.95" customHeight="1">
      <c r="A173" s="34"/>
      <c r="B173" s="54"/>
      <c r="C173" s="55"/>
      <c r="D173" s="55"/>
      <c r="E173" s="55"/>
      <c r="F173" s="55"/>
      <c r="G173" s="55"/>
      <c r="H173" s="55"/>
      <c r="I173" s="158"/>
      <c r="J173" s="55"/>
      <c r="K173" s="55"/>
      <c r="L173" s="39"/>
      <c r="M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</row>
  </sheetData>
  <sheetProtection algorithmName="SHA-512" hashValue="2xpU/qYqjl08ZfOb5ETydMyXcb+yJK2vBewoGkpxwUJU9dguqs2ZNwJnbO3AJb8goWyMCeOMfdMKhi9Xwd0dAQ==" saltValue="wIUgRcI1vkcCDD8lljZOd2caw4v2/U/a4q3mYHU9Wi+ztAoUEGqL3sqT8HkwTy8jHD9vq4tIx9929nU8HKM8lg==" spinCount="100000" sheet="1" objects="1" scenarios="1" formatColumns="0" formatRows="0" autoFilter="0"/>
  <autoFilter ref="C122:K172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89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111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0" t="str">
        <f>'Rekapitulace stavby'!K6</f>
        <v>Oprava propustků v km 5,755, 6,866 a 7,231 tratě Horní Cerekev - Tábor</v>
      </c>
      <c r="F7" s="321"/>
      <c r="G7" s="321"/>
      <c r="H7" s="321"/>
      <c r="I7" s="115"/>
      <c r="L7" s="20"/>
    </row>
    <row r="8" spans="1:46" s="1" customFormat="1" ht="12" customHeight="1">
      <c r="B8" s="20"/>
      <c r="D8" s="121" t="s">
        <v>112</v>
      </c>
      <c r="I8" s="115"/>
      <c r="L8" s="20"/>
    </row>
    <row r="9" spans="1:46" s="2" customFormat="1" ht="16.5" customHeight="1">
      <c r="A9" s="34"/>
      <c r="B9" s="39"/>
      <c r="C9" s="34"/>
      <c r="D9" s="34"/>
      <c r="E9" s="320" t="s">
        <v>113</v>
      </c>
      <c r="F9" s="322"/>
      <c r="G9" s="322"/>
      <c r="H9" s="32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114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3" t="s">
        <v>255</v>
      </c>
      <c r="F11" s="322"/>
      <c r="G11" s="322"/>
      <c r="H11" s="32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7. 5. 2019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4" t="str">
        <f>'Rekapitulace stavby'!E14</f>
        <v>Vyplň údaj</v>
      </c>
      <c r="F20" s="325"/>
      <c r="G20" s="325"/>
      <c r="H20" s="325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32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6" t="s">
        <v>1</v>
      </c>
      <c r="F29" s="326"/>
      <c r="G29" s="326"/>
      <c r="H29" s="32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33</v>
      </c>
      <c r="E32" s="34"/>
      <c r="F32" s="34"/>
      <c r="G32" s="34"/>
      <c r="H32" s="34"/>
      <c r="I32" s="122"/>
      <c r="J32" s="132">
        <f>ROUND(J133,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35</v>
      </c>
      <c r="G34" s="34"/>
      <c r="H34" s="34"/>
      <c r="I34" s="134" t="s">
        <v>34</v>
      </c>
      <c r="J34" s="133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37</v>
      </c>
      <c r="E35" s="121" t="s">
        <v>38</v>
      </c>
      <c r="F35" s="136">
        <f>ROUND((SUM(BE133:BE266)),  2)</f>
        <v>0</v>
      </c>
      <c r="G35" s="34"/>
      <c r="H35" s="34"/>
      <c r="I35" s="137">
        <v>0.21</v>
      </c>
      <c r="J35" s="136">
        <f>ROUND(((SUM(BE133:BE266))*I35),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39</v>
      </c>
      <c r="F36" s="136">
        <f>ROUND((SUM(BF133:BF266)),  2)</f>
        <v>0</v>
      </c>
      <c r="G36" s="34"/>
      <c r="H36" s="34"/>
      <c r="I36" s="137">
        <v>0.15</v>
      </c>
      <c r="J36" s="136">
        <f>ROUND(((SUM(BF133:BF266))*I36),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40</v>
      </c>
      <c r="F37" s="136">
        <f>ROUND((SUM(BG133:BG266)),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41</v>
      </c>
      <c r="F38" s="136">
        <f>ROUND((SUM(BH133:BH266)),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42</v>
      </c>
      <c r="F39" s="136">
        <f>ROUND((SUM(BI133:BI266)),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7" t="str">
        <f>E7</f>
        <v>Oprava propustků v km 5,755, 6,866 a 7,231 tratě Horní Cerekev - Tábor</v>
      </c>
      <c r="F85" s="328"/>
      <c r="G85" s="328"/>
      <c r="H85" s="32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7" t="s">
        <v>113</v>
      </c>
      <c r="F87" s="329"/>
      <c r="G87" s="329"/>
      <c r="H87" s="32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80" t="str">
        <f>E11</f>
        <v>SO 102 - Oprava propustku v km 5,755</v>
      </c>
      <c r="F89" s="329"/>
      <c r="G89" s="329"/>
      <c r="H89" s="32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7. 5. 2019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J133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hidden="1" customHeight="1">
      <c r="B99" s="167"/>
      <c r="C99" s="168"/>
      <c r="D99" s="169" t="s">
        <v>256</v>
      </c>
      <c r="E99" s="170"/>
      <c r="F99" s="170"/>
      <c r="G99" s="170"/>
      <c r="H99" s="170"/>
      <c r="I99" s="171"/>
      <c r="J99" s="172">
        <f>J134</f>
        <v>0</v>
      </c>
      <c r="K99" s="168"/>
      <c r="L99" s="173"/>
    </row>
    <row r="100" spans="1:47" s="9" customFormat="1" ht="24.95" hidden="1" customHeight="1">
      <c r="B100" s="167"/>
      <c r="C100" s="168"/>
      <c r="D100" s="169" t="s">
        <v>257</v>
      </c>
      <c r="E100" s="170"/>
      <c r="F100" s="170"/>
      <c r="G100" s="170"/>
      <c r="H100" s="170"/>
      <c r="I100" s="171"/>
      <c r="J100" s="172">
        <f>J186</f>
        <v>0</v>
      </c>
      <c r="K100" s="168"/>
      <c r="L100" s="173"/>
    </row>
    <row r="101" spans="1:47" s="10" customFormat="1" ht="19.899999999999999" hidden="1" customHeight="1">
      <c r="B101" s="174"/>
      <c r="C101" s="104"/>
      <c r="D101" s="175" t="s">
        <v>258</v>
      </c>
      <c r="E101" s="176"/>
      <c r="F101" s="176"/>
      <c r="G101" s="176"/>
      <c r="H101" s="176"/>
      <c r="I101" s="177"/>
      <c r="J101" s="178">
        <f>J205</f>
        <v>0</v>
      </c>
      <c r="K101" s="104"/>
      <c r="L101" s="179"/>
    </row>
    <row r="102" spans="1:47" s="10" customFormat="1" ht="14.85" hidden="1" customHeight="1">
      <c r="B102" s="174"/>
      <c r="C102" s="104"/>
      <c r="D102" s="175" t="s">
        <v>259</v>
      </c>
      <c r="E102" s="176"/>
      <c r="F102" s="176"/>
      <c r="G102" s="176"/>
      <c r="H102" s="176"/>
      <c r="I102" s="177"/>
      <c r="J102" s="178">
        <f>J211</f>
        <v>0</v>
      </c>
      <c r="K102" s="104"/>
      <c r="L102" s="179"/>
    </row>
    <row r="103" spans="1:47" s="9" customFormat="1" ht="24.95" hidden="1" customHeight="1">
      <c r="B103" s="167"/>
      <c r="C103" s="168"/>
      <c r="D103" s="169" t="s">
        <v>260</v>
      </c>
      <c r="E103" s="170"/>
      <c r="F103" s="170"/>
      <c r="G103" s="170"/>
      <c r="H103" s="170"/>
      <c r="I103" s="171"/>
      <c r="J103" s="172">
        <f>J216</f>
        <v>0</v>
      </c>
      <c r="K103" s="168"/>
      <c r="L103" s="173"/>
    </row>
    <row r="104" spans="1:47" s="9" customFormat="1" ht="24.95" hidden="1" customHeight="1">
      <c r="B104" s="167"/>
      <c r="C104" s="168"/>
      <c r="D104" s="169" t="s">
        <v>261</v>
      </c>
      <c r="E104" s="170"/>
      <c r="F104" s="170"/>
      <c r="G104" s="170"/>
      <c r="H104" s="170"/>
      <c r="I104" s="171"/>
      <c r="J104" s="172">
        <f>J230</f>
        <v>0</v>
      </c>
      <c r="K104" s="168"/>
      <c r="L104" s="173"/>
    </row>
    <row r="105" spans="1:47" s="9" customFormat="1" ht="24.95" hidden="1" customHeight="1">
      <c r="B105" s="167"/>
      <c r="C105" s="168"/>
      <c r="D105" s="169" t="s">
        <v>262</v>
      </c>
      <c r="E105" s="170"/>
      <c r="F105" s="170"/>
      <c r="G105" s="170"/>
      <c r="H105" s="170"/>
      <c r="I105" s="171"/>
      <c r="J105" s="172">
        <f>J241</f>
        <v>0</v>
      </c>
      <c r="K105" s="168"/>
      <c r="L105" s="173"/>
    </row>
    <row r="106" spans="1:47" s="9" customFormat="1" ht="24.95" hidden="1" customHeight="1">
      <c r="B106" s="167"/>
      <c r="C106" s="168"/>
      <c r="D106" s="169" t="s">
        <v>263</v>
      </c>
      <c r="E106" s="170"/>
      <c r="F106" s="170"/>
      <c r="G106" s="170"/>
      <c r="H106" s="170"/>
      <c r="I106" s="171"/>
      <c r="J106" s="172">
        <f>J254</f>
        <v>0</v>
      </c>
      <c r="K106" s="168"/>
      <c r="L106" s="173"/>
    </row>
    <row r="107" spans="1:47" s="9" customFormat="1" ht="24.95" hidden="1" customHeight="1">
      <c r="B107" s="167"/>
      <c r="C107" s="168"/>
      <c r="D107" s="169" t="s">
        <v>121</v>
      </c>
      <c r="E107" s="170"/>
      <c r="F107" s="170"/>
      <c r="G107" s="170"/>
      <c r="H107" s="170"/>
      <c r="I107" s="171"/>
      <c r="J107" s="172">
        <f>J258</f>
        <v>0</v>
      </c>
      <c r="K107" s="168"/>
      <c r="L107" s="173"/>
    </row>
    <row r="108" spans="1:47" s="10" customFormat="1" ht="19.899999999999999" hidden="1" customHeight="1">
      <c r="B108" s="174"/>
      <c r="C108" s="104"/>
      <c r="D108" s="175" t="s">
        <v>264</v>
      </c>
      <c r="E108" s="176"/>
      <c r="F108" s="176"/>
      <c r="G108" s="176"/>
      <c r="H108" s="176"/>
      <c r="I108" s="177"/>
      <c r="J108" s="178">
        <f>J259</f>
        <v>0</v>
      </c>
      <c r="K108" s="104"/>
      <c r="L108" s="179"/>
    </row>
    <row r="109" spans="1:47" s="10" customFormat="1" ht="19.899999999999999" hidden="1" customHeight="1">
      <c r="B109" s="174"/>
      <c r="C109" s="104"/>
      <c r="D109" s="175" t="s">
        <v>265</v>
      </c>
      <c r="E109" s="176"/>
      <c r="F109" s="176"/>
      <c r="G109" s="176"/>
      <c r="H109" s="176"/>
      <c r="I109" s="177"/>
      <c r="J109" s="178">
        <f>J260</f>
        <v>0</v>
      </c>
      <c r="K109" s="104"/>
      <c r="L109" s="179"/>
    </row>
    <row r="110" spans="1:47" s="9" customFormat="1" ht="24.95" hidden="1" customHeight="1">
      <c r="B110" s="167"/>
      <c r="C110" s="168"/>
      <c r="D110" s="169" t="s">
        <v>123</v>
      </c>
      <c r="E110" s="170"/>
      <c r="F110" s="170"/>
      <c r="G110" s="170"/>
      <c r="H110" s="170"/>
      <c r="I110" s="171"/>
      <c r="J110" s="172">
        <f>J262</f>
        <v>0</v>
      </c>
      <c r="K110" s="168"/>
      <c r="L110" s="173"/>
    </row>
    <row r="111" spans="1:47" s="10" customFormat="1" ht="19.899999999999999" hidden="1" customHeight="1">
      <c r="B111" s="174"/>
      <c r="C111" s="104"/>
      <c r="D111" s="175" t="s">
        <v>266</v>
      </c>
      <c r="E111" s="176"/>
      <c r="F111" s="176"/>
      <c r="G111" s="176"/>
      <c r="H111" s="176"/>
      <c r="I111" s="177"/>
      <c r="J111" s="178">
        <f>J263</f>
        <v>0</v>
      </c>
      <c r="K111" s="104"/>
      <c r="L111" s="179"/>
    </row>
    <row r="112" spans="1:47" s="2" customFormat="1" ht="21.75" hidden="1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hidden="1" customHeight="1">
      <c r="A113" s="34"/>
      <c r="B113" s="54"/>
      <c r="C113" s="55"/>
      <c r="D113" s="55"/>
      <c r="E113" s="55"/>
      <c r="F113" s="55"/>
      <c r="G113" s="55"/>
      <c r="H113" s="55"/>
      <c r="I113" s="158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ht="11.25" hidden="1"/>
    <row r="115" spans="1:31" ht="11.25" hidden="1"/>
    <row r="116" spans="1:31" ht="11.25" hidden="1"/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161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124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327" t="str">
        <f>E7</f>
        <v>Oprava propustků v km 5,755, 6,866 a 7,231 tratě Horní Cerekev - Tábor</v>
      </c>
      <c r="F121" s="328"/>
      <c r="G121" s="328"/>
      <c r="H121" s="328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1" customFormat="1" ht="12" customHeight="1">
      <c r="B122" s="21"/>
      <c r="C122" s="29" t="s">
        <v>112</v>
      </c>
      <c r="D122" s="22"/>
      <c r="E122" s="22"/>
      <c r="F122" s="22"/>
      <c r="G122" s="22"/>
      <c r="H122" s="22"/>
      <c r="I122" s="115"/>
      <c r="J122" s="22"/>
      <c r="K122" s="22"/>
      <c r="L122" s="20"/>
    </row>
    <row r="123" spans="1:31" s="2" customFormat="1" ht="16.5" customHeight="1">
      <c r="A123" s="34"/>
      <c r="B123" s="35"/>
      <c r="C123" s="36"/>
      <c r="D123" s="36"/>
      <c r="E123" s="327" t="s">
        <v>113</v>
      </c>
      <c r="F123" s="329"/>
      <c r="G123" s="329"/>
      <c r="H123" s="329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114</v>
      </c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80" t="str">
        <f>E11</f>
        <v>SO 102 - Oprava propustku v km 5,755</v>
      </c>
      <c r="F125" s="329"/>
      <c r="G125" s="329"/>
      <c r="H125" s="329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F14</f>
        <v xml:space="preserve"> </v>
      </c>
      <c r="G127" s="36"/>
      <c r="H127" s="36"/>
      <c r="I127" s="123" t="s">
        <v>22</v>
      </c>
      <c r="J127" s="66" t="str">
        <f>IF(J14="","",J14)</f>
        <v>7. 5. 2019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122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E17</f>
        <v xml:space="preserve"> </v>
      </c>
      <c r="G129" s="36"/>
      <c r="H129" s="36"/>
      <c r="I129" s="123" t="s">
        <v>29</v>
      </c>
      <c r="J129" s="32" t="str">
        <f>E23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27</v>
      </c>
      <c r="D130" s="36"/>
      <c r="E130" s="36"/>
      <c r="F130" s="27" t="str">
        <f>IF(E20="","",E20)</f>
        <v>Vyplň údaj</v>
      </c>
      <c r="G130" s="36"/>
      <c r="H130" s="36"/>
      <c r="I130" s="123" t="s">
        <v>31</v>
      </c>
      <c r="J130" s="32" t="str">
        <f>E26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122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80"/>
      <c r="B132" s="181"/>
      <c r="C132" s="182" t="s">
        <v>125</v>
      </c>
      <c r="D132" s="183" t="s">
        <v>58</v>
      </c>
      <c r="E132" s="183" t="s">
        <v>54</v>
      </c>
      <c r="F132" s="183" t="s">
        <v>55</v>
      </c>
      <c r="G132" s="183" t="s">
        <v>126</v>
      </c>
      <c r="H132" s="183" t="s">
        <v>127</v>
      </c>
      <c r="I132" s="184" t="s">
        <v>128</v>
      </c>
      <c r="J132" s="183" t="s">
        <v>118</v>
      </c>
      <c r="K132" s="185" t="s">
        <v>129</v>
      </c>
      <c r="L132" s="186"/>
      <c r="M132" s="75" t="s">
        <v>1</v>
      </c>
      <c r="N132" s="76" t="s">
        <v>37</v>
      </c>
      <c r="O132" s="76" t="s">
        <v>130</v>
      </c>
      <c r="P132" s="76" t="s">
        <v>131</v>
      </c>
      <c r="Q132" s="76" t="s">
        <v>132</v>
      </c>
      <c r="R132" s="76" t="s">
        <v>133</v>
      </c>
      <c r="S132" s="76" t="s">
        <v>134</v>
      </c>
      <c r="T132" s="77" t="s">
        <v>135</v>
      </c>
      <c r="U132" s="180"/>
      <c r="V132" s="180"/>
      <c r="W132" s="180"/>
      <c r="X132" s="180"/>
      <c r="Y132" s="180"/>
      <c r="Z132" s="180"/>
      <c r="AA132" s="180"/>
      <c r="AB132" s="180"/>
      <c r="AC132" s="180"/>
      <c r="AD132" s="180"/>
      <c r="AE132" s="180"/>
    </row>
    <row r="133" spans="1:65" s="2" customFormat="1" ht="22.9" customHeight="1">
      <c r="A133" s="34"/>
      <c r="B133" s="35"/>
      <c r="C133" s="82" t="s">
        <v>136</v>
      </c>
      <c r="D133" s="36"/>
      <c r="E133" s="36"/>
      <c r="F133" s="36"/>
      <c r="G133" s="36"/>
      <c r="H133" s="36"/>
      <c r="I133" s="122"/>
      <c r="J133" s="187">
        <f>BK133</f>
        <v>0</v>
      </c>
      <c r="K133" s="36"/>
      <c r="L133" s="39"/>
      <c r="M133" s="78"/>
      <c r="N133" s="188"/>
      <c r="O133" s="79"/>
      <c r="P133" s="189">
        <f>P134+P186+P216+P230+P241+P254+P258+P262</f>
        <v>0</v>
      </c>
      <c r="Q133" s="79"/>
      <c r="R133" s="189">
        <f>R134+R186+R216+R230+R241+R254+R258+R262</f>
        <v>156.84462530879998</v>
      </c>
      <c r="S133" s="79"/>
      <c r="T133" s="190">
        <f>T134+T186+T216+T230+T241+T254+T258+T262</f>
        <v>41.929680000000005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72</v>
      </c>
      <c r="AU133" s="17" t="s">
        <v>120</v>
      </c>
      <c r="BK133" s="191">
        <f>BK134+BK186+BK216+BK230+BK241+BK254+BK258+BK262</f>
        <v>0</v>
      </c>
    </row>
    <row r="134" spans="1:65" s="12" customFormat="1" ht="25.9" customHeight="1">
      <c r="B134" s="192"/>
      <c r="C134" s="193"/>
      <c r="D134" s="194" t="s">
        <v>72</v>
      </c>
      <c r="E134" s="195" t="s">
        <v>80</v>
      </c>
      <c r="F134" s="195" t="s">
        <v>267</v>
      </c>
      <c r="G134" s="193"/>
      <c r="H134" s="193"/>
      <c r="I134" s="196"/>
      <c r="J134" s="197">
        <f>BK134</f>
        <v>0</v>
      </c>
      <c r="K134" s="193"/>
      <c r="L134" s="198"/>
      <c r="M134" s="199"/>
      <c r="N134" s="200"/>
      <c r="O134" s="200"/>
      <c r="P134" s="201">
        <f>SUM(P135:P185)</f>
        <v>0</v>
      </c>
      <c r="Q134" s="200"/>
      <c r="R134" s="201">
        <f>SUM(R135:R185)</f>
        <v>67.155423551999988</v>
      </c>
      <c r="S134" s="200"/>
      <c r="T134" s="202">
        <f>SUM(T135:T185)</f>
        <v>0</v>
      </c>
      <c r="AR134" s="203" t="s">
        <v>80</v>
      </c>
      <c r="AT134" s="204" t="s">
        <v>72</v>
      </c>
      <c r="AU134" s="204" t="s">
        <v>73</v>
      </c>
      <c r="AY134" s="203" t="s">
        <v>139</v>
      </c>
      <c r="BK134" s="205">
        <f>SUM(BK135:BK185)</f>
        <v>0</v>
      </c>
    </row>
    <row r="135" spans="1:65" s="2" customFormat="1" ht="16.5" customHeight="1">
      <c r="A135" s="34"/>
      <c r="B135" s="35"/>
      <c r="C135" s="208" t="s">
        <v>80</v>
      </c>
      <c r="D135" s="208" t="s">
        <v>142</v>
      </c>
      <c r="E135" s="209" t="s">
        <v>268</v>
      </c>
      <c r="F135" s="210" t="s">
        <v>269</v>
      </c>
      <c r="G135" s="211" t="s">
        <v>270</v>
      </c>
      <c r="H135" s="212">
        <v>0.02</v>
      </c>
      <c r="I135" s="213"/>
      <c r="J135" s="214">
        <f>ROUND(I135*H135,2)</f>
        <v>0</v>
      </c>
      <c r="K135" s="210" t="s">
        <v>271</v>
      </c>
      <c r="L135" s="39"/>
      <c r="M135" s="215" t="s">
        <v>1</v>
      </c>
      <c r="N135" s="216" t="s">
        <v>38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147</v>
      </c>
      <c r="AT135" s="219" t="s">
        <v>142</v>
      </c>
      <c r="AU135" s="219" t="s">
        <v>80</v>
      </c>
      <c r="AY135" s="17" t="s">
        <v>139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80</v>
      </c>
      <c r="BK135" s="220">
        <f>ROUND(I135*H135,2)</f>
        <v>0</v>
      </c>
      <c r="BL135" s="17" t="s">
        <v>147</v>
      </c>
      <c r="BM135" s="219" t="s">
        <v>272</v>
      </c>
    </row>
    <row r="136" spans="1:65" s="13" customFormat="1" ht="11.25">
      <c r="B136" s="221"/>
      <c r="C136" s="222"/>
      <c r="D136" s="223" t="s">
        <v>149</v>
      </c>
      <c r="E136" s="224" t="s">
        <v>1</v>
      </c>
      <c r="F136" s="225" t="s">
        <v>273</v>
      </c>
      <c r="G136" s="222"/>
      <c r="H136" s="226">
        <v>0.02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149</v>
      </c>
      <c r="AU136" s="232" t="s">
        <v>80</v>
      </c>
      <c r="AV136" s="13" t="s">
        <v>82</v>
      </c>
      <c r="AW136" s="13" t="s">
        <v>30</v>
      </c>
      <c r="AX136" s="13" t="s">
        <v>80</v>
      </c>
      <c r="AY136" s="232" t="s">
        <v>139</v>
      </c>
    </row>
    <row r="137" spans="1:65" s="2" customFormat="1" ht="21.75" customHeight="1">
      <c r="A137" s="34"/>
      <c r="B137" s="35"/>
      <c r="C137" s="208" t="s">
        <v>82</v>
      </c>
      <c r="D137" s="208" t="s">
        <v>142</v>
      </c>
      <c r="E137" s="209" t="s">
        <v>274</v>
      </c>
      <c r="F137" s="210" t="s">
        <v>275</v>
      </c>
      <c r="G137" s="211" t="s">
        <v>276</v>
      </c>
      <c r="H137" s="212">
        <v>120</v>
      </c>
      <c r="I137" s="213"/>
      <c r="J137" s="214">
        <f>ROUND(I137*H137,2)</f>
        <v>0</v>
      </c>
      <c r="K137" s="210" t="s">
        <v>271</v>
      </c>
      <c r="L137" s="39"/>
      <c r="M137" s="215" t="s">
        <v>1</v>
      </c>
      <c r="N137" s="216" t="s">
        <v>38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147</v>
      </c>
      <c r="AT137" s="219" t="s">
        <v>142</v>
      </c>
      <c r="AU137" s="219" t="s">
        <v>80</v>
      </c>
      <c r="AY137" s="17" t="s">
        <v>139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80</v>
      </c>
      <c r="BK137" s="220">
        <f>ROUND(I137*H137,2)</f>
        <v>0</v>
      </c>
      <c r="BL137" s="17" t="s">
        <v>147</v>
      </c>
      <c r="BM137" s="219" t="s">
        <v>277</v>
      </c>
    </row>
    <row r="138" spans="1:65" s="13" customFormat="1" ht="11.25">
      <c r="B138" s="221"/>
      <c r="C138" s="222"/>
      <c r="D138" s="223" t="s">
        <v>149</v>
      </c>
      <c r="E138" s="224" t="s">
        <v>1</v>
      </c>
      <c r="F138" s="225" t="s">
        <v>278</v>
      </c>
      <c r="G138" s="222"/>
      <c r="H138" s="226">
        <v>120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149</v>
      </c>
      <c r="AU138" s="232" t="s">
        <v>80</v>
      </c>
      <c r="AV138" s="13" t="s">
        <v>82</v>
      </c>
      <c r="AW138" s="13" t="s">
        <v>30</v>
      </c>
      <c r="AX138" s="13" t="s">
        <v>80</v>
      </c>
      <c r="AY138" s="232" t="s">
        <v>139</v>
      </c>
    </row>
    <row r="139" spans="1:65" s="2" customFormat="1" ht="16.5" customHeight="1">
      <c r="A139" s="34"/>
      <c r="B139" s="35"/>
      <c r="C139" s="208" t="s">
        <v>158</v>
      </c>
      <c r="D139" s="208" t="s">
        <v>142</v>
      </c>
      <c r="E139" s="209" t="s">
        <v>279</v>
      </c>
      <c r="F139" s="210" t="s">
        <v>280</v>
      </c>
      <c r="G139" s="211" t="s">
        <v>276</v>
      </c>
      <c r="H139" s="212">
        <v>120</v>
      </c>
      <c r="I139" s="213"/>
      <c r="J139" s="214">
        <f>ROUND(I139*H139,2)</f>
        <v>0</v>
      </c>
      <c r="K139" s="210" t="s">
        <v>271</v>
      </c>
      <c r="L139" s="39"/>
      <c r="M139" s="215" t="s">
        <v>1</v>
      </c>
      <c r="N139" s="216" t="s">
        <v>38</v>
      </c>
      <c r="O139" s="71"/>
      <c r="P139" s="217">
        <f>O139*H139</f>
        <v>0</v>
      </c>
      <c r="Q139" s="217">
        <v>1.8000000000000001E-4</v>
      </c>
      <c r="R139" s="217">
        <f>Q139*H139</f>
        <v>2.1600000000000001E-2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147</v>
      </c>
      <c r="AT139" s="219" t="s">
        <v>142</v>
      </c>
      <c r="AU139" s="219" t="s">
        <v>80</v>
      </c>
      <c r="AY139" s="17" t="s">
        <v>139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80</v>
      </c>
      <c r="BK139" s="220">
        <f>ROUND(I139*H139,2)</f>
        <v>0</v>
      </c>
      <c r="BL139" s="17" t="s">
        <v>147</v>
      </c>
      <c r="BM139" s="219" t="s">
        <v>281</v>
      </c>
    </row>
    <row r="140" spans="1:65" s="13" customFormat="1" ht="11.25">
      <c r="B140" s="221"/>
      <c r="C140" s="222"/>
      <c r="D140" s="223" t="s">
        <v>149</v>
      </c>
      <c r="E140" s="224" t="s">
        <v>1</v>
      </c>
      <c r="F140" s="225" t="s">
        <v>278</v>
      </c>
      <c r="G140" s="222"/>
      <c r="H140" s="226">
        <v>120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149</v>
      </c>
      <c r="AU140" s="232" t="s">
        <v>80</v>
      </c>
      <c r="AV140" s="13" t="s">
        <v>82</v>
      </c>
      <c r="AW140" s="13" t="s">
        <v>30</v>
      </c>
      <c r="AX140" s="13" t="s">
        <v>80</v>
      </c>
      <c r="AY140" s="232" t="s">
        <v>139</v>
      </c>
    </row>
    <row r="141" spans="1:65" s="2" customFormat="1" ht="16.5" customHeight="1">
      <c r="A141" s="34"/>
      <c r="B141" s="35"/>
      <c r="C141" s="208" t="s">
        <v>147</v>
      </c>
      <c r="D141" s="208" t="s">
        <v>142</v>
      </c>
      <c r="E141" s="209" t="s">
        <v>282</v>
      </c>
      <c r="F141" s="210" t="s">
        <v>283</v>
      </c>
      <c r="G141" s="211" t="s">
        <v>218</v>
      </c>
      <c r="H141" s="212">
        <v>12</v>
      </c>
      <c r="I141" s="213"/>
      <c r="J141" s="214">
        <f>ROUND(I141*H141,2)</f>
        <v>0</v>
      </c>
      <c r="K141" s="210" t="s">
        <v>271</v>
      </c>
      <c r="L141" s="39"/>
      <c r="M141" s="215" t="s">
        <v>1</v>
      </c>
      <c r="N141" s="216" t="s">
        <v>38</v>
      </c>
      <c r="O141" s="71"/>
      <c r="P141" s="217">
        <f>O141*H141</f>
        <v>0</v>
      </c>
      <c r="Q141" s="217">
        <v>1.5590796000000001E-2</v>
      </c>
      <c r="R141" s="217">
        <f>Q141*H141</f>
        <v>0.18708955199999999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147</v>
      </c>
      <c r="AT141" s="219" t="s">
        <v>142</v>
      </c>
      <c r="AU141" s="219" t="s">
        <v>80</v>
      </c>
      <c r="AY141" s="17" t="s">
        <v>139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80</v>
      </c>
      <c r="BK141" s="220">
        <f>ROUND(I141*H141,2)</f>
        <v>0</v>
      </c>
      <c r="BL141" s="17" t="s">
        <v>147</v>
      </c>
      <c r="BM141" s="219" t="s">
        <v>284</v>
      </c>
    </row>
    <row r="142" spans="1:65" s="13" customFormat="1" ht="11.25">
      <c r="B142" s="221"/>
      <c r="C142" s="222"/>
      <c r="D142" s="223" t="s">
        <v>149</v>
      </c>
      <c r="E142" s="224" t="s">
        <v>1</v>
      </c>
      <c r="F142" s="225" t="s">
        <v>201</v>
      </c>
      <c r="G142" s="222"/>
      <c r="H142" s="226">
        <v>12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149</v>
      </c>
      <c r="AU142" s="232" t="s">
        <v>80</v>
      </c>
      <c r="AV142" s="13" t="s">
        <v>82</v>
      </c>
      <c r="AW142" s="13" t="s">
        <v>30</v>
      </c>
      <c r="AX142" s="13" t="s">
        <v>80</v>
      </c>
      <c r="AY142" s="232" t="s">
        <v>139</v>
      </c>
    </row>
    <row r="143" spans="1:65" s="2" customFormat="1" ht="21.75" customHeight="1">
      <c r="A143" s="34"/>
      <c r="B143" s="35"/>
      <c r="C143" s="208" t="s">
        <v>140</v>
      </c>
      <c r="D143" s="208" t="s">
        <v>142</v>
      </c>
      <c r="E143" s="209" t="s">
        <v>285</v>
      </c>
      <c r="F143" s="210" t="s">
        <v>286</v>
      </c>
      <c r="G143" s="211" t="s">
        <v>287</v>
      </c>
      <c r="H143" s="212">
        <v>16</v>
      </c>
      <c r="I143" s="213"/>
      <c r="J143" s="214">
        <f>ROUND(I143*H143,2)</f>
        <v>0</v>
      </c>
      <c r="K143" s="210" t="s">
        <v>271</v>
      </c>
      <c r="L143" s="39"/>
      <c r="M143" s="215" t="s">
        <v>1</v>
      </c>
      <c r="N143" s="216" t="s">
        <v>38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147</v>
      </c>
      <c r="AT143" s="219" t="s">
        <v>142</v>
      </c>
      <c r="AU143" s="219" t="s">
        <v>80</v>
      </c>
      <c r="AY143" s="17" t="s">
        <v>139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80</v>
      </c>
      <c r="BK143" s="220">
        <f>ROUND(I143*H143,2)</f>
        <v>0</v>
      </c>
      <c r="BL143" s="17" t="s">
        <v>147</v>
      </c>
      <c r="BM143" s="219" t="s">
        <v>288</v>
      </c>
    </row>
    <row r="144" spans="1:65" s="13" customFormat="1" ht="11.25">
      <c r="B144" s="221"/>
      <c r="C144" s="222"/>
      <c r="D144" s="223" t="s">
        <v>149</v>
      </c>
      <c r="E144" s="224" t="s">
        <v>1</v>
      </c>
      <c r="F144" s="225" t="s">
        <v>289</v>
      </c>
      <c r="G144" s="222"/>
      <c r="H144" s="226">
        <v>16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149</v>
      </c>
      <c r="AU144" s="232" t="s">
        <v>80</v>
      </c>
      <c r="AV144" s="13" t="s">
        <v>82</v>
      </c>
      <c r="AW144" s="13" t="s">
        <v>30</v>
      </c>
      <c r="AX144" s="13" t="s">
        <v>80</v>
      </c>
      <c r="AY144" s="232" t="s">
        <v>139</v>
      </c>
    </row>
    <row r="145" spans="1:65" s="2" customFormat="1" ht="21.75" customHeight="1">
      <c r="A145" s="34"/>
      <c r="B145" s="35"/>
      <c r="C145" s="208" t="s">
        <v>172</v>
      </c>
      <c r="D145" s="208" t="s">
        <v>142</v>
      </c>
      <c r="E145" s="209" t="s">
        <v>290</v>
      </c>
      <c r="F145" s="210" t="s">
        <v>291</v>
      </c>
      <c r="G145" s="211" t="s">
        <v>292</v>
      </c>
      <c r="H145" s="212">
        <v>4</v>
      </c>
      <c r="I145" s="213"/>
      <c r="J145" s="214">
        <f>ROUND(I145*H145,2)</f>
        <v>0</v>
      </c>
      <c r="K145" s="210" t="s">
        <v>271</v>
      </c>
      <c r="L145" s="39"/>
      <c r="M145" s="215" t="s">
        <v>1</v>
      </c>
      <c r="N145" s="216" t="s">
        <v>38</v>
      </c>
      <c r="O145" s="71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147</v>
      </c>
      <c r="AT145" s="219" t="s">
        <v>142</v>
      </c>
      <c r="AU145" s="219" t="s">
        <v>80</v>
      </c>
      <c r="AY145" s="17" t="s">
        <v>139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80</v>
      </c>
      <c r="BK145" s="220">
        <f>ROUND(I145*H145,2)</f>
        <v>0</v>
      </c>
      <c r="BL145" s="17" t="s">
        <v>147</v>
      </c>
      <c r="BM145" s="219" t="s">
        <v>293</v>
      </c>
    </row>
    <row r="146" spans="1:65" s="13" customFormat="1" ht="11.25">
      <c r="B146" s="221"/>
      <c r="C146" s="222"/>
      <c r="D146" s="223" t="s">
        <v>149</v>
      </c>
      <c r="E146" s="224" t="s">
        <v>1</v>
      </c>
      <c r="F146" s="225" t="s">
        <v>147</v>
      </c>
      <c r="G146" s="222"/>
      <c r="H146" s="226">
        <v>4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149</v>
      </c>
      <c r="AU146" s="232" t="s">
        <v>80</v>
      </c>
      <c r="AV146" s="13" t="s">
        <v>82</v>
      </c>
      <c r="AW146" s="13" t="s">
        <v>30</v>
      </c>
      <c r="AX146" s="13" t="s">
        <v>80</v>
      </c>
      <c r="AY146" s="232" t="s">
        <v>139</v>
      </c>
    </row>
    <row r="147" spans="1:65" s="2" customFormat="1" ht="21.75" customHeight="1">
      <c r="A147" s="34"/>
      <c r="B147" s="35"/>
      <c r="C147" s="208" t="s">
        <v>178</v>
      </c>
      <c r="D147" s="208" t="s">
        <v>142</v>
      </c>
      <c r="E147" s="209" t="s">
        <v>294</v>
      </c>
      <c r="F147" s="210" t="s">
        <v>295</v>
      </c>
      <c r="G147" s="211" t="s">
        <v>218</v>
      </c>
      <c r="H147" s="212">
        <v>20</v>
      </c>
      <c r="I147" s="213"/>
      <c r="J147" s="214">
        <f>ROUND(I147*H147,2)</f>
        <v>0</v>
      </c>
      <c r="K147" s="210" t="s">
        <v>271</v>
      </c>
      <c r="L147" s="39"/>
      <c r="M147" s="215" t="s">
        <v>1</v>
      </c>
      <c r="N147" s="216" t="s">
        <v>38</v>
      </c>
      <c r="O147" s="71"/>
      <c r="P147" s="217">
        <f>O147*H147</f>
        <v>0</v>
      </c>
      <c r="Q147" s="217">
        <v>3.6904300000000001E-2</v>
      </c>
      <c r="R147" s="217">
        <f>Q147*H147</f>
        <v>0.73808600000000002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147</v>
      </c>
      <c r="AT147" s="219" t="s">
        <v>142</v>
      </c>
      <c r="AU147" s="219" t="s">
        <v>80</v>
      </c>
      <c r="AY147" s="17" t="s">
        <v>139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80</v>
      </c>
      <c r="BK147" s="220">
        <f>ROUND(I147*H147,2)</f>
        <v>0</v>
      </c>
      <c r="BL147" s="17" t="s">
        <v>147</v>
      </c>
      <c r="BM147" s="219" t="s">
        <v>296</v>
      </c>
    </row>
    <row r="148" spans="1:65" s="13" customFormat="1" ht="11.25">
      <c r="B148" s="221"/>
      <c r="C148" s="222"/>
      <c r="D148" s="223" t="s">
        <v>149</v>
      </c>
      <c r="E148" s="224" t="s">
        <v>1</v>
      </c>
      <c r="F148" s="225" t="s">
        <v>245</v>
      </c>
      <c r="G148" s="222"/>
      <c r="H148" s="226">
        <v>20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149</v>
      </c>
      <c r="AU148" s="232" t="s">
        <v>80</v>
      </c>
      <c r="AV148" s="13" t="s">
        <v>82</v>
      </c>
      <c r="AW148" s="13" t="s">
        <v>30</v>
      </c>
      <c r="AX148" s="13" t="s">
        <v>80</v>
      </c>
      <c r="AY148" s="232" t="s">
        <v>139</v>
      </c>
    </row>
    <row r="149" spans="1:65" s="2" customFormat="1" ht="16.5" customHeight="1">
      <c r="A149" s="34"/>
      <c r="B149" s="35"/>
      <c r="C149" s="208" t="s">
        <v>182</v>
      </c>
      <c r="D149" s="208" t="s">
        <v>142</v>
      </c>
      <c r="E149" s="209" t="s">
        <v>297</v>
      </c>
      <c r="F149" s="210" t="s">
        <v>298</v>
      </c>
      <c r="G149" s="211" t="s">
        <v>153</v>
      </c>
      <c r="H149" s="212">
        <v>15</v>
      </c>
      <c r="I149" s="213"/>
      <c r="J149" s="214">
        <f>ROUND(I149*H149,2)</f>
        <v>0</v>
      </c>
      <c r="K149" s="210" t="s">
        <v>271</v>
      </c>
      <c r="L149" s="39"/>
      <c r="M149" s="215" t="s">
        <v>1</v>
      </c>
      <c r="N149" s="216" t="s">
        <v>38</v>
      </c>
      <c r="O149" s="71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147</v>
      </c>
      <c r="AT149" s="219" t="s">
        <v>142</v>
      </c>
      <c r="AU149" s="219" t="s">
        <v>80</v>
      </c>
      <c r="AY149" s="17" t="s">
        <v>139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80</v>
      </c>
      <c r="BK149" s="220">
        <f>ROUND(I149*H149,2)</f>
        <v>0</v>
      </c>
      <c r="BL149" s="17" t="s">
        <v>147</v>
      </c>
      <c r="BM149" s="219" t="s">
        <v>299</v>
      </c>
    </row>
    <row r="150" spans="1:65" s="15" customFormat="1" ht="11.25">
      <c r="B150" s="260"/>
      <c r="C150" s="261"/>
      <c r="D150" s="223" t="s">
        <v>149</v>
      </c>
      <c r="E150" s="262" t="s">
        <v>1</v>
      </c>
      <c r="F150" s="263" t="s">
        <v>300</v>
      </c>
      <c r="G150" s="261"/>
      <c r="H150" s="262" t="s">
        <v>1</v>
      </c>
      <c r="I150" s="264"/>
      <c r="J150" s="261"/>
      <c r="K150" s="261"/>
      <c r="L150" s="265"/>
      <c r="M150" s="266"/>
      <c r="N150" s="267"/>
      <c r="O150" s="267"/>
      <c r="P150" s="267"/>
      <c r="Q150" s="267"/>
      <c r="R150" s="267"/>
      <c r="S150" s="267"/>
      <c r="T150" s="268"/>
      <c r="AT150" s="269" t="s">
        <v>149</v>
      </c>
      <c r="AU150" s="269" t="s">
        <v>80</v>
      </c>
      <c r="AV150" s="15" t="s">
        <v>80</v>
      </c>
      <c r="AW150" s="15" t="s">
        <v>30</v>
      </c>
      <c r="AX150" s="15" t="s">
        <v>73</v>
      </c>
      <c r="AY150" s="269" t="s">
        <v>139</v>
      </c>
    </row>
    <row r="151" spans="1:65" s="13" customFormat="1" ht="11.25">
      <c r="B151" s="221"/>
      <c r="C151" s="222"/>
      <c r="D151" s="223" t="s">
        <v>149</v>
      </c>
      <c r="E151" s="224" t="s">
        <v>1</v>
      </c>
      <c r="F151" s="225" t="s">
        <v>301</v>
      </c>
      <c r="G151" s="222"/>
      <c r="H151" s="226">
        <v>6.75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149</v>
      </c>
      <c r="AU151" s="232" t="s">
        <v>80</v>
      </c>
      <c r="AV151" s="13" t="s">
        <v>82</v>
      </c>
      <c r="AW151" s="13" t="s">
        <v>30</v>
      </c>
      <c r="AX151" s="13" t="s">
        <v>73</v>
      </c>
      <c r="AY151" s="232" t="s">
        <v>139</v>
      </c>
    </row>
    <row r="152" spans="1:65" s="13" customFormat="1" ht="11.25">
      <c r="B152" s="221"/>
      <c r="C152" s="222"/>
      <c r="D152" s="223" t="s">
        <v>149</v>
      </c>
      <c r="E152" s="224" t="s">
        <v>1</v>
      </c>
      <c r="F152" s="225" t="s">
        <v>302</v>
      </c>
      <c r="G152" s="222"/>
      <c r="H152" s="226">
        <v>8.25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149</v>
      </c>
      <c r="AU152" s="232" t="s">
        <v>80</v>
      </c>
      <c r="AV152" s="13" t="s">
        <v>82</v>
      </c>
      <c r="AW152" s="13" t="s">
        <v>30</v>
      </c>
      <c r="AX152" s="13" t="s">
        <v>73</v>
      </c>
      <c r="AY152" s="232" t="s">
        <v>139</v>
      </c>
    </row>
    <row r="153" spans="1:65" s="14" customFormat="1" ht="11.25">
      <c r="B153" s="246"/>
      <c r="C153" s="247"/>
      <c r="D153" s="223" t="s">
        <v>149</v>
      </c>
      <c r="E153" s="248" t="s">
        <v>1</v>
      </c>
      <c r="F153" s="249" t="s">
        <v>231</v>
      </c>
      <c r="G153" s="247"/>
      <c r="H153" s="250">
        <v>15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149</v>
      </c>
      <c r="AU153" s="256" t="s">
        <v>80</v>
      </c>
      <c r="AV153" s="14" t="s">
        <v>147</v>
      </c>
      <c r="AW153" s="14" t="s">
        <v>30</v>
      </c>
      <c r="AX153" s="14" t="s">
        <v>80</v>
      </c>
      <c r="AY153" s="256" t="s">
        <v>139</v>
      </c>
    </row>
    <row r="154" spans="1:65" s="2" customFormat="1" ht="21.75" customHeight="1">
      <c r="A154" s="34"/>
      <c r="B154" s="35"/>
      <c r="C154" s="208" t="s">
        <v>187</v>
      </c>
      <c r="D154" s="208" t="s">
        <v>142</v>
      </c>
      <c r="E154" s="209" t="s">
        <v>303</v>
      </c>
      <c r="F154" s="210" t="s">
        <v>304</v>
      </c>
      <c r="G154" s="211" t="s">
        <v>153</v>
      </c>
      <c r="H154" s="212">
        <v>73.56</v>
      </c>
      <c r="I154" s="213"/>
      <c r="J154" s="214">
        <f>ROUND(I154*H154,2)</f>
        <v>0</v>
      </c>
      <c r="K154" s="210" t="s">
        <v>271</v>
      </c>
      <c r="L154" s="39"/>
      <c r="M154" s="215" t="s">
        <v>1</v>
      </c>
      <c r="N154" s="216" t="s">
        <v>38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147</v>
      </c>
      <c r="AT154" s="219" t="s">
        <v>142</v>
      </c>
      <c r="AU154" s="219" t="s">
        <v>80</v>
      </c>
      <c r="AY154" s="17" t="s">
        <v>139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7" t="s">
        <v>80</v>
      </c>
      <c r="BK154" s="220">
        <f>ROUND(I154*H154,2)</f>
        <v>0</v>
      </c>
      <c r="BL154" s="17" t="s">
        <v>147</v>
      </c>
      <c r="BM154" s="219" t="s">
        <v>305</v>
      </c>
    </row>
    <row r="155" spans="1:65" s="13" customFormat="1" ht="22.5">
      <c r="B155" s="221"/>
      <c r="C155" s="222"/>
      <c r="D155" s="223" t="s">
        <v>149</v>
      </c>
      <c r="E155" s="224" t="s">
        <v>1</v>
      </c>
      <c r="F155" s="225" t="s">
        <v>306</v>
      </c>
      <c r="G155" s="222"/>
      <c r="H155" s="226">
        <v>73.56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149</v>
      </c>
      <c r="AU155" s="232" t="s">
        <v>80</v>
      </c>
      <c r="AV155" s="13" t="s">
        <v>82</v>
      </c>
      <c r="AW155" s="13" t="s">
        <v>30</v>
      </c>
      <c r="AX155" s="13" t="s">
        <v>80</v>
      </c>
      <c r="AY155" s="232" t="s">
        <v>139</v>
      </c>
    </row>
    <row r="156" spans="1:65" s="2" customFormat="1" ht="21.75" customHeight="1">
      <c r="A156" s="34"/>
      <c r="B156" s="35"/>
      <c r="C156" s="208" t="s">
        <v>191</v>
      </c>
      <c r="D156" s="208" t="s">
        <v>142</v>
      </c>
      <c r="E156" s="209" t="s">
        <v>307</v>
      </c>
      <c r="F156" s="210" t="s">
        <v>308</v>
      </c>
      <c r="G156" s="211" t="s">
        <v>153</v>
      </c>
      <c r="H156" s="212">
        <v>73.56</v>
      </c>
      <c r="I156" s="213"/>
      <c r="J156" s="214">
        <f>ROUND(I156*H156,2)</f>
        <v>0</v>
      </c>
      <c r="K156" s="210" t="s">
        <v>271</v>
      </c>
      <c r="L156" s="39"/>
      <c r="M156" s="215" t="s">
        <v>1</v>
      </c>
      <c r="N156" s="216" t="s">
        <v>38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147</v>
      </c>
      <c r="AT156" s="219" t="s">
        <v>142</v>
      </c>
      <c r="AU156" s="219" t="s">
        <v>80</v>
      </c>
      <c r="AY156" s="17" t="s">
        <v>139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80</v>
      </c>
      <c r="BK156" s="220">
        <f>ROUND(I156*H156,2)</f>
        <v>0</v>
      </c>
      <c r="BL156" s="17" t="s">
        <v>147</v>
      </c>
      <c r="BM156" s="219" t="s">
        <v>309</v>
      </c>
    </row>
    <row r="157" spans="1:65" s="13" customFormat="1" ht="11.25">
      <c r="B157" s="221"/>
      <c r="C157" s="222"/>
      <c r="D157" s="223" t="s">
        <v>149</v>
      </c>
      <c r="E157" s="224" t="s">
        <v>1</v>
      </c>
      <c r="F157" s="225" t="s">
        <v>310</v>
      </c>
      <c r="G157" s="222"/>
      <c r="H157" s="226">
        <v>73.56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149</v>
      </c>
      <c r="AU157" s="232" t="s">
        <v>80</v>
      </c>
      <c r="AV157" s="13" t="s">
        <v>82</v>
      </c>
      <c r="AW157" s="13" t="s">
        <v>30</v>
      </c>
      <c r="AX157" s="13" t="s">
        <v>80</v>
      </c>
      <c r="AY157" s="232" t="s">
        <v>139</v>
      </c>
    </row>
    <row r="158" spans="1:65" s="2" customFormat="1" ht="21.75" customHeight="1">
      <c r="A158" s="34"/>
      <c r="B158" s="35"/>
      <c r="C158" s="208" t="s">
        <v>197</v>
      </c>
      <c r="D158" s="208" t="s">
        <v>142</v>
      </c>
      <c r="E158" s="209" t="s">
        <v>311</v>
      </c>
      <c r="F158" s="210" t="s">
        <v>312</v>
      </c>
      <c r="G158" s="211" t="s">
        <v>153</v>
      </c>
      <c r="H158" s="212">
        <v>177.12</v>
      </c>
      <c r="I158" s="213"/>
      <c r="J158" s="214">
        <f>ROUND(I158*H158,2)</f>
        <v>0</v>
      </c>
      <c r="K158" s="210" t="s">
        <v>271</v>
      </c>
      <c r="L158" s="39"/>
      <c r="M158" s="215" t="s">
        <v>1</v>
      </c>
      <c r="N158" s="216" t="s">
        <v>38</v>
      </c>
      <c r="O158" s="71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147</v>
      </c>
      <c r="AT158" s="219" t="s">
        <v>142</v>
      </c>
      <c r="AU158" s="219" t="s">
        <v>80</v>
      </c>
      <c r="AY158" s="17" t="s">
        <v>139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7" t="s">
        <v>80</v>
      </c>
      <c r="BK158" s="220">
        <f>ROUND(I158*H158,2)</f>
        <v>0</v>
      </c>
      <c r="BL158" s="17" t="s">
        <v>147</v>
      </c>
      <c r="BM158" s="219" t="s">
        <v>313</v>
      </c>
    </row>
    <row r="159" spans="1:65" s="15" customFormat="1" ht="11.25">
      <c r="B159" s="260"/>
      <c r="C159" s="261"/>
      <c r="D159" s="223" t="s">
        <v>149</v>
      </c>
      <c r="E159" s="262" t="s">
        <v>1</v>
      </c>
      <c r="F159" s="263" t="s">
        <v>314</v>
      </c>
      <c r="G159" s="261"/>
      <c r="H159" s="262" t="s">
        <v>1</v>
      </c>
      <c r="I159" s="264"/>
      <c r="J159" s="261"/>
      <c r="K159" s="261"/>
      <c r="L159" s="265"/>
      <c r="M159" s="266"/>
      <c r="N159" s="267"/>
      <c r="O159" s="267"/>
      <c r="P159" s="267"/>
      <c r="Q159" s="267"/>
      <c r="R159" s="267"/>
      <c r="S159" s="267"/>
      <c r="T159" s="268"/>
      <c r="AT159" s="269" t="s">
        <v>149</v>
      </c>
      <c r="AU159" s="269" t="s">
        <v>80</v>
      </c>
      <c r="AV159" s="15" t="s">
        <v>80</v>
      </c>
      <c r="AW159" s="15" t="s">
        <v>30</v>
      </c>
      <c r="AX159" s="15" t="s">
        <v>73</v>
      </c>
      <c r="AY159" s="269" t="s">
        <v>139</v>
      </c>
    </row>
    <row r="160" spans="1:65" s="13" customFormat="1" ht="11.25">
      <c r="B160" s="221"/>
      <c r="C160" s="222"/>
      <c r="D160" s="223" t="s">
        <v>149</v>
      </c>
      <c r="E160" s="224" t="s">
        <v>1</v>
      </c>
      <c r="F160" s="225" t="s">
        <v>315</v>
      </c>
      <c r="G160" s="222"/>
      <c r="H160" s="226">
        <v>177.12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149</v>
      </c>
      <c r="AU160" s="232" t="s">
        <v>80</v>
      </c>
      <c r="AV160" s="13" t="s">
        <v>82</v>
      </c>
      <c r="AW160" s="13" t="s">
        <v>30</v>
      </c>
      <c r="AX160" s="13" t="s">
        <v>80</v>
      </c>
      <c r="AY160" s="232" t="s">
        <v>139</v>
      </c>
    </row>
    <row r="161" spans="1:65" s="2" customFormat="1" ht="16.5" customHeight="1">
      <c r="A161" s="34"/>
      <c r="B161" s="35"/>
      <c r="C161" s="208" t="s">
        <v>201</v>
      </c>
      <c r="D161" s="208" t="s">
        <v>142</v>
      </c>
      <c r="E161" s="209" t="s">
        <v>316</v>
      </c>
      <c r="F161" s="210" t="s">
        <v>317</v>
      </c>
      <c r="G161" s="211" t="s">
        <v>153</v>
      </c>
      <c r="H161" s="212">
        <v>88.56</v>
      </c>
      <c r="I161" s="213"/>
      <c r="J161" s="214">
        <f>ROUND(I161*H161,2)</f>
        <v>0</v>
      </c>
      <c r="K161" s="210" t="s">
        <v>271</v>
      </c>
      <c r="L161" s="39"/>
      <c r="M161" s="215" t="s">
        <v>1</v>
      </c>
      <c r="N161" s="216" t="s">
        <v>38</v>
      </c>
      <c r="O161" s="71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147</v>
      </c>
      <c r="AT161" s="219" t="s">
        <v>142</v>
      </c>
      <c r="AU161" s="219" t="s">
        <v>80</v>
      </c>
      <c r="AY161" s="17" t="s">
        <v>139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80</v>
      </c>
      <c r="BK161" s="220">
        <f>ROUND(I161*H161,2)</f>
        <v>0</v>
      </c>
      <c r="BL161" s="17" t="s">
        <v>147</v>
      </c>
      <c r="BM161" s="219" t="s">
        <v>318</v>
      </c>
    </row>
    <row r="162" spans="1:65" s="15" customFormat="1" ht="11.25">
      <c r="B162" s="260"/>
      <c r="C162" s="261"/>
      <c r="D162" s="223" t="s">
        <v>149</v>
      </c>
      <c r="E162" s="262" t="s">
        <v>1</v>
      </c>
      <c r="F162" s="263" t="s">
        <v>319</v>
      </c>
      <c r="G162" s="261"/>
      <c r="H162" s="262" t="s">
        <v>1</v>
      </c>
      <c r="I162" s="264"/>
      <c r="J162" s="261"/>
      <c r="K162" s="261"/>
      <c r="L162" s="265"/>
      <c r="M162" s="266"/>
      <c r="N162" s="267"/>
      <c r="O162" s="267"/>
      <c r="P162" s="267"/>
      <c r="Q162" s="267"/>
      <c r="R162" s="267"/>
      <c r="S162" s="267"/>
      <c r="T162" s="268"/>
      <c r="AT162" s="269" t="s">
        <v>149</v>
      </c>
      <c r="AU162" s="269" t="s">
        <v>80</v>
      </c>
      <c r="AV162" s="15" t="s">
        <v>80</v>
      </c>
      <c r="AW162" s="15" t="s">
        <v>30</v>
      </c>
      <c r="AX162" s="15" t="s">
        <v>73</v>
      </c>
      <c r="AY162" s="269" t="s">
        <v>139</v>
      </c>
    </row>
    <row r="163" spans="1:65" s="13" customFormat="1" ht="11.25">
      <c r="B163" s="221"/>
      <c r="C163" s="222"/>
      <c r="D163" s="223" t="s">
        <v>149</v>
      </c>
      <c r="E163" s="224" t="s">
        <v>1</v>
      </c>
      <c r="F163" s="225" t="s">
        <v>320</v>
      </c>
      <c r="G163" s="222"/>
      <c r="H163" s="226">
        <v>88.56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149</v>
      </c>
      <c r="AU163" s="232" t="s">
        <v>80</v>
      </c>
      <c r="AV163" s="13" t="s">
        <v>82</v>
      </c>
      <c r="AW163" s="13" t="s">
        <v>30</v>
      </c>
      <c r="AX163" s="13" t="s">
        <v>80</v>
      </c>
      <c r="AY163" s="232" t="s">
        <v>139</v>
      </c>
    </row>
    <row r="164" spans="1:65" s="2" customFormat="1" ht="21.75" customHeight="1">
      <c r="A164" s="34"/>
      <c r="B164" s="35"/>
      <c r="C164" s="208" t="s">
        <v>206</v>
      </c>
      <c r="D164" s="208" t="s">
        <v>142</v>
      </c>
      <c r="E164" s="209" t="s">
        <v>321</v>
      </c>
      <c r="F164" s="210" t="s">
        <v>322</v>
      </c>
      <c r="G164" s="211" t="s">
        <v>153</v>
      </c>
      <c r="H164" s="212">
        <v>73.56</v>
      </c>
      <c r="I164" s="213"/>
      <c r="J164" s="214">
        <f>ROUND(I164*H164,2)</f>
        <v>0</v>
      </c>
      <c r="K164" s="210" t="s">
        <v>271</v>
      </c>
      <c r="L164" s="39"/>
      <c r="M164" s="215" t="s">
        <v>1</v>
      </c>
      <c r="N164" s="216" t="s">
        <v>38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147</v>
      </c>
      <c r="AT164" s="219" t="s">
        <v>142</v>
      </c>
      <c r="AU164" s="219" t="s">
        <v>80</v>
      </c>
      <c r="AY164" s="17" t="s">
        <v>139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80</v>
      </c>
      <c r="BK164" s="220">
        <f>ROUND(I164*H164,2)</f>
        <v>0</v>
      </c>
      <c r="BL164" s="17" t="s">
        <v>147</v>
      </c>
      <c r="BM164" s="219" t="s">
        <v>323</v>
      </c>
    </row>
    <row r="165" spans="1:65" s="13" customFormat="1" ht="11.25">
      <c r="B165" s="221"/>
      <c r="C165" s="222"/>
      <c r="D165" s="223" t="s">
        <v>149</v>
      </c>
      <c r="E165" s="224" t="s">
        <v>1</v>
      </c>
      <c r="F165" s="225" t="s">
        <v>324</v>
      </c>
      <c r="G165" s="222"/>
      <c r="H165" s="226">
        <v>73.56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149</v>
      </c>
      <c r="AU165" s="232" t="s">
        <v>80</v>
      </c>
      <c r="AV165" s="13" t="s">
        <v>82</v>
      </c>
      <c r="AW165" s="13" t="s">
        <v>30</v>
      </c>
      <c r="AX165" s="13" t="s">
        <v>80</v>
      </c>
      <c r="AY165" s="232" t="s">
        <v>139</v>
      </c>
    </row>
    <row r="166" spans="1:65" s="2" customFormat="1" ht="21.75" customHeight="1">
      <c r="A166" s="34"/>
      <c r="B166" s="35"/>
      <c r="C166" s="208" t="s">
        <v>212</v>
      </c>
      <c r="D166" s="208" t="s">
        <v>142</v>
      </c>
      <c r="E166" s="209" t="s">
        <v>325</v>
      </c>
      <c r="F166" s="210" t="s">
        <v>326</v>
      </c>
      <c r="G166" s="211" t="s">
        <v>276</v>
      </c>
      <c r="H166" s="212">
        <v>120</v>
      </c>
      <c r="I166" s="213"/>
      <c r="J166" s="214">
        <f>ROUND(I166*H166,2)</f>
        <v>0</v>
      </c>
      <c r="K166" s="210" t="s">
        <v>271</v>
      </c>
      <c r="L166" s="39"/>
      <c r="M166" s="215" t="s">
        <v>1</v>
      </c>
      <c r="N166" s="216" t="s">
        <v>38</v>
      </c>
      <c r="O166" s="71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147</v>
      </c>
      <c r="AT166" s="219" t="s">
        <v>142</v>
      </c>
      <c r="AU166" s="219" t="s">
        <v>80</v>
      </c>
      <c r="AY166" s="17" t="s">
        <v>139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7" t="s">
        <v>80</v>
      </c>
      <c r="BK166" s="220">
        <f>ROUND(I166*H166,2)</f>
        <v>0</v>
      </c>
      <c r="BL166" s="17" t="s">
        <v>147</v>
      </c>
      <c r="BM166" s="219" t="s">
        <v>327</v>
      </c>
    </row>
    <row r="167" spans="1:65" s="13" customFormat="1" ht="11.25">
      <c r="B167" s="221"/>
      <c r="C167" s="222"/>
      <c r="D167" s="223" t="s">
        <v>149</v>
      </c>
      <c r="E167" s="224" t="s">
        <v>1</v>
      </c>
      <c r="F167" s="225" t="s">
        <v>328</v>
      </c>
      <c r="G167" s="222"/>
      <c r="H167" s="226">
        <v>120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149</v>
      </c>
      <c r="AU167" s="232" t="s">
        <v>80</v>
      </c>
      <c r="AV167" s="13" t="s">
        <v>82</v>
      </c>
      <c r="AW167" s="13" t="s">
        <v>30</v>
      </c>
      <c r="AX167" s="13" t="s">
        <v>80</v>
      </c>
      <c r="AY167" s="232" t="s">
        <v>139</v>
      </c>
    </row>
    <row r="168" spans="1:65" s="2" customFormat="1" ht="21.75" customHeight="1">
      <c r="A168" s="34"/>
      <c r="B168" s="35"/>
      <c r="C168" s="208" t="s">
        <v>8</v>
      </c>
      <c r="D168" s="208" t="s">
        <v>142</v>
      </c>
      <c r="E168" s="209" t="s">
        <v>329</v>
      </c>
      <c r="F168" s="210" t="s">
        <v>330</v>
      </c>
      <c r="G168" s="211" t="s">
        <v>228</v>
      </c>
      <c r="H168" s="212">
        <v>66.203999999999994</v>
      </c>
      <c r="I168" s="213"/>
      <c r="J168" s="214">
        <f>ROUND(I168*H168,2)</f>
        <v>0</v>
      </c>
      <c r="K168" s="210" t="s">
        <v>271</v>
      </c>
      <c r="L168" s="39"/>
      <c r="M168" s="215" t="s">
        <v>1</v>
      </c>
      <c r="N168" s="216" t="s">
        <v>38</v>
      </c>
      <c r="O168" s="71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147</v>
      </c>
      <c r="AT168" s="219" t="s">
        <v>142</v>
      </c>
      <c r="AU168" s="219" t="s">
        <v>80</v>
      </c>
      <c r="AY168" s="17" t="s">
        <v>139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7" t="s">
        <v>80</v>
      </c>
      <c r="BK168" s="220">
        <f>ROUND(I168*H168,2)</f>
        <v>0</v>
      </c>
      <c r="BL168" s="17" t="s">
        <v>147</v>
      </c>
      <c r="BM168" s="219" t="s">
        <v>331</v>
      </c>
    </row>
    <row r="169" spans="1:65" s="13" customFormat="1" ht="11.25">
      <c r="B169" s="221"/>
      <c r="C169" s="222"/>
      <c r="D169" s="223" t="s">
        <v>149</v>
      </c>
      <c r="E169" s="224" t="s">
        <v>1</v>
      </c>
      <c r="F169" s="225" t="s">
        <v>332</v>
      </c>
      <c r="G169" s="222"/>
      <c r="H169" s="226">
        <v>66.203999999999994</v>
      </c>
      <c r="I169" s="227"/>
      <c r="J169" s="222"/>
      <c r="K169" s="222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149</v>
      </c>
      <c r="AU169" s="232" t="s">
        <v>80</v>
      </c>
      <c r="AV169" s="13" t="s">
        <v>82</v>
      </c>
      <c r="AW169" s="13" t="s">
        <v>30</v>
      </c>
      <c r="AX169" s="13" t="s">
        <v>80</v>
      </c>
      <c r="AY169" s="232" t="s">
        <v>139</v>
      </c>
    </row>
    <row r="170" spans="1:65" s="2" customFormat="1" ht="21.75" customHeight="1">
      <c r="A170" s="34"/>
      <c r="B170" s="35"/>
      <c r="C170" s="208" t="s">
        <v>221</v>
      </c>
      <c r="D170" s="208" t="s">
        <v>142</v>
      </c>
      <c r="E170" s="209" t="s">
        <v>333</v>
      </c>
      <c r="F170" s="210" t="s">
        <v>334</v>
      </c>
      <c r="G170" s="211" t="s">
        <v>153</v>
      </c>
      <c r="H170" s="212">
        <v>15</v>
      </c>
      <c r="I170" s="213"/>
      <c r="J170" s="214">
        <f>ROUND(I170*H170,2)</f>
        <v>0</v>
      </c>
      <c r="K170" s="210" t="s">
        <v>271</v>
      </c>
      <c r="L170" s="39"/>
      <c r="M170" s="215" t="s">
        <v>1</v>
      </c>
      <c r="N170" s="216" t="s">
        <v>38</v>
      </c>
      <c r="O170" s="71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147</v>
      </c>
      <c r="AT170" s="219" t="s">
        <v>142</v>
      </c>
      <c r="AU170" s="219" t="s">
        <v>80</v>
      </c>
      <c r="AY170" s="17" t="s">
        <v>139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80</v>
      </c>
      <c r="BK170" s="220">
        <f>ROUND(I170*H170,2)</f>
        <v>0</v>
      </c>
      <c r="BL170" s="17" t="s">
        <v>147</v>
      </c>
      <c r="BM170" s="219" t="s">
        <v>335</v>
      </c>
    </row>
    <row r="171" spans="1:65" s="13" customFormat="1" ht="11.25">
      <c r="B171" s="221"/>
      <c r="C171" s="222"/>
      <c r="D171" s="223" t="s">
        <v>149</v>
      </c>
      <c r="E171" s="224" t="s">
        <v>1</v>
      </c>
      <c r="F171" s="225" t="s">
        <v>8</v>
      </c>
      <c r="G171" s="222"/>
      <c r="H171" s="226">
        <v>15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149</v>
      </c>
      <c r="AU171" s="232" t="s">
        <v>80</v>
      </c>
      <c r="AV171" s="13" t="s">
        <v>82</v>
      </c>
      <c r="AW171" s="13" t="s">
        <v>30</v>
      </c>
      <c r="AX171" s="13" t="s">
        <v>80</v>
      </c>
      <c r="AY171" s="232" t="s">
        <v>139</v>
      </c>
    </row>
    <row r="172" spans="1:65" s="2" customFormat="1" ht="21.75" customHeight="1">
      <c r="A172" s="34"/>
      <c r="B172" s="35"/>
      <c r="C172" s="208" t="s">
        <v>225</v>
      </c>
      <c r="D172" s="208" t="s">
        <v>142</v>
      </c>
      <c r="E172" s="209" t="s">
        <v>336</v>
      </c>
      <c r="F172" s="210" t="s">
        <v>337</v>
      </c>
      <c r="G172" s="211" t="s">
        <v>153</v>
      </c>
      <c r="H172" s="212">
        <v>15</v>
      </c>
      <c r="I172" s="213"/>
      <c r="J172" s="214">
        <f>ROUND(I172*H172,2)</f>
        <v>0</v>
      </c>
      <c r="K172" s="210" t="s">
        <v>271</v>
      </c>
      <c r="L172" s="39"/>
      <c r="M172" s="215" t="s">
        <v>1</v>
      </c>
      <c r="N172" s="216" t="s">
        <v>38</v>
      </c>
      <c r="O172" s="71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147</v>
      </c>
      <c r="AT172" s="219" t="s">
        <v>142</v>
      </c>
      <c r="AU172" s="219" t="s">
        <v>80</v>
      </c>
      <c r="AY172" s="17" t="s">
        <v>139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7" t="s">
        <v>80</v>
      </c>
      <c r="BK172" s="220">
        <f>ROUND(I172*H172,2)</f>
        <v>0</v>
      </c>
      <c r="BL172" s="17" t="s">
        <v>147</v>
      </c>
      <c r="BM172" s="219" t="s">
        <v>338</v>
      </c>
    </row>
    <row r="173" spans="1:65" s="13" customFormat="1" ht="11.25">
      <c r="B173" s="221"/>
      <c r="C173" s="222"/>
      <c r="D173" s="223" t="s">
        <v>149</v>
      </c>
      <c r="E173" s="224" t="s">
        <v>1</v>
      </c>
      <c r="F173" s="225" t="s">
        <v>8</v>
      </c>
      <c r="G173" s="222"/>
      <c r="H173" s="226">
        <v>15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149</v>
      </c>
      <c r="AU173" s="232" t="s">
        <v>80</v>
      </c>
      <c r="AV173" s="13" t="s">
        <v>82</v>
      </c>
      <c r="AW173" s="13" t="s">
        <v>30</v>
      </c>
      <c r="AX173" s="13" t="s">
        <v>80</v>
      </c>
      <c r="AY173" s="232" t="s">
        <v>139</v>
      </c>
    </row>
    <row r="174" spans="1:65" s="2" customFormat="1" ht="21.75" customHeight="1">
      <c r="A174" s="34"/>
      <c r="B174" s="35"/>
      <c r="C174" s="208" t="s">
        <v>232</v>
      </c>
      <c r="D174" s="208" t="s">
        <v>142</v>
      </c>
      <c r="E174" s="209" t="s">
        <v>339</v>
      </c>
      <c r="F174" s="210" t="s">
        <v>340</v>
      </c>
      <c r="G174" s="211" t="s">
        <v>153</v>
      </c>
      <c r="H174" s="212">
        <v>73.56</v>
      </c>
      <c r="I174" s="213"/>
      <c r="J174" s="214">
        <f>ROUND(I174*H174,2)</f>
        <v>0</v>
      </c>
      <c r="K174" s="210" t="s">
        <v>271</v>
      </c>
      <c r="L174" s="39"/>
      <c r="M174" s="215" t="s">
        <v>1</v>
      </c>
      <c r="N174" s="216" t="s">
        <v>38</v>
      </c>
      <c r="O174" s="71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9" t="s">
        <v>147</v>
      </c>
      <c r="AT174" s="219" t="s">
        <v>142</v>
      </c>
      <c r="AU174" s="219" t="s">
        <v>80</v>
      </c>
      <c r="AY174" s="17" t="s">
        <v>139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7" t="s">
        <v>80</v>
      </c>
      <c r="BK174" s="220">
        <f>ROUND(I174*H174,2)</f>
        <v>0</v>
      </c>
      <c r="BL174" s="17" t="s">
        <v>147</v>
      </c>
      <c r="BM174" s="219" t="s">
        <v>341</v>
      </c>
    </row>
    <row r="175" spans="1:65" s="13" customFormat="1" ht="11.25">
      <c r="B175" s="221"/>
      <c r="C175" s="222"/>
      <c r="D175" s="223" t="s">
        <v>149</v>
      </c>
      <c r="E175" s="224" t="s">
        <v>1</v>
      </c>
      <c r="F175" s="225" t="s">
        <v>342</v>
      </c>
      <c r="G175" s="222"/>
      <c r="H175" s="226">
        <v>73.56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149</v>
      </c>
      <c r="AU175" s="232" t="s">
        <v>80</v>
      </c>
      <c r="AV175" s="13" t="s">
        <v>82</v>
      </c>
      <c r="AW175" s="13" t="s">
        <v>30</v>
      </c>
      <c r="AX175" s="13" t="s">
        <v>80</v>
      </c>
      <c r="AY175" s="232" t="s">
        <v>139</v>
      </c>
    </row>
    <row r="176" spans="1:65" s="2" customFormat="1" ht="21.75" customHeight="1">
      <c r="A176" s="34"/>
      <c r="B176" s="35"/>
      <c r="C176" s="208" t="s">
        <v>239</v>
      </c>
      <c r="D176" s="208" t="s">
        <v>142</v>
      </c>
      <c r="E176" s="209" t="s">
        <v>343</v>
      </c>
      <c r="F176" s="210" t="s">
        <v>344</v>
      </c>
      <c r="G176" s="211" t="s">
        <v>276</v>
      </c>
      <c r="H176" s="212">
        <v>120</v>
      </c>
      <c r="I176" s="213"/>
      <c r="J176" s="214">
        <f>ROUND(I176*H176,2)</f>
        <v>0</v>
      </c>
      <c r="K176" s="210" t="s">
        <v>271</v>
      </c>
      <c r="L176" s="39"/>
      <c r="M176" s="215" t="s">
        <v>1</v>
      </c>
      <c r="N176" s="216" t="s">
        <v>38</v>
      </c>
      <c r="O176" s="71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147</v>
      </c>
      <c r="AT176" s="219" t="s">
        <v>142</v>
      </c>
      <c r="AU176" s="219" t="s">
        <v>80</v>
      </c>
      <c r="AY176" s="17" t="s">
        <v>139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80</v>
      </c>
      <c r="BK176" s="220">
        <f>ROUND(I176*H176,2)</f>
        <v>0</v>
      </c>
      <c r="BL176" s="17" t="s">
        <v>147</v>
      </c>
      <c r="BM176" s="219" t="s">
        <v>345</v>
      </c>
    </row>
    <row r="177" spans="1:65" s="13" customFormat="1" ht="11.25">
      <c r="B177" s="221"/>
      <c r="C177" s="222"/>
      <c r="D177" s="223" t="s">
        <v>149</v>
      </c>
      <c r="E177" s="224" t="s">
        <v>1</v>
      </c>
      <c r="F177" s="225" t="s">
        <v>346</v>
      </c>
      <c r="G177" s="222"/>
      <c r="H177" s="226">
        <v>120</v>
      </c>
      <c r="I177" s="227"/>
      <c r="J177" s="222"/>
      <c r="K177" s="222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149</v>
      </c>
      <c r="AU177" s="232" t="s">
        <v>80</v>
      </c>
      <c r="AV177" s="13" t="s">
        <v>82</v>
      </c>
      <c r="AW177" s="13" t="s">
        <v>30</v>
      </c>
      <c r="AX177" s="13" t="s">
        <v>80</v>
      </c>
      <c r="AY177" s="232" t="s">
        <v>139</v>
      </c>
    </row>
    <row r="178" spans="1:65" s="2" customFormat="1" ht="16.5" customHeight="1">
      <c r="A178" s="34"/>
      <c r="B178" s="35"/>
      <c r="C178" s="236" t="s">
        <v>245</v>
      </c>
      <c r="D178" s="236" t="s">
        <v>192</v>
      </c>
      <c r="E178" s="237" t="s">
        <v>347</v>
      </c>
      <c r="F178" s="238" t="s">
        <v>348</v>
      </c>
      <c r="G178" s="239" t="s">
        <v>349</v>
      </c>
      <c r="H178" s="240">
        <v>4.6479999999999997</v>
      </c>
      <c r="I178" s="241"/>
      <c r="J178" s="242">
        <f>ROUND(I178*H178,2)</f>
        <v>0</v>
      </c>
      <c r="K178" s="238" t="s">
        <v>1</v>
      </c>
      <c r="L178" s="243"/>
      <c r="M178" s="244" t="s">
        <v>1</v>
      </c>
      <c r="N178" s="245" t="s">
        <v>38</v>
      </c>
      <c r="O178" s="71"/>
      <c r="P178" s="217">
        <f>O178*H178</f>
        <v>0</v>
      </c>
      <c r="Q178" s="217">
        <v>1E-3</v>
      </c>
      <c r="R178" s="217">
        <f>Q178*H178</f>
        <v>4.6479999999999994E-3</v>
      </c>
      <c r="S178" s="217">
        <v>0</v>
      </c>
      <c r="T178" s="21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9" t="s">
        <v>182</v>
      </c>
      <c r="AT178" s="219" t="s">
        <v>192</v>
      </c>
      <c r="AU178" s="219" t="s">
        <v>80</v>
      </c>
      <c r="AY178" s="17" t="s">
        <v>139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7" t="s">
        <v>80</v>
      </c>
      <c r="BK178" s="220">
        <f>ROUND(I178*H178,2)</f>
        <v>0</v>
      </c>
      <c r="BL178" s="17" t="s">
        <v>147</v>
      </c>
      <c r="BM178" s="219" t="s">
        <v>350</v>
      </c>
    </row>
    <row r="179" spans="1:65" s="13" customFormat="1" ht="11.25">
      <c r="B179" s="221"/>
      <c r="C179" s="222"/>
      <c r="D179" s="223" t="s">
        <v>149</v>
      </c>
      <c r="E179" s="224" t="s">
        <v>1</v>
      </c>
      <c r="F179" s="225" t="s">
        <v>351</v>
      </c>
      <c r="G179" s="222"/>
      <c r="H179" s="226">
        <v>4.6479999999999997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149</v>
      </c>
      <c r="AU179" s="232" t="s">
        <v>80</v>
      </c>
      <c r="AV179" s="13" t="s">
        <v>82</v>
      </c>
      <c r="AW179" s="13" t="s">
        <v>30</v>
      </c>
      <c r="AX179" s="13" t="s">
        <v>80</v>
      </c>
      <c r="AY179" s="232" t="s">
        <v>139</v>
      </c>
    </row>
    <row r="180" spans="1:65" s="2" customFormat="1" ht="16.5" customHeight="1">
      <c r="A180" s="34"/>
      <c r="B180" s="35"/>
      <c r="C180" s="208" t="s">
        <v>7</v>
      </c>
      <c r="D180" s="208" t="s">
        <v>142</v>
      </c>
      <c r="E180" s="209" t="s">
        <v>352</v>
      </c>
      <c r="F180" s="210" t="s">
        <v>353</v>
      </c>
      <c r="G180" s="211" t="s">
        <v>276</v>
      </c>
      <c r="H180" s="212">
        <v>120</v>
      </c>
      <c r="I180" s="213"/>
      <c r="J180" s="214">
        <f>ROUND(I180*H180,2)</f>
        <v>0</v>
      </c>
      <c r="K180" s="210" t="s">
        <v>271</v>
      </c>
      <c r="L180" s="39"/>
      <c r="M180" s="215" t="s">
        <v>1</v>
      </c>
      <c r="N180" s="216" t="s">
        <v>38</v>
      </c>
      <c r="O180" s="71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9" t="s">
        <v>147</v>
      </c>
      <c r="AT180" s="219" t="s">
        <v>142</v>
      </c>
      <c r="AU180" s="219" t="s">
        <v>80</v>
      </c>
      <c r="AY180" s="17" t="s">
        <v>139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7" t="s">
        <v>80</v>
      </c>
      <c r="BK180" s="220">
        <f>ROUND(I180*H180,2)</f>
        <v>0</v>
      </c>
      <c r="BL180" s="17" t="s">
        <v>147</v>
      </c>
      <c r="BM180" s="219" t="s">
        <v>354</v>
      </c>
    </row>
    <row r="181" spans="1:65" s="13" customFormat="1" ht="11.25">
      <c r="B181" s="221"/>
      <c r="C181" s="222"/>
      <c r="D181" s="223" t="s">
        <v>149</v>
      </c>
      <c r="E181" s="224" t="s">
        <v>1</v>
      </c>
      <c r="F181" s="225" t="s">
        <v>355</v>
      </c>
      <c r="G181" s="222"/>
      <c r="H181" s="226">
        <v>120</v>
      </c>
      <c r="I181" s="227"/>
      <c r="J181" s="222"/>
      <c r="K181" s="222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149</v>
      </c>
      <c r="AU181" s="232" t="s">
        <v>80</v>
      </c>
      <c r="AV181" s="13" t="s">
        <v>82</v>
      </c>
      <c r="AW181" s="13" t="s">
        <v>30</v>
      </c>
      <c r="AX181" s="13" t="s">
        <v>80</v>
      </c>
      <c r="AY181" s="232" t="s">
        <v>139</v>
      </c>
    </row>
    <row r="182" spans="1:65" s="2" customFormat="1" ht="21.75" customHeight="1">
      <c r="A182" s="34"/>
      <c r="B182" s="35"/>
      <c r="C182" s="208" t="s">
        <v>356</v>
      </c>
      <c r="D182" s="208" t="s">
        <v>142</v>
      </c>
      <c r="E182" s="209" t="s">
        <v>357</v>
      </c>
      <c r="F182" s="210" t="s">
        <v>358</v>
      </c>
      <c r="G182" s="211" t="s">
        <v>276</v>
      </c>
      <c r="H182" s="212">
        <v>120</v>
      </c>
      <c r="I182" s="213"/>
      <c r="J182" s="214">
        <f>ROUND(I182*H182,2)</f>
        <v>0</v>
      </c>
      <c r="K182" s="210" t="s">
        <v>271</v>
      </c>
      <c r="L182" s="39"/>
      <c r="M182" s="215" t="s">
        <v>1</v>
      </c>
      <c r="N182" s="216" t="s">
        <v>38</v>
      </c>
      <c r="O182" s="71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147</v>
      </c>
      <c r="AT182" s="219" t="s">
        <v>142</v>
      </c>
      <c r="AU182" s="219" t="s">
        <v>80</v>
      </c>
      <c r="AY182" s="17" t="s">
        <v>139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7" t="s">
        <v>80</v>
      </c>
      <c r="BK182" s="220">
        <f>ROUND(I182*H182,2)</f>
        <v>0</v>
      </c>
      <c r="BL182" s="17" t="s">
        <v>147</v>
      </c>
      <c r="BM182" s="219" t="s">
        <v>359</v>
      </c>
    </row>
    <row r="183" spans="1:65" s="13" customFormat="1" ht="11.25">
      <c r="B183" s="221"/>
      <c r="C183" s="222"/>
      <c r="D183" s="223" t="s">
        <v>149</v>
      </c>
      <c r="E183" s="224" t="s">
        <v>1</v>
      </c>
      <c r="F183" s="225" t="s">
        <v>346</v>
      </c>
      <c r="G183" s="222"/>
      <c r="H183" s="226">
        <v>120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149</v>
      </c>
      <c r="AU183" s="232" t="s">
        <v>80</v>
      </c>
      <c r="AV183" s="13" t="s">
        <v>82</v>
      </c>
      <c r="AW183" s="13" t="s">
        <v>30</v>
      </c>
      <c r="AX183" s="13" t="s">
        <v>80</v>
      </c>
      <c r="AY183" s="232" t="s">
        <v>139</v>
      </c>
    </row>
    <row r="184" spans="1:65" s="2" customFormat="1" ht="16.5" customHeight="1">
      <c r="A184" s="34"/>
      <c r="B184" s="35"/>
      <c r="C184" s="236" t="s">
        <v>360</v>
      </c>
      <c r="D184" s="236" t="s">
        <v>192</v>
      </c>
      <c r="E184" s="237" t="s">
        <v>361</v>
      </c>
      <c r="F184" s="238" t="s">
        <v>362</v>
      </c>
      <c r="G184" s="239" t="s">
        <v>228</v>
      </c>
      <c r="H184" s="240">
        <v>66.203999999999994</v>
      </c>
      <c r="I184" s="241"/>
      <c r="J184" s="242">
        <f>ROUND(I184*H184,2)</f>
        <v>0</v>
      </c>
      <c r="K184" s="238" t="s">
        <v>271</v>
      </c>
      <c r="L184" s="243"/>
      <c r="M184" s="244" t="s">
        <v>1</v>
      </c>
      <c r="N184" s="245" t="s">
        <v>38</v>
      </c>
      <c r="O184" s="71"/>
      <c r="P184" s="217">
        <f>O184*H184</f>
        <v>0</v>
      </c>
      <c r="Q184" s="217">
        <v>1</v>
      </c>
      <c r="R184" s="217">
        <f>Q184*H184</f>
        <v>66.203999999999994</v>
      </c>
      <c r="S184" s="217">
        <v>0</v>
      </c>
      <c r="T184" s="21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182</v>
      </c>
      <c r="AT184" s="219" t="s">
        <v>192</v>
      </c>
      <c r="AU184" s="219" t="s">
        <v>80</v>
      </c>
      <c r="AY184" s="17" t="s">
        <v>139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7" t="s">
        <v>80</v>
      </c>
      <c r="BK184" s="220">
        <f>ROUND(I184*H184,2)</f>
        <v>0</v>
      </c>
      <c r="BL184" s="17" t="s">
        <v>147</v>
      </c>
      <c r="BM184" s="219" t="s">
        <v>363</v>
      </c>
    </row>
    <row r="185" spans="1:65" s="13" customFormat="1" ht="11.25">
      <c r="B185" s="221"/>
      <c r="C185" s="222"/>
      <c r="D185" s="223" t="s">
        <v>149</v>
      </c>
      <c r="E185" s="224" t="s">
        <v>1</v>
      </c>
      <c r="F185" s="225" t="s">
        <v>364</v>
      </c>
      <c r="G185" s="222"/>
      <c r="H185" s="226">
        <v>66.203999999999994</v>
      </c>
      <c r="I185" s="227"/>
      <c r="J185" s="222"/>
      <c r="K185" s="222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149</v>
      </c>
      <c r="AU185" s="232" t="s">
        <v>80</v>
      </c>
      <c r="AV185" s="13" t="s">
        <v>82</v>
      </c>
      <c r="AW185" s="13" t="s">
        <v>30</v>
      </c>
      <c r="AX185" s="13" t="s">
        <v>80</v>
      </c>
      <c r="AY185" s="232" t="s">
        <v>139</v>
      </c>
    </row>
    <row r="186" spans="1:65" s="12" customFormat="1" ht="25.9" customHeight="1">
      <c r="B186" s="192"/>
      <c r="C186" s="193"/>
      <c r="D186" s="194" t="s">
        <v>72</v>
      </c>
      <c r="E186" s="195" t="s">
        <v>82</v>
      </c>
      <c r="F186" s="195" t="s">
        <v>365</v>
      </c>
      <c r="G186" s="193"/>
      <c r="H186" s="193"/>
      <c r="I186" s="196"/>
      <c r="J186" s="197">
        <f>BK186</f>
        <v>0</v>
      </c>
      <c r="K186" s="193"/>
      <c r="L186" s="198"/>
      <c r="M186" s="199"/>
      <c r="N186" s="200"/>
      <c r="O186" s="200"/>
      <c r="P186" s="201">
        <f>P187+SUM(P188:P205)</f>
        <v>0</v>
      </c>
      <c r="Q186" s="200"/>
      <c r="R186" s="201">
        <f>R187+SUM(R188:R205)</f>
        <v>39.700440756799999</v>
      </c>
      <c r="S186" s="200"/>
      <c r="T186" s="202">
        <f>T187+SUM(T188:T205)</f>
        <v>0</v>
      </c>
      <c r="AR186" s="203" t="s">
        <v>80</v>
      </c>
      <c r="AT186" s="204" t="s">
        <v>72</v>
      </c>
      <c r="AU186" s="204" t="s">
        <v>73</v>
      </c>
      <c r="AY186" s="203" t="s">
        <v>139</v>
      </c>
      <c r="BK186" s="205">
        <f>BK187+SUM(BK188:BK205)</f>
        <v>0</v>
      </c>
    </row>
    <row r="187" spans="1:65" s="2" customFormat="1" ht="21.75" customHeight="1">
      <c r="A187" s="34"/>
      <c r="B187" s="35"/>
      <c r="C187" s="208" t="s">
        <v>366</v>
      </c>
      <c r="D187" s="208" t="s">
        <v>142</v>
      </c>
      <c r="E187" s="209" t="s">
        <v>367</v>
      </c>
      <c r="F187" s="210" t="s">
        <v>368</v>
      </c>
      <c r="G187" s="211" t="s">
        <v>153</v>
      </c>
      <c r="H187" s="212">
        <v>2.4</v>
      </c>
      <c r="I187" s="213"/>
      <c r="J187" s="214">
        <f>ROUND(I187*H187,2)</f>
        <v>0</v>
      </c>
      <c r="K187" s="210" t="s">
        <v>271</v>
      </c>
      <c r="L187" s="39"/>
      <c r="M187" s="215" t="s">
        <v>1</v>
      </c>
      <c r="N187" s="216" t="s">
        <v>38</v>
      </c>
      <c r="O187" s="71"/>
      <c r="P187" s="217">
        <f>O187*H187</f>
        <v>0</v>
      </c>
      <c r="Q187" s="217">
        <v>2.16</v>
      </c>
      <c r="R187" s="217">
        <f>Q187*H187</f>
        <v>5.1840000000000002</v>
      </c>
      <c r="S187" s="217">
        <v>0</v>
      </c>
      <c r="T187" s="21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9" t="s">
        <v>147</v>
      </c>
      <c r="AT187" s="219" t="s">
        <v>142</v>
      </c>
      <c r="AU187" s="219" t="s">
        <v>80</v>
      </c>
      <c r="AY187" s="17" t="s">
        <v>139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7" t="s">
        <v>80</v>
      </c>
      <c r="BK187" s="220">
        <f>ROUND(I187*H187,2)</f>
        <v>0</v>
      </c>
      <c r="BL187" s="17" t="s">
        <v>147</v>
      </c>
      <c r="BM187" s="219" t="s">
        <v>369</v>
      </c>
    </row>
    <row r="188" spans="1:65" s="13" customFormat="1" ht="11.25">
      <c r="B188" s="221"/>
      <c r="C188" s="222"/>
      <c r="D188" s="223" t="s">
        <v>149</v>
      </c>
      <c r="E188" s="224" t="s">
        <v>1</v>
      </c>
      <c r="F188" s="225" t="s">
        <v>370</v>
      </c>
      <c r="G188" s="222"/>
      <c r="H188" s="226">
        <v>2.4</v>
      </c>
      <c r="I188" s="227"/>
      <c r="J188" s="222"/>
      <c r="K188" s="222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149</v>
      </c>
      <c r="AU188" s="232" t="s">
        <v>80</v>
      </c>
      <c r="AV188" s="13" t="s">
        <v>82</v>
      </c>
      <c r="AW188" s="13" t="s">
        <v>30</v>
      </c>
      <c r="AX188" s="13" t="s">
        <v>80</v>
      </c>
      <c r="AY188" s="232" t="s">
        <v>139</v>
      </c>
    </row>
    <row r="189" spans="1:65" s="2" customFormat="1" ht="16.5" customHeight="1">
      <c r="A189" s="34"/>
      <c r="B189" s="35"/>
      <c r="C189" s="208" t="s">
        <v>371</v>
      </c>
      <c r="D189" s="208" t="s">
        <v>142</v>
      </c>
      <c r="E189" s="209" t="s">
        <v>372</v>
      </c>
      <c r="F189" s="210" t="s">
        <v>373</v>
      </c>
      <c r="G189" s="211" t="s">
        <v>153</v>
      </c>
      <c r="H189" s="212">
        <v>1.6</v>
      </c>
      <c r="I189" s="213"/>
      <c r="J189" s="214">
        <f>ROUND(I189*H189,2)</f>
        <v>0</v>
      </c>
      <c r="K189" s="210" t="s">
        <v>271</v>
      </c>
      <c r="L189" s="39"/>
      <c r="M189" s="215" t="s">
        <v>1</v>
      </c>
      <c r="N189" s="216" t="s">
        <v>38</v>
      </c>
      <c r="O189" s="71"/>
      <c r="P189" s="217">
        <f>O189*H189</f>
        <v>0</v>
      </c>
      <c r="Q189" s="217">
        <v>2.3323839999999998</v>
      </c>
      <c r="R189" s="217">
        <f>Q189*H189</f>
        <v>3.7318143999999998</v>
      </c>
      <c r="S189" s="217">
        <v>0</v>
      </c>
      <c r="T189" s="21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9" t="s">
        <v>147</v>
      </c>
      <c r="AT189" s="219" t="s">
        <v>142</v>
      </c>
      <c r="AU189" s="219" t="s">
        <v>80</v>
      </c>
      <c r="AY189" s="17" t="s">
        <v>139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7" t="s">
        <v>80</v>
      </c>
      <c r="BK189" s="220">
        <f>ROUND(I189*H189,2)</f>
        <v>0</v>
      </c>
      <c r="BL189" s="17" t="s">
        <v>147</v>
      </c>
      <c r="BM189" s="219" t="s">
        <v>374</v>
      </c>
    </row>
    <row r="190" spans="1:65" s="13" customFormat="1" ht="11.25">
      <c r="B190" s="221"/>
      <c r="C190" s="222"/>
      <c r="D190" s="223" t="s">
        <v>149</v>
      </c>
      <c r="E190" s="224" t="s">
        <v>1</v>
      </c>
      <c r="F190" s="225" t="s">
        <v>375</v>
      </c>
      <c r="G190" s="222"/>
      <c r="H190" s="226">
        <v>1.6</v>
      </c>
      <c r="I190" s="227"/>
      <c r="J190" s="222"/>
      <c r="K190" s="222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149</v>
      </c>
      <c r="AU190" s="232" t="s">
        <v>80</v>
      </c>
      <c r="AV190" s="13" t="s">
        <v>82</v>
      </c>
      <c r="AW190" s="13" t="s">
        <v>30</v>
      </c>
      <c r="AX190" s="13" t="s">
        <v>80</v>
      </c>
      <c r="AY190" s="232" t="s">
        <v>139</v>
      </c>
    </row>
    <row r="191" spans="1:65" s="2" customFormat="1" ht="16.5" customHeight="1">
      <c r="A191" s="34"/>
      <c r="B191" s="35"/>
      <c r="C191" s="208" t="s">
        <v>376</v>
      </c>
      <c r="D191" s="208" t="s">
        <v>142</v>
      </c>
      <c r="E191" s="209" t="s">
        <v>377</v>
      </c>
      <c r="F191" s="210" t="s">
        <v>378</v>
      </c>
      <c r="G191" s="211" t="s">
        <v>153</v>
      </c>
      <c r="H191" s="212">
        <v>5.85</v>
      </c>
      <c r="I191" s="213"/>
      <c r="J191" s="214">
        <f>ROUND(I191*H191,2)</f>
        <v>0</v>
      </c>
      <c r="K191" s="210" t="s">
        <v>271</v>
      </c>
      <c r="L191" s="39"/>
      <c r="M191" s="215" t="s">
        <v>1</v>
      </c>
      <c r="N191" s="216" t="s">
        <v>38</v>
      </c>
      <c r="O191" s="71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9" t="s">
        <v>147</v>
      </c>
      <c r="AT191" s="219" t="s">
        <v>142</v>
      </c>
      <c r="AU191" s="219" t="s">
        <v>80</v>
      </c>
      <c r="AY191" s="17" t="s">
        <v>139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7" t="s">
        <v>80</v>
      </c>
      <c r="BK191" s="220">
        <f>ROUND(I191*H191,2)</f>
        <v>0</v>
      </c>
      <c r="BL191" s="17" t="s">
        <v>147</v>
      </c>
      <c r="BM191" s="219" t="s">
        <v>379</v>
      </c>
    </row>
    <row r="192" spans="1:65" s="13" customFormat="1" ht="22.5">
      <c r="B192" s="221"/>
      <c r="C192" s="222"/>
      <c r="D192" s="223" t="s">
        <v>149</v>
      </c>
      <c r="E192" s="224" t="s">
        <v>1</v>
      </c>
      <c r="F192" s="225" t="s">
        <v>380</v>
      </c>
      <c r="G192" s="222"/>
      <c r="H192" s="226">
        <v>5.85</v>
      </c>
      <c r="I192" s="227"/>
      <c r="J192" s="222"/>
      <c r="K192" s="222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149</v>
      </c>
      <c r="AU192" s="232" t="s">
        <v>80</v>
      </c>
      <c r="AV192" s="13" t="s">
        <v>82</v>
      </c>
      <c r="AW192" s="13" t="s">
        <v>30</v>
      </c>
      <c r="AX192" s="13" t="s">
        <v>80</v>
      </c>
      <c r="AY192" s="232" t="s">
        <v>139</v>
      </c>
    </row>
    <row r="193" spans="1:65" s="2" customFormat="1" ht="16.5" customHeight="1">
      <c r="A193" s="34"/>
      <c r="B193" s="35"/>
      <c r="C193" s="208" t="s">
        <v>381</v>
      </c>
      <c r="D193" s="208" t="s">
        <v>142</v>
      </c>
      <c r="E193" s="209" t="s">
        <v>382</v>
      </c>
      <c r="F193" s="210" t="s">
        <v>383</v>
      </c>
      <c r="G193" s="211" t="s">
        <v>276</v>
      </c>
      <c r="H193" s="212">
        <v>16.224</v>
      </c>
      <c r="I193" s="213"/>
      <c r="J193" s="214">
        <f>ROUND(I193*H193,2)</f>
        <v>0</v>
      </c>
      <c r="K193" s="210" t="s">
        <v>271</v>
      </c>
      <c r="L193" s="39"/>
      <c r="M193" s="215" t="s">
        <v>1</v>
      </c>
      <c r="N193" s="216" t="s">
        <v>38</v>
      </c>
      <c r="O193" s="71"/>
      <c r="P193" s="217">
        <f>O193*H193</f>
        <v>0</v>
      </c>
      <c r="Q193" s="217">
        <v>1.4357E-3</v>
      </c>
      <c r="R193" s="217">
        <f>Q193*H193</f>
        <v>2.3292796800000001E-2</v>
      </c>
      <c r="S193" s="217">
        <v>0</v>
      </c>
      <c r="T193" s="21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9" t="s">
        <v>147</v>
      </c>
      <c r="AT193" s="219" t="s">
        <v>142</v>
      </c>
      <c r="AU193" s="219" t="s">
        <v>80</v>
      </c>
      <c r="AY193" s="17" t="s">
        <v>139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7" t="s">
        <v>80</v>
      </c>
      <c r="BK193" s="220">
        <f>ROUND(I193*H193,2)</f>
        <v>0</v>
      </c>
      <c r="BL193" s="17" t="s">
        <v>147</v>
      </c>
      <c r="BM193" s="219" t="s">
        <v>384</v>
      </c>
    </row>
    <row r="194" spans="1:65" s="13" customFormat="1" ht="11.25">
      <c r="B194" s="221"/>
      <c r="C194" s="222"/>
      <c r="D194" s="223" t="s">
        <v>149</v>
      </c>
      <c r="E194" s="224" t="s">
        <v>1</v>
      </c>
      <c r="F194" s="225" t="s">
        <v>385</v>
      </c>
      <c r="G194" s="222"/>
      <c r="H194" s="226">
        <v>2</v>
      </c>
      <c r="I194" s="227"/>
      <c r="J194" s="222"/>
      <c r="K194" s="222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149</v>
      </c>
      <c r="AU194" s="232" t="s">
        <v>80</v>
      </c>
      <c r="AV194" s="13" t="s">
        <v>82</v>
      </c>
      <c r="AW194" s="13" t="s">
        <v>30</v>
      </c>
      <c r="AX194" s="13" t="s">
        <v>73</v>
      </c>
      <c r="AY194" s="232" t="s">
        <v>139</v>
      </c>
    </row>
    <row r="195" spans="1:65" s="13" customFormat="1" ht="11.25">
      <c r="B195" s="221"/>
      <c r="C195" s="222"/>
      <c r="D195" s="223" t="s">
        <v>149</v>
      </c>
      <c r="E195" s="224" t="s">
        <v>1</v>
      </c>
      <c r="F195" s="225" t="s">
        <v>386</v>
      </c>
      <c r="G195" s="222"/>
      <c r="H195" s="226">
        <v>14.224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149</v>
      </c>
      <c r="AU195" s="232" t="s">
        <v>80</v>
      </c>
      <c r="AV195" s="13" t="s">
        <v>82</v>
      </c>
      <c r="AW195" s="13" t="s">
        <v>30</v>
      </c>
      <c r="AX195" s="13" t="s">
        <v>73</v>
      </c>
      <c r="AY195" s="232" t="s">
        <v>139</v>
      </c>
    </row>
    <row r="196" spans="1:65" s="14" customFormat="1" ht="11.25">
      <c r="B196" s="246"/>
      <c r="C196" s="247"/>
      <c r="D196" s="223" t="s">
        <v>149</v>
      </c>
      <c r="E196" s="248" t="s">
        <v>1</v>
      </c>
      <c r="F196" s="249" t="s">
        <v>231</v>
      </c>
      <c r="G196" s="247"/>
      <c r="H196" s="250">
        <v>16.224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149</v>
      </c>
      <c r="AU196" s="256" t="s">
        <v>80</v>
      </c>
      <c r="AV196" s="14" t="s">
        <v>147</v>
      </c>
      <c r="AW196" s="14" t="s">
        <v>30</v>
      </c>
      <c r="AX196" s="14" t="s">
        <v>80</v>
      </c>
      <c r="AY196" s="256" t="s">
        <v>139</v>
      </c>
    </row>
    <row r="197" spans="1:65" s="2" customFormat="1" ht="16.5" customHeight="1">
      <c r="A197" s="34"/>
      <c r="B197" s="35"/>
      <c r="C197" s="208" t="s">
        <v>387</v>
      </c>
      <c r="D197" s="208" t="s">
        <v>142</v>
      </c>
      <c r="E197" s="209" t="s">
        <v>388</v>
      </c>
      <c r="F197" s="210" t="s">
        <v>389</v>
      </c>
      <c r="G197" s="211" t="s">
        <v>276</v>
      </c>
      <c r="H197" s="212">
        <v>16.224</v>
      </c>
      <c r="I197" s="213"/>
      <c r="J197" s="214">
        <f>ROUND(I197*H197,2)</f>
        <v>0</v>
      </c>
      <c r="K197" s="210" t="s">
        <v>271</v>
      </c>
      <c r="L197" s="39"/>
      <c r="M197" s="215" t="s">
        <v>1</v>
      </c>
      <c r="N197" s="216" t="s">
        <v>38</v>
      </c>
      <c r="O197" s="71"/>
      <c r="P197" s="217">
        <f>O197*H197</f>
        <v>0</v>
      </c>
      <c r="Q197" s="217">
        <v>3.6000000000000001E-5</v>
      </c>
      <c r="R197" s="217">
        <f>Q197*H197</f>
        <v>5.8406400000000002E-4</v>
      </c>
      <c r="S197" s="217">
        <v>0</v>
      </c>
      <c r="T197" s="21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9" t="s">
        <v>147</v>
      </c>
      <c r="AT197" s="219" t="s">
        <v>142</v>
      </c>
      <c r="AU197" s="219" t="s">
        <v>80</v>
      </c>
      <c r="AY197" s="17" t="s">
        <v>139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7" t="s">
        <v>80</v>
      </c>
      <c r="BK197" s="220">
        <f>ROUND(I197*H197,2)</f>
        <v>0</v>
      </c>
      <c r="BL197" s="17" t="s">
        <v>147</v>
      </c>
      <c r="BM197" s="219" t="s">
        <v>390</v>
      </c>
    </row>
    <row r="198" spans="1:65" s="13" customFormat="1" ht="11.25">
      <c r="B198" s="221"/>
      <c r="C198" s="222"/>
      <c r="D198" s="223" t="s">
        <v>149</v>
      </c>
      <c r="E198" s="224" t="s">
        <v>1</v>
      </c>
      <c r="F198" s="225" t="s">
        <v>391</v>
      </c>
      <c r="G198" s="222"/>
      <c r="H198" s="226">
        <v>16.224</v>
      </c>
      <c r="I198" s="227"/>
      <c r="J198" s="222"/>
      <c r="K198" s="222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149</v>
      </c>
      <c r="AU198" s="232" t="s">
        <v>80</v>
      </c>
      <c r="AV198" s="13" t="s">
        <v>82</v>
      </c>
      <c r="AW198" s="13" t="s">
        <v>30</v>
      </c>
      <c r="AX198" s="13" t="s">
        <v>80</v>
      </c>
      <c r="AY198" s="232" t="s">
        <v>139</v>
      </c>
    </row>
    <row r="199" spans="1:65" s="2" customFormat="1" ht="16.5" customHeight="1">
      <c r="A199" s="34"/>
      <c r="B199" s="35"/>
      <c r="C199" s="236" t="s">
        <v>392</v>
      </c>
      <c r="D199" s="236" t="s">
        <v>192</v>
      </c>
      <c r="E199" s="237" t="s">
        <v>393</v>
      </c>
      <c r="F199" s="238" t="s">
        <v>394</v>
      </c>
      <c r="G199" s="239" t="s">
        <v>276</v>
      </c>
      <c r="H199" s="240">
        <v>32.299999999999997</v>
      </c>
      <c r="I199" s="241"/>
      <c r="J199" s="242">
        <f>ROUND(I199*H199,2)</f>
        <v>0</v>
      </c>
      <c r="K199" s="238" t="s">
        <v>271</v>
      </c>
      <c r="L199" s="243"/>
      <c r="M199" s="244" t="s">
        <v>1</v>
      </c>
      <c r="N199" s="245" t="s">
        <v>38</v>
      </c>
      <c r="O199" s="71"/>
      <c r="P199" s="217">
        <f>O199*H199</f>
        <v>0</v>
      </c>
      <c r="Q199" s="217">
        <v>7.92E-3</v>
      </c>
      <c r="R199" s="217">
        <f>Q199*H199</f>
        <v>0.25581599999999999</v>
      </c>
      <c r="S199" s="217">
        <v>0</v>
      </c>
      <c r="T199" s="21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182</v>
      </c>
      <c r="AT199" s="219" t="s">
        <v>192</v>
      </c>
      <c r="AU199" s="219" t="s">
        <v>80</v>
      </c>
      <c r="AY199" s="17" t="s">
        <v>139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7" t="s">
        <v>80</v>
      </c>
      <c r="BK199" s="220">
        <f>ROUND(I199*H199,2)</f>
        <v>0</v>
      </c>
      <c r="BL199" s="17" t="s">
        <v>147</v>
      </c>
      <c r="BM199" s="219" t="s">
        <v>395</v>
      </c>
    </row>
    <row r="200" spans="1:65" s="13" customFormat="1" ht="11.25">
      <c r="B200" s="221"/>
      <c r="C200" s="222"/>
      <c r="D200" s="223" t="s">
        <v>149</v>
      </c>
      <c r="E200" s="224" t="s">
        <v>1</v>
      </c>
      <c r="F200" s="225" t="s">
        <v>396</v>
      </c>
      <c r="G200" s="222"/>
      <c r="H200" s="226">
        <v>32.299999999999997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149</v>
      </c>
      <c r="AU200" s="232" t="s">
        <v>80</v>
      </c>
      <c r="AV200" s="13" t="s">
        <v>82</v>
      </c>
      <c r="AW200" s="13" t="s">
        <v>30</v>
      </c>
      <c r="AX200" s="13" t="s">
        <v>80</v>
      </c>
      <c r="AY200" s="232" t="s">
        <v>139</v>
      </c>
    </row>
    <row r="201" spans="1:65" s="2" customFormat="1" ht="16.5" customHeight="1">
      <c r="A201" s="34"/>
      <c r="B201" s="35"/>
      <c r="C201" s="236" t="s">
        <v>397</v>
      </c>
      <c r="D201" s="236" t="s">
        <v>192</v>
      </c>
      <c r="E201" s="237" t="s">
        <v>398</v>
      </c>
      <c r="F201" s="238" t="s">
        <v>399</v>
      </c>
      <c r="G201" s="239" t="s">
        <v>276</v>
      </c>
      <c r="H201" s="240">
        <v>28.103999999999999</v>
      </c>
      <c r="I201" s="241"/>
      <c r="J201" s="242">
        <f>ROUND(I201*H201,2)</f>
        <v>0</v>
      </c>
      <c r="K201" s="238" t="s">
        <v>271</v>
      </c>
      <c r="L201" s="243"/>
      <c r="M201" s="244" t="s">
        <v>1</v>
      </c>
      <c r="N201" s="245" t="s">
        <v>38</v>
      </c>
      <c r="O201" s="71"/>
      <c r="P201" s="217">
        <f>O201*H201</f>
        <v>0</v>
      </c>
      <c r="Q201" s="217">
        <v>4.45E-3</v>
      </c>
      <c r="R201" s="217">
        <f>Q201*H201</f>
        <v>0.1250628</v>
      </c>
      <c r="S201" s="217">
        <v>0</v>
      </c>
      <c r="T201" s="21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9" t="s">
        <v>182</v>
      </c>
      <c r="AT201" s="219" t="s">
        <v>192</v>
      </c>
      <c r="AU201" s="219" t="s">
        <v>80</v>
      </c>
      <c r="AY201" s="17" t="s">
        <v>139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7" t="s">
        <v>80</v>
      </c>
      <c r="BK201" s="220">
        <f>ROUND(I201*H201,2)</f>
        <v>0</v>
      </c>
      <c r="BL201" s="17" t="s">
        <v>147</v>
      </c>
      <c r="BM201" s="219" t="s">
        <v>400</v>
      </c>
    </row>
    <row r="202" spans="1:65" s="13" customFormat="1" ht="11.25">
      <c r="B202" s="221"/>
      <c r="C202" s="222"/>
      <c r="D202" s="223" t="s">
        <v>149</v>
      </c>
      <c r="E202" s="224" t="s">
        <v>1</v>
      </c>
      <c r="F202" s="225" t="s">
        <v>401</v>
      </c>
      <c r="G202" s="222"/>
      <c r="H202" s="226">
        <v>28.103999999999999</v>
      </c>
      <c r="I202" s="227"/>
      <c r="J202" s="222"/>
      <c r="K202" s="222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149</v>
      </c>
      <c r="AU202" s="232" t="s">
        <v>80</v>
      </c>
      <c r="AV202" s="13" t="s">
        <v>82</v>
      </c>
      <c r="AW202" s="13" t="s">
        <v>30</v>
      </c>
      <c r="AX202" s="13" t="s">
        <v>80</v>
      </c>
      <c r="AY202" s="232" t="s">
        <v>139</v>
      </c>
    </row>
    <row r="203" spans="1:65" s="2" customFormat="1" ht="21.75" customHeight="1">
      <c r="A203" s="34"/>
      <c r="B203" s="35"/>
      <c r="C203" s="208" t="s">
        <v>402</v>
      </c>
      <c r="D203" s="208" t="s">
        <v>142</v>
      </c>
      <c r="E203" s="209" t="s">
        <v>403</v>
      </c>
      <c r="F203" s="210" t="s">
        <v>404</v>
      </c>
      <c r="G203" s="211" t="s">
        <v>153</v>
      </c>
      <c r="H203" s="212">
        <v>1.9319999999999999</v>
      </c>
      <c r="I203" s="213"/>
      <c r="J203" s="214">
        <f>ROUND(I203*H203,2)</f>
        <v>0</v>
      </c>
      <c r="K203" s="210" t="s">
        <v>271</v>
      </c>
      <c r="L203" s="39"/>
      <c r="M203" s="215" t="s">
        <v>1</v>
      </c>
      <c r="N203" s="216" t="s">
        <v>38</v>
      </c>
      <c r="O203" s="71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9" t="s">
        <v>147</v>
      </c>
      <c r="AT203" s="219" t="s">
        <v>142</v>
      </c>
      <c r="AU203" s="219" t="s">
        <v>80</v>
      </c>
      <c r="AY203" s="17" t="s">
        <v>139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7" t="s">
        <v>80</v>
      </c>
      <c r="BK203" s="220">
        <f>ROUND(I203*H203,2)</f>
        <v>0</v>
      </c>
      <c r="BL203" s="17" t="s">
        <v>147</v>
      </c>
      <c r="BM203" s="219" t="s">
        <v>405</v>
      </c>
    </row>
    <row r="204" spans="1:65" s="13" customFormat="1" ht="22.5">
      <c r="B204" s="221"/>
      <c r="C204" s="222"/>
      <c r="D204" s="223" t="s">
        <v>149</v>
      </c>
      <c r="E204" s="224" t="s">
        <v>1</v>
      </c>
      <c r="F204" s="225" t="s">
        <v>406</v>
      </c>
      <c r="G204" s="222"/>
      <c r="H204" s="226">
        <v>1.9319999999999999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149</v>
      </c>
      <c r="AU204" s="232" t="s">
        <v>80</v>
      </c>
      <c r="AV204" s="13" t="s">
        <v>82</v>
      </c>
      <c r="AW204" s="13" t="s">
        <v>30</v>
      </c>
      <c r="AX204" s="13" t="s">
        <v>80</v>
      </c>
      <c r="AY204" s="232" t="s">
        <v>139</v>
      </c>
    </row>
    <row r="205" spans="1:65" s="12" customFormat="1" ht="22.9" customHeight="1">
      <c r="B205" s="192"/>
      <c r="C205" s="193"/>
      <c r="D205" s="194" t="s">
        <v>72</v>
      </c>
      <c r="E205" s="206" t="s">
        <v>158</v>
      </c>
      <c r="F205" s="206" t="s">
        <v>407</v>
      </c>
      <c r="G205" s="193"/>
      <c r="H205" s="193"/>
      <c r="I205" s="196"/>
      <c r="J205" s="207">
        <f>BK205</f>
        <v>0</v>
      </c>
      <c r="K205" s="193"/>
      <c r="L205" s="198"/>
      <c r="M205" s="199"/>
      <c r="N205" s="200"/>
      <c r="O205" s="200"/>
      <c r="P205" s="201">
        <f>P206+SUM(P207:P211)</f>
        <v>0</v>
      </c>
      <c r="Q205" s="200"/>
      <c r="R205" s="201">
        <f>R206+SUM(R207:R211)</f>
        <v>30.379870696000001</v>
      </c>
      <c r="S205" s="200"/>
      <c r="T205" s="202">
        <f>T206+SUM(T207:T211)</f>
        <v>0</v>
      </c>
      <c r="AR205" s="203" t="s">
        <v>80</v>
      </c>
      <c r="AT205" s="204" t="s">
        <v>72</v>
      </c>
      <c r="AU205" s="204" t="s">
        <v>80</v>
      </c>
      <c r="AY205" s="203" t="s">
        <v>139</v>
      </c>
      <c r="BK205" s="205">
        <f>BK206+SUM(BK207:BK211)</f>
        <v>0</v>
      </c>
    </row>
    <row r="206" spans="1:65" s="2" customFormat="1" ht="21.75" customHeight="1">
      <c r="A206" s="34"/>
      <c r="B206" s="35"/>
      <c r="C206" s="236" t="s">
        <v>408</v>
      </c>
      <c r="D206" s="236" t="s">
        <v>192</v>
      </c>
      <c r="E206" s="237" t="s">
        <v>409</v>
      </c>
      <c r="F206" s="238" t="s">
        <v>410</v>
      </c>
      <c r="G206" s="239" t="s">
        <v>228</v>
      </c>
      <c r="H206" s="240">
        <v>0.10299999999999999</v>
      </c>
      <c r="I206" s="241"/>
      <c r="J206" s="242">
        <f>ROUND(I206*H206,2)</f>
        <v>0</v>
      </c>
      <c r="K206" s="238" t="s">
        <v>271</v>
      </c>
      <c r="L206" s="243"/>
      <c r="M206" s="244" t="s">
        <v>1</v>
      </c>
      <c r="N206" s="245" t="s">
        <v>38</v>
      </c>
      <c r="O206" s="71"/>
      <c r="P206" s="217">
        <f>O206*H206</f>
        <v>0</v>
      </c>
      <c r="Q206" s="217">
        <v>1</v>
      </c>
      <c r="R206" s="217">
        <f>Q206*H206</f>
        <v>0.10299999999999999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182</v>
      </c>
      <c r="AT206" s="219" t="s">
        <v>192</v>
      </c>
      <c r="AU206" s="219" t="s">
        <v>82</v>
      </c>
      <c r="AY206" s="17" t="s">
        <v>139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7" t="s">
        <v>80</v>
      </c>
      <c r="BK206" s="220">
        <f>ROUND(I206*H206,2)</f>
        <v>0</v>
      </c>
      <c r="BL206" s="17" t="s">
        <v>147</v>
      </c>
      <c r="BM206" s="219" t="s">
        <v>411</v>
      </c>
    </row>
    <row r="207" spans="1:65" s="2" customFormat="1" ht="19.5">
      <c r="A207" s="34"/>
      <c r="B207" s="35"/>
      <c r="C207" s="36"/>
      <c r="D207" s="223" t="s">
        <v>155</v>
      </c>
      <c r="E207" s="36"/>
      <c r="F207" s="233" t="s">
        <v>412</v>
      </c>
      <c r="G207" s="36"/>
      <c r="H207" s="36"/>
      <c r="I207" s="122"/>
      <c r="J207" s="36"/>
      <c r="K207" s="36"/>
      <c r="L207" s="39"/>
      <c r="M207" s="234"/>
      <c r="N207" s="235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155</v>
      </c>
      <c r="AU207" s="17" t="s">
        <v>82</v>
      </c>
    </row>
    <row r="208" spans="1:65" s="13" customFormat="1" ht="11.25">
      <c r="B208" s="221"/>
      <c r="C208" s="222"/>
      <c r="D208" s="223" t="s">
        <v>149</v>
      </c>
      <c r="E208" s="224" t="s">
        <v>1</v>
      </c>
      <c r="F208" s="225" t="s">
        <v>413</v>
      </c>
      <c r="G208" s="222"/>
      <c r="H208" s="226">
        <v>0.10299999999999999</v>
      </c>
      <c r="I208" s="227"/>
      <c r="J208" s="222"/>
      <c r="K208" s="222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149</v>
      </c>
      <c r="AU208" s="232" t="s">
        <v>82</v>
      </c>
      <c r="AV208" s="13" t="s">
        <v>82</v>
      </c>
      <c r="AW208" s="13" t="s">
        <v>30</v>
      </c>
      <c r="AX208" s="13" t="s">
        <v>80</v>
      </c>
      <c r="AY208" s="232" t="s">
        <v>139</v>
      </c>
    </row>
    <row r="209" spans="1:65" s="2" customFormat="1" ht="21.75" customHeight="1">
      <c r="A209" s="34"/>
      <c r="B209" s="35"/>
      <c r="C209" s="208" t="s">
        <v>414</v>
      </c>
      <c r="D209" s="208" t="s">
        <v>142</v>
      </c>
      <c r="E209" s="209" t="s">
        <v>415</v>
      </c>
      <c r="F209" s="210" t="s">
        <v>416</v>
      </c>
      <c r="G209" s="211" t="s">
        <v>185</v>
      </c>
      <c r="H209" s="212">
        <v>9</v>
      </c>
      <c r="I209" s="213"/>
      <c r="J209" s="214">
        <f>ROUND(I209*H209,2)</f>
        <v>0</v>
      </c>
      <c r="K209" s="210" t="s">
        <v>271</v>
      </c>
      <c r="L209" s="39"/>
      <c r="M209" s="215" t="s">
        <v>1</v>
      </c>
      <c r="N209" s="216" t="s">
        <v>38</v>
      </c>
      <c r="O209" s="71"/>
      <c r="P209" s="217">
        <f>O209*H209</f>
        <v>0</v>
      </c>
      <c r="Q209" s="217">
        <v>0.144006</v>
      </c>
      <c r="R209" s="217">
        <f>Q209*H209</f>
        <v>1.296054</v>
      </c>
      <c r="S209" s="217">
        <v>0</v>
      </c>
      <c r="T209" s="21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147</v>
      </c>
      <c r="AT209" s="219" t="s">
        <v>142</v>
      </c>
      <c r="AU209" s="219" t="s">
        <v>82</v>
      </c>
      <c r="AY209" s="17" t="s">
        <v>139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7" t="s">
        <v>80</v>
      </c>
      <c r="BK209" s="220">
        <f>ROUND(I209*H209,2)</f>
        <v>0</v>
      </c>
      <c r="BL209" s="17" t="s">
        <v>147</v>
      </c>
      <c r="BM209" s="219" t="s">
        <v>417</v>
      </c>
    </row>
    <row r="210" spans="1:65" s="13" customFormat="1" ht="11.25">
      <c r="B210" s="221"/>
      <c r="C210" s="222"/>
      <c r="D210" s="223" t="s">
        <v>149</v>
      </c>
      <c r="E210" s="224" t="s">
        <v>1</v>
      </c>
      <c r="F210" s="225" t="s">
        <v>418</v>
      </c>
      <c r="G210" s="222"/>
      <c r="H210" s="226">
        <v>9</v>
      </c>
      <c r="I210" s="227"/>
      <c r="J210" s="222"/>
      <c r="K210" s="222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149</v>
      </c>
      <c r="AU210" s="232" t="s">
        <v>82</v>
      </c>
      <c r="AV210" s="13" t="s">
        <v>82</v>
      </c>
      <c r="AW210" s="13" t="s">
        <v>30</v>
      </c>
      <c r="AX210" s="13" t="s">
        <v>80</v>
      </c>
      <c r="AY210" s="232" t="s">
        <v>139</v>
      </c>
    </row>
    <row r="211" spans="1:65" s="12" customFormat="1" ht="20.85" customHeight="1">
      <c r="B211" s="192"/>
      <c r="C211" s="193"/>
      <c r="D211" s="194" t="s">
        <v>72</v>
      </c>
      <c r="E211" s="206" t="s">
        <v>147</v>
      </c>
      <c r="F211" s="206" t="s">
        <v>419</v>
      </c>
      <c r="G211" s="193"/>
      <c r="H211" s="193"/>
      <c r="I211" s="196"/>
      <c r="J211" s="207">
        <f>BK211</f>
        <v>0</v>
      </c>
      <c r="K211" s="193"/>
      <c r="L211" s="198"/>
      <c r="M211" s="199"/>
      <c r="N211" s="200"/>
      <c r="O211" s="200"/>
      <c r="P211" s="201">
        <f>SUM(P212:P215)</f>
        <v>0</v>
      </c>
      <c r="Q211" s="200"/>
      <c r="R211" s="201">
        <f>SUM(R212:R215)</f>
        <v>28.980816695999998</v>
      </c>
      <c r="S211" s="200"/>
      <c r="T211" s="202">
        <f>SUM(T212:T215)</f>
        <v>0</v>
      </c>
      <c r="AR211" s="203" t="s">
        <v>80</v>
      </c>
      <c r="AT211" s="204" t="s">
        <v>72</v>
      </c>
      <c r="AU211" s="204" t="s">
        <v>82</v>
      </c>
      <c r="AY211" s="203" t="s">
        <v>139</v>
      </c>
      <c r="BK211" s="205">
        <f>SUM(BK212:BK215)</f>
        <v>0</v>
      </c>
    </row>
    <row r="212" spans="1:65" s="2" customFormat="1" ht="21.75" customHeight="1">
      <c r="A212" s="34"/>
      <c r="B212" s="35"/>
      <c r="C212" s="208" t="s">
        <v>420</v>
      </c>
      <c r="D212" s="208" t="s">
        <v>142</v>
      </c>
      <c r="E212" s="209" t="s">
        <v>421</v>
      </c>
      <c r="F212" s="210" t="s">
        <v>422</v>
      </c>
      <c r="G212" s="211" t="s">
        <v>276</v>
      </c>
      <c r="H212" s="212">
        <v>28.103999999999999</v>
      </c>
      <c r="I212" s="213"/>
      <c r="J212" s="214">
        <f>ROUND(I212*H212,2)</f>
        <v>0</v>
      </c>
      <c r="K212" s="210" t="s">
        <v>271</v>
      </c>
      <c r="L212" s="39"/>
      <c r="M212" s="215" t="s">
        <v>1</v>
      </c>
      <c r="N212" s="216" t="s">
        <v>38</v>
      </c>
      <c r="O212" s="71"/>
      <c r="P212" s="217">
        <f>O212*H212</f>
        <v>0</v>
      </c>
      <c r="Q212" s="217">
        <v>1.031199</v>
      </c>
      <c r="R212" s="217">
        <f>Q212*H212</f>
        <v>28.980816695999998</v>
      </c>
      <c r="S212" s="217">
        <v>0</v>
      </c>
      <c r="T212" s="21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9" t="s">
        <v>147</v>
      </c>
      <c r="AT212" s="219" t="s">
        <v>142</v>
      </c>
      <c r="AU212" s="219" t="s">
        <v>158</v>
      </c>
      <c r="AY212" s="17" t="s">
        <v>139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7" t="s">
        <v>80</v>
      </c>
      <c r="BK212" s="220">
        <f>ROUND(I212*H212,2)</f>
        <v>0</v>
      </c>
      <c r="BL212" s="17" t="s">
        <v>147</v>
      </c>
      <c r="BM212" s="219" t="s">
        <v>423</v>
      </c>
    </row>
    <row r="213" spans="1:65" s="13" customFormat="1" ht="11.25">
      <c r="B213" s="221"/>
      <c r="C213" s="222"/>
      <c r="D213" s="223" t="s">
        <v>149</v>
      </c>
      <c r="E213" s="224" t="s">
        <v>1</v>
      </c>
      <c r="F213" s="225" t="s">
        <v>424</v>
      </c>
      <c r="G213" s="222"/>
      <c r="H213" s="226">
        <v>15.936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149</v>
      </c>
      <c r="AU213" s="232" t="s">
        <v>158</v>
      </c>
      <c r="AV213" s="13" t="s">
        <v>82</v>
      </c>
      <c r="AW213" s="13" t="s">
        <v>30</v>
      </c>
      <c r="AX213" s="13" t="s">
        <v>73</v>
      </c>
      <c r="AY213" s="232" t="s">
        <v>139</v>
      </c>
    </row>
    <row r="214" spans="1:65" s="13" customFormat="1" ht="11.25">
      <c r="B214" s="221"/>
      <c r="C214" s="222"/>
      <c r="D214" s="223" t="s">
        <v>149</v>
      </c>
      <c r="E214" s="224" t="s">
        <v>1</v>
      </c>
      <c r="F214" s="225" t="s">
        <v>425</v>
      </c>
      <c r="G214" s="222"/>
      <c r="H214" s="226">
        <v>12.167999999999999</v>
      </c>
      <c r="I214" s="227"/>
      <c r="J214" s="222"/>
      <c r="K214" s="222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149</v>
      </c>
      <c r="AU214" s="232" t="s">
        <v>158</v>
      </c>
      <c r="AV214" s="13" t="s">
        <v>82</v>
      </c>
      <c r="AW214" s="13" t="s">
        <v>30</v>
      </c>
      <c r="AX214" s="13" t="s">
        <v>73</v>
      </c>
      <c r="AY214" s="232" t="s">
        <v>139</v>
      </c>
    </row>
    <row r="215" spans="1:65" s="14" customFormat="1" ht="11.25">
      <c r="B215" s="246"/>
      <c r="C215" s="247"/>
      <c r="D215" s="223" t="s">
        <v>149</v>
      </c>
      <c r="E215" s="248" t="s">
        <v>1</v>
      </c>
      <c r="F215" s="249" t="s">
        <v>231</v>
      </c>
      <c r="G215" s="247"/>
      <c r="H215" s="250">
        <v>28.103999999999999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149</v>
      </c>
      <c r="AU215" s="256" t="s">
        <v>158</v>
      </c>
      <c r="AV215" s="14" t="s">
        <v>147</v>
      </c>
      <c r="AW215" s="14" t="s">
        <v>30</v>
      </c>
      <c r="AX215" s="14" t="s">
        <v>80</v>
      </c>
      <c r="AY215" s="256" t="s">
        <v>139</v>
      </c>
    </row>
    <row r="216" spans="1:65" s="12" customFormat="1" ht="25.9" customHeight="1">
      <c r="B216" s="192"/>
      <c r="C216" s="193"/>
      <c r="D216" s="194" t="s">
        <v>72</v>
      </c>
      <c r="E216" s="195" t="s">
        <v>426</v>
      </c>
      <c r="F216" s="195" t="s">
        <v>427</v>
      </c>
      <c r="G216" s="193"/>
      <c r="H216" s="193"/>
      <c r="I216" s="196"/>
      <c r="J216" s="197">
        <f>BK216</f>
        <v>0</v>
      </c>
      <c r="K216" s="193"/>
      <c r="L216" s="198"/>
      <c r="M216" s="199"/>
      <c r="N216" s="200"/>
      <c r="O216" s="200"/>
      <c r="P216" s="201">
        <f>SUM(P217:P229)</f>
        <v>0</v>
      </c>
      <c r="Q216" s="200"/>
      <c r="R216" s="201">
        <f>SUM(R217:R229)</f>
        <v>7.3000000000000009E-2</v>
      </c>
      <c r="S216" s="200"/>
      <c r="T216" s="202">
        <f>SUM(T217:T229)</f>
        <v>0</v>
      </c>
      <c r="AR216" s="203" t="s">
        <v>80</v>
      </c>
      <c r="AT216" s="204" t="s">
        <v>72</v>
      </c>
      <c r="AU216" s="204" t="s">
        <v>73</v>
      </c>
      <c r="AY216" s="203" t="s">
        <v>139</v>
      </c>
      <c r="BK216" s="205">
        <f>SUM(BK217:BK229)</f>
        <v>0</v>
      </c>
    </row>
    <row r="217" spans="1:65" s="2" customFormat="1" ht="21.75" customHeight="1">
      <c r="A217" s="34"/>
      <c r="B217" s="35"/>
      <c r="C217" s="208" t="s">
        <v>428</v>
      </c>
      <c r="D217" s="208" t="s">
        <v>142</v>
      </c>
      <c r="E217" s="209" t="s">
        <v>429</v>
      </c>
      <c r="F217" s="210" t="s">
        <v>430</v>
      </c>
      <c r="G217" s="211" t="s">
        <v>276</v>
      </c>
      <c r="H217" s="212">
        <v>71.494</v>
      </c>
      <c r="I217" s="213"/>
      <c r="J217" s="214">
        <f>ROUND(I217*H217,2)</f>
        <v>0</v>
      </c>
      <c r="K217" s="210" t="s">
        <v>271</v>
      </c>
      <c r="L217" s="39"/>
      <c r="M217" s="215" t="s">
        <v>1</v>
      </c>
      <c r="N217" s="216" t="s">
        <v>38</v>
      </c>
      <c r="O217" s="71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9" t="s">
        <v>147</v>
      </c>
      <c r="AT217" s="219" t="s">
        <v>142</v>
      </c>
      <c r="AU217" s="219" t="s">
        <v>80</v>
      </c>
      <c r="AY217" s="17" t="s">
        <v>139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7" t="s">
        <v>80</v>
      </c>
      <c r="BK217" s="220">
        <f>ROUND(I217*H217,2)</f>
        <v>0</v>
      </c>
      <c r="BL217" s="17" t="s">
        <v>147</v>
      </c>
      <c r="BM217" s="219" t="s">
        <v>431</v>
      </c>
    </row>
    <row r="218" spans="1:65" s="13" customFormat="1" ht="11.25">
      <c r="B218" s="221"/>
      <c r="C218" s="222"/>
      <c r="D218" s="223" t="s">
        <v>149</v>
      </c>
      <c r="E218" s="224" t="s">
        <v>1</v>
      </c>
      <c r="F218" s="225" t="s">
        <v>432</v>
      </c>
      <c r="G218" s="222"/>
      <c r="H218" s="226">
        <v>71.494</v>
      </c>
      <c r="I218" s="227"/>
      <c r="J218" s="222"/>
      <c r="K218" s="222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149</v>
      </c>
      <c r="AU218" s="232" t="s">
        <v>80</v>
      </c>
      <c r="AV218" s="13" t="s">
        <v>82</v>
      </c>
      <c r="AW218" s="13" t="s">
        <v>30</v>
      </c>
      <c r="AX218" s="13" t="s">
        <v>73</v>
      </c>
      <c r="AY218" s="232" t="s">
        <v>139</v>
      </c>
    </row>
    <row r="219" spans="1:65" s="14" customFormat="1" ht="11.25">
      <c r="B219" s="246"/>
      <c r="C219" s="247"/>
      <c r="D219" s="223" t="s">
        <v>149</v>
      </c>
      <c r="E219" s="248" t="s">
        <v>1</v>
      </c>
      <c r="F219" s="249" t="s">
        <v>231</v>
      </c>
      <c r="G219" s="247"/>
      <c r="H219" s="250">
        <v>71.494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149</v>
      </c>
      <c r="AU219" s="256" t="s">
        <v>80</v>
      </c>
      <c r="AV219" s="14" t="s">
        <v>147</v>
      </c>
      <c r="AW219" s="14" t="s">
        <v>30</v>
      </c>
      <c r="AX219" s="14" t="s">
        <v>80</v>
      </c>
      <c r="AY219" s="256" t="s">
        <v>139</v>
      </c>
    </row>
    <row r="220" spans="1:65" s="2" customFormat="1" ht="16.5" customHeight="1">
      <c r="A220" s="34"/>
      <c r="B220" s="35"/>
      <c r="C220" s="236" t="s">
        <v>433</v>
      </c>
      <c r="D220" s="236" t="s">
        <v>192</v>
      </c>
      <c r="E220" s="237" t="s">
        <v>434</v>
      </c>
      <c r="F220" s="238" t="s">
        <v>435</v>
      </c>
      <c r="G220" s="239" t="s">
        <v>228</v>
      </c>
      <c r="H220" s="240">
        <v>2.3E-2</v>
      </c>
      <c r="I220" s="241"/>
      <c r="J220" s="242">
        <f>ROUND(I220*H220,2)</f>
        <v>0</v>
      </c>
      <c r="K220" s="238" t="s">
        <v>271</v>
      </c>
      <c r="L220" s="243"/>
      <c r="M220" s="244" t="s">
        <v>1</v>
      </c>
      <c r="N220" s="245" t="s">
        <v>38</v>
      </c>
      <c r="O220" s="71"/>
      <c r="P220" s="217">
        <f>O220*H220</f>
        <v>0</v>
      </c>
      <c r="Q220" s="217">
        <v>1</v>
      </c>
      <c r="R220" s="217">
        <f>Q220*H220</f>
        <v>2.3E-2</v>
      </c>
      <c r="S220" s="217">
        <v>0</v>
      </c>
      <c r="T220" s="21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9" t="s">
        <v>182</v>
      </c>
      <c r="AT220" s="219" t="s">
        <v>192</v>
      </c>
      <c r="AU220" s="219" t="s">
        <v>80</v>
      </c>
      <c r="AY220" s="17" t="s">
        <v>139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7" t="s">
        <v>80</v>
      </c>
      <c r="BK220" s="220">
        <f>ROUND(I220*H220,2)</f>
        <v>0</v>
      </c>
      <c r="BL220" s="17" t="s">
        <v>147</v>
      </c>
      <c r="BM220" s="219" t="s">
        <v>436</v>
      </c>
    </row>
    <row r="221" spans="1:65" s="2" customFormat="1" ht="19.5">
      <c r="A221" s="34"/>
      <c r="B221" s="35"/>
      <c r="C221" s="36"/>
      <c r="D221" s="223" t="s">
        <v>155</v>
      </c>
      <c r="E221" s="36"/>
      <c r="F221" s="233" t="s">
        <v>437</v>
      </c>
      <c r="G221" s="36"/>
      <c r="H221" s="36"/>
      <c r="I221" s="122"/>
      <c r="J221" s="36"/>
      <c r="K221" s="36"/>
      <c r="L221" s="39"/>
      <c r="M221" s="234"/>
      <c r="N221" s="235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155</v>
      </c>
      <c r="AU221" s="17" t="s">
        <v>80</v>
      </c>
    </row>
    <row r="222" spans="1:65" s="13" customFormat="1" ht="22.5">
      <c r="B222" s="221"/>
      <c r="C222" s="222"/>
      <c r="D222" s="223" t="s">
        <v>149</v>
      </c>
      <c r="E222" s="222"/>
      <c r="F222" s="225" t="s">
        <v>438</v>
      </c>
      <c r="G222" s="222"/>
      <c r="H222" s="226">
        <v>2.3E-2</v>
      </c>
      <c r="I222" s="227"/>
      <c r="J222" s="222"/>
      <c r="K222" s="222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149</v>
      </c>
      <c r="AU222" s="232" t="s">
        <v>80</v>
      </c>
      <c r="AV222" s="13" t="s">
        <v>82</v>
      </c>
      <c r="AW222" s="13" t="s">
        <v>4</v>
      </c>
      <c r="AX222" s="13" t="s">
        <v>80</v>
      </c>
      <c r="AY222" s="232" t="s">
        <v>139</v>
      </c>
    </row>
    <row r="223" spans="1:65" s="2" customFormat="1" ht="21.75" customHeight="1">
      <c r="A223" s="34"/>
      <c r="B223" s="35"/>
      <c r="C223" s="208" t="s">
        <v>439</v>
      </c>
      <c r="D223" s="208" t="s">
        <v>142</v>
      </c>
      <c r="E223" s="209" t="s">
        <v>440</v>
      </c>
      <c r="F223" s="210" t="s">
        <v>441</v>
      </c>
      <c r="G223" s="211" t="s">
        <v>276</v>
      </c>
      <c r="H223" s="212">
        <v>142.988</v>
      </c>
      <c r="I223" s="213"/>
      <c r="J223" s="214">
        <f>ROUND(I223*H223,2)</f>
        <v>0</v>
      </c>
      <c r="K223" s="210" t="s">
        <v>271</v>
      </c>
      <c r="L223" s="39"/>
      <c r="M223" s="215" t="s">
        <v>1</v>
      </c>
      <c r="N223" s="216" t="s">
        <v>38</v>
      </c>
      <c r="O223" s="71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9" t="s">
        <v>147</v>
      </c>
      <c r="AT223" s="219" t="s">
        <v>142</v>
      </c>
      <c r="AU223" s="219" t="s">
        <v>80</v>
      </c>
      <c r="AY223" s="17" t="s">
        <v>139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7" t="s">
        <v>80</v>
      </c>
      <c r="BK223" s="220">
        <f>ROUND(I223*H223,2)</f>
        <v>0</v>
      </c>
      <c r="BL223" s="17" t="s">
        <v>147</v>
      </c>
      <c r="BM223" s="219" t="s">
        <v>442</v>
      </c>
    </row>
    <row r="224" spans="1:65" s="13" customFormat="1" ht="11.25">
      <c r="B224" s="221"/>
      <c r="C224" s="222"/>
      <c r="D224" s="223" t="s">
        <v>149</v>
      </c>
      <c r="E224" s="224" t="s">
        <v>1</v>
      </c>
      <c r="F224" s="225" t="s">
        <v>443</v>
      </c>
      <c r="G224" s="222"/>
      <c r="H224" s="226">
        <v>142.988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149</v>
      </c>
      <c r="AU224" s="232" t="s">
        <v>80</v>
      </c>
      <c r="AV224" s="13" t="s">
        <v>82</v>
      </c>
      <c r="AW224" s="13" t="s">
        <v>30</v>
      </c>
      <c r="AX224" s="13" t="s">
        <v>73</v>
      </c>
      <c r="AY224" s="232" t="s">
        <v>139</v>
      </c>
    </row>
    <row r="225" spans="1:65" s="14" customFormat="1" ht="11.25">
      <c r="B225" s="246"/>
      <c r="C225" s="247"/>
      <c r="D225" s="223" t="s">
        <v>149</v>
      </c>
      <c r="E225" s="248" t="s">
        <v>1</v>
      </c>
      <c r="F225" s="249" t="s">
        <v>231</v>
      </c>
      <c r="G225" s="247"/>
      <c r="H225" s="250">
        <v>142.988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AT225" s="256" t="s">
        <v>149</v>
      </c>
      <c r="AU225" s="256" t="s">
        <v>80</v>
      </c>
      <c r="AV225" s="14" t="s">
        <v>147</v>
      </c>
      <c r="AW225" s="14" t="s">
        <v>30</v>
      </c>
      <c r="AX225" s="14" t="s">
        <v>80</v>
      </c>
      <c r="AY225" s="256" t="s">
        <v>139</v>
      </c>
    </row>
    <row r="226" spans="1:65" s="2" customFormat="1" ht="16.5" customHeight="1">
      <c r="A226" s="34"/>
      <c r="B226" s="35"/>
      <c r="C226" s="236" t="s">
        <v>444</v>
      </c>
      <c r="D226" s="236" t="s">
        <v>192</v>
      </c>
      <c r="E226" s="237" t="s">
        <v>445</v>
      </c>
      <c r="F226" s="238" t="s">
        <v>446</v>
      </c>
      <c r="G226" s="239" t="s">
        <v>228</v>
      </c>
      <c r="H226" s="240">
        <v>0.05</v>
      </c>
      <c r="I226" s="241"/>
      <c r="J226" s="242">
        <f>ROUND(I226*H226,2)</f>
        <v>0</v>
      </c>
      <c r="K226" s="238" t="s">
        <v>271</v>
      </c>
      <c r="L226" s="243"/>
      <c r="M226" s="244" t="s">
        <v>1</v>
      </c>
      <c r="N226" s="245" t="s">
        <v>38</v>
      </c>
      <c r="O226" s="71"/>
      <c r="P226" s="217">
        <f>O226*H226</f>
        <v>0</v>
      </c>
      <c r="Q226" s="217">
        <v>1</v>
      </c>
      <c r="R226" s="217">
        <f>Q226*H226</f>
        <v>0.05</v>
      </c>
      <c r="S226" s="217">
        <v>0</v>
      </c>
      <c r="T226" s="21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9" t="s">
        <v>182</v>
      </c>
      <c r="AT226" s="219" t="s">
        <v>192</v>
      </c>
      <c r="AU226" s="219" t="s">
        <v>80</v>
      </c>
      <c r="AY226" s="17" t="s">
        <v>139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7" t="s">
        <v>80</v>
      </c>
      <c r="BK226" s="220">
        <f>ROUND(I226*H226,2)</f>
        <v>0</v>
      </c>
      <c r="BL226" s="17" t="s">
        <v>147</v>
      </c>
      <c r="BM226" s="219" t="s">
        <v>447</v>
      </c>
    </row>
    <row r="227" spans="1:65" s="2" customFormat="1" ht="19.5">
      <c r="A227" s="34"/>
      <c r="B227" s="35"/>
      <c r="C227" s="36"/>
      <c r="D227" s="223" t="s">
        <v>155</v>
      </c>
      <c r="E227" s="36"/>
      <c r="F227" s="233" t="s">
        <v>448</v>
      </c>
      <c r="G227" s="36"/>
      <c r="H227" s="36"/>
      <c r="I227" s="122"/>
      <c r="J227" s="36"/>
      <c r="K227" s="36"/>
      <c r="L227" s="39"/>
      <c r="M227" s="234"/>
      <c r="N227" s="235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155</v>
      </c>
      <c r="AU227" s="17" t="s">
        <v>80</v>
      </c>
    </row>
    <row r="228" spans="1:65" s="13" customFormat="1" ht="11.25">
      <c r="B228" s="221"/>
      <c r="C228" s="222"/>
      <c r="D228" s="223" t="s">
        <v>149</v>
      </c>
      <c r="E228" s="222"/>
      <c r="F228" s="225" t="s">
        <v>449</v>
      </c>
      <c r="G228" s="222"/>
      <c r="H228" s="226">
        <v>0.05</v>
      </c>
      <c r="I228" s="227"/>
      <c r="J228" s="222"/>
      <c r="K228" s="222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149</v>
      </c>
      <c r="AU228" s="232" t="s">
        <v>80</v>
      </c>
      <c r="AV228" s="13" t="s">
        <v>82</v>
      </c>
      <c r="AW228" s="13" t="s">
        <v>4</v>
      </c>
      <c r="AX228" s="13" t="s">
        <v>80</v>
      </c>
      <c r="AY228" s="232" t="s">
        <v>139</v>
      </c>
    </row>
    <row r="229" spans="1:65" s="2" customFormat="1" ht="21.75" customHeight="1">
      <c r="A229" s="34"/>
      <c r="B229" s="35"/>
      <c r="C229" s="208" t="s">
        <v>450</v>
      </c>
      <c r="D229" s="208" t="s">
        <v>142</v>
      </c>
      <c r="E229" s="209" t="s">
        <v>451</v>
      </c>
      <c r="F229" s="210" t="s">
        <v>452</v>
      </c>
      <c r="G229" s="211" t="s">
        <v>228</v>
      </c>
      <c r="H229" s="212">
        <v>0.06</v>
      </c>
      <c r="I229" s="213"/>
      <c r="J229" s="214">
        <f>ROUND(I229*H229,2)</f>
        <v>0</v>
      </c>
      <c r="K229" s="210" t="s">
        <v>271</v>
      </c>
      <c r="L229" s="39"/>
      <c r="M229" s="215" t="s">
        <v>1</v>
      </c>
      <c r="N229" s="216" t="s">
        <v>38</v>
      </c>
      <c r="O229" s="71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9" t="s">
        <v>221</v>
      </c>
      <c r="AT229" s="219" t="s">
        <v>142</v>
      </c>
      <c r="AU229" s="219" t="s">
        <v>80</v>
      </c>
      <c r="AY229" s="17" t="s">
        <v>139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7" t="s">
        <v>80</v>
      </c>
      <c r="BK229" s="220">
        <f>ROUND(I229*H229,2)</f>
        <v>0</v>
      </c>
      <c r="BL229" s="17" t="s">
        <v>221</v>
      </c>
      <c r="BM229" s="219" t="s">
        <v>453</v>
      </c>
    </row>
    <row r="230" spans="1:65" s="12" customFormat="1" ht="25.9" customHeight="1">
      <c r="B230" s="192"/>
      <c r="C230" s="193"/>
      <c r="D230" s="194" t="s">
        <v>72</v>
      </c>
      <c r="E230" s="195" t="s">
        <v>187</v>
      </c>
      <c r="F230" s="195" t="s">
        <v>454</v>
      </c>
      <c r="G230" s="193"/>
      <c r="H230" s="193"/>
      <c r="I230" s="196"/>
      <c r="J230" s="197">
        <f>BK230</f>
        <v>0</v>
      </c>
      <c r="K230" s="193"/>
      <c r="L230" s="198"/>
      <c r="M230" s="199"/>
      <c r="N230" s="200"/>
      <c r="O230" s="200"/>
      <c r="P230" s="201">
        <f>SUM(P231:P240)</f>
        <v>0</v>
      </c>
      <c r="Q230" s="200"/>
      <c r="R230" s="201">
        <f>SUM(R231:R240)</f>
        <v>47.981372999999998</v>
      </c>
      <c r="S230" s="200"/>
      <c r="T230" s="202">
        <f>SUM(T231:T240)</f>
        <v>2.3088000000000002</v>
      </c>
      <c r="AR230" s="203" t="s">
        <v>80</v>
      </c>
      <c r="AT230" s="204" t="s">
        <v>72</v>
      </c>
      <c r="AU230" s="204" t="s">
        <v>73</v>
      </c>
      <c r="AY230" s="203" t="s">
        <v>139</v>
      </c>
      <c r="BK230" s="205">
        <f>SUM(BK231:BK240)</f>
        <v>0</v>
      </c>
    </row>
    <row r="231" spans="1:65" s="2" customFormat="1" ht="21.75" customHeight="1">
      <c r="A231" s="34"/>
      <c r="B231" s="35"/>
      <c r="C231" s="208" t="s">
        <v>455</v>
      </c>
      <c r="D231" s="208" t="s">
        <v>142</v>
      </c>
      <c r="E231" s="209" t="s">
        <v>456</v>
      </c>
      <c r="F231" s="210" t="s">
        <v>457</v>
      </c>
      <c r="G231" s="211" t="s">
        <v>276</v>
      </c>
      <c r="H231" s="212">
        <v>50.4</v>
      </c>
      <c r="I231" s="213"/>
      <c r="J231" s="214">
        <f>ROUND(I231*H231,2)</f>
        <v>0</v>
      </c>
      <c r="K231" s="210" t="s">
        <v>271</v>
      </c>
      <c r="L231" s="39"/>
      <c r="M231" s="215" t="s">
        <v>1</v>
      </c>
      <c r="N231" s="216" t="s">
        <v>38</v>
      </c>
      <c r="O231" s="71"/>
      <c r="P231" s="217">
        <f>O231*H231</f>
        <v>0</v>
      </c>
      <c r="Q231" s="217">
        <v>0.30360999999999999</v>
      </c>
      <c r="R231" s="217">
        <f>Q231*H231</f>
        <v>15.301943999999999</v>
      </c>
      <c r="S231" s="217">
        <v>0</v>
      </c>
      <c r="T231" s="21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9" t="s">
        <v>147</v>
      </c>
      <c r="AT231" s="219" t="s">
        <v>142</v>
      </c>
      <c r="AU231" s="219" t="s">
        <v>80</v>
      </c>
      <c r="AY231" s="17" t="s">
        <v>139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7" t="s">
        <v>80</v>
      </c>
      <c r="BK231" s="220">
        <f>ROUND(I231*H231,2)</f>
        <v>0</v>
      </c>
      <c r="BL231" s="17" t="s">
        <v>147</v>
      </c>
      <c r="BM231" s="219" t="s">
        <v>458</v>
      </c>
    </row>
    <row r="232" spans="1:65" s="13" customFormat="1" ht="11.25">
      <c r="B232" s="221"/>
      <c r="C232" s="222"/>
      <c r="D232" s="223" t="s">
        <v>149</v>
      </c>
      <c r="E232" s="224" t="s">
        <v>1</v>
      </c>
      <c r="F232" s="225" t="s">
        <v>459</v>
      </c>
      <c r="G232" s="222"/>
      <c r="H232" s="226">
        <v>50.4</v>
      </c>
      <c r="I232" s="227"/>
      <c r="J232" s="222"/>
      <c r="K232" s="222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149</v>
      </c>
      <c r="AU232" s="232" t="s">
        <v>80</v>
      </c>
      <c r="AV232" s="13" t="s">
        <v>82</v>
      </c>
      <c r="AW232" s="13" t="s">
        <v>30</v>
      </c>
      <c r="AX232" s="13" t="s">
        <v>80</v>
      </c>
      <c r="AY232" s="232" t="s">
        <v>139</v>
      </c>
    </row>
    <row r="233" spans="1:65" s="2" customFormat="1" ht="16.5" customHeight="1">
      <c r="A233" s="34"/>
      <c r="B233" s="35"/>
      <c r="C233" s="236" t="s">
        <v>460</v>
      </c>
      <c r="D233" s="236" t="s">
        <v>192</v>
      </c>
      <c r="E233" s="237" t="s">
        <v>461</v>
      </c>
      <c r="F233" s="238" t="s">
        <v>462</v>
      </c>
      <c r="G233" s="239" t="s">
        <v>185</v>
      </c>
      <c r="H233" s="240">
        <v>7</v>
      </c>
      <c r="I233" s="241"/>
      <c r="J233" s="242">
        <f>ROUND(I233*H233,2)</f>
        <v>0</v>
      </c>
      <c r="K233" s="238" t="s">
        <v>1</v>
      </c>
      <c r="L233" s="243"/>
      <c r="M233" s="244" t="s">
        <v>1</v>
      </c>
      <c r="N233" s="245" t="s">
        <v>38</v>
      </c>
      <c r="O233" s="71"/>
      <c r="P233" s="217">
        <f>O233*H233</f>
        <v>0</v>
      </c>
      <c r="Q233" s="217">
        <v>1.8109999999999999</v>
      </c>
      <c r="R233" s="217">
        <f>Q233*H233</f>
        <v>12.677</v>
      </c>
      <c r="S233" s="217">
        <v>0</v>
      </c>
      <c r="T233" s="21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9" t="s">
        <v>182</v>
      </c>
      <c r="AT233" s="219" t="s">
        <v>192</v>
      </c>
      <c r="AU233" s="219" t="s">
        <v>80</v>
      </c>
      <c r="AY233" s="17" t="s">
        <v>139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7" t="s">
        <v>80</v>
      </c>
      <c r="BK233" s="220">
        <f>ROUND(I233*H233,2)</f>
        <v>0</v>
      </c>
      <c r="BL233" s="17" t="s">
        <v>147</v>
      </c>
      <c r="BM233" s="219" t="s">
        <v>463</v>
      </c>
    </row>
    <row r="234" spans="1:65" s="13" customFormat="1" ht="11.25">
      <c r="B234" s="221"/>
      <c r="C234" s="222"/>
      <c r="D234" s="223" t="s">
        <v>149</v>
      </c>
      <c r="E234" s="224" t="s">
        <v>1</v>
      </c>
      <c r="F234" s="225" t="s">
        <v>178</v>
      </c>
      <c r="G234" s="222"/>
      <c r="H234" s="226">
        <v>7</v>
      </c>
      <c r="I234" s="227"/>
      <c r="J234" s="222"/>
      <c r="K234" s="222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149</v>
      </c>
      <c r="AU234" s="232" t="s">
        <v>80</v>
      </c>
      <c r="AV234" s="13" t="s">
        <v>82</v>
      </c>
      <c r="AW234" s="13" t="s">
        <v>30</v>
      </c>
      <c r="AX234" s="13" t="s">
        <v>80</v>
      </c>
      <c r="AY234" s="232" t="s">
        <v>139</v>
      </c>
    </row>
    <row r="235" spans="1:65" s="2" customFormat="1" ht="21.75" customHeight="1">
      <c r="A235" s="34"/>
      <c r="B235" s="35"/>
      <c r="C235" s="236" t="s">
        <v>464</v>
      </c>
      <c r="D235" s="236" t="s">
        <v>192</v>
      </c>
      <c r="E235" s="237" t="s">
        <v>465</v>
      </c>
      <c r="F235" s="238" t="s">
        <v>466</v>
      </c>
      <c r="G235" s="239" t="s">
        <v>185</v>
      </c>
      <c r="H235" s="240">
        <v>2</v>
      </c>
      <c r="I235" s="241"/>
      <c r="J235" s="242">
        <f>ROUND(I235*H235,2)</f>
        <v>0</v>
      </c>
      <c r="K235" s="238" t="s">
        <v>1</v>
      </c>
      <c r="L235" s="243"/>
      <c r="M235" s="244" t="s">
        <v>1</v>
      </c>
      <c r="N235" s="245" t="s">
        <v>38</v>
      </c>
      <c r="O235" s="71"/>
      <c r="P235" s="217">
        <f>O235*H235</f>
        <v>0</v>
      </c>
      <c r="Q235" s="217">
        <v>2.347</v>
      </c>
      <c r="R235" s="217">
        <f>Q235*H235</f>
        <v>4.694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182</v>
      </c>
      <c r="AT235" s="219" t="s">
        <v>192</v>
      </c>
      <c r="AU235" s="219" t="s">
        <v>80</v>
      </c>
      <c r="AY235" s="17" t="s">
        <v>139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80</v>
      </c>
      <c r="BK235" s="220">
        <f>ROUND(I235*H235,2)</f>
        <v>0</v>
      </c>
      <c r="BL235" s="17" t="s">
        <v>147</v>
      </c>
      <c r="BM235" s="219" t="s">
        <v>467</v>
      </c>
    </row>
    <row r="236" spans="1:65" s="2" customFormat="1" ht="21.75" customHeight="1">
      <c r="A236" s="34"/>
      <c r="B236" s="35"/>
      <c r="C236" s="208" t="s">
        <v>468</v>
      </c>
      <c r="D236" s="208" t="s">
        <v>142</v>
      </c>
      <c r="E236" s="209" t="s">
        <v>456</v>
      </c>
      <c r="F236" s="210" t="s">
        <v>457</v>
      </c>
      <c r="G236" s="211" t="s">
        <v>276</v>
      </c>
      <c r="H236" s="212">
        <v>50.4</v>
      </c>
      <c r="I236" s="213"/>
      <c r="J236" s="214">
        <f>ROUND(I236*H236,2)</f>
        <v>0</v>
      </c>
      <c r="K236" s="210" t="s">
        <v>271</v>
      </c>
      <c r="L236" s="39"/>
      <c r="M236" s="215" t="s">
        <v>1</v>
      </c>
      <c r="N236" s="216" t="s">
        <v>38</v>
      </c>
      <c r="O236" s="71"/>
      <c r="P236" s="217">
        <f>O236*H236</f>
        <v>0</v>
      </c>
      <c r="Q236" s="217">
        <v>0.30360999999999999</v>
      </c>
      <c r="R236" s="217">
        <f>Q236*H236</f>
        <v>15.301943999999999</v>
      </c>
      <c r="S236" s="217">
        <v>0</v>
      </c>
      <c r="T236" s="21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9" t="s">
        <v>147</v>
      </c>
      <c r="AT236" s="219" t="s">
        <v>142</v>
      </c>
      <c r="AU236" s="219" t="s">
        <v>80</v>
      </c>
      <c r="AY236" s="17" t="s">
        <v>139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7" t="s">
        <v>80</v>
      </c>
      <c r="BK236" s="220">
        <f>ROUND(I236*H236,2)</f>
        <v>0</v>
      </c>
      <c r="BL236" s="17" t="s">
        <v>147</v>
      </c>
      <c r="BM236" s="219" t="s">
        <v>469</v>
      </c>
    </row>
    <row r="237" spans="1:65" s="13" customFormat="1" ht="11.25">
      <c r="B237" s="221"/>
      <c r="C237" s="222"/>
      <c r="D237" s="223" t="s">
        <v>149</v>
      </c>
      <c r="E237" s="224" t="s">
        <v>1</v>
      </c>
      <c r="F237" s="225" t="s">
        <v>459</v>
      </c>
      <c r="G237" s="222"/>
      <c r="H237" s="226">
        <v>50.4</v>
      </c>
      <c r="I237" s="227"/>
      <c r="J237" s="222"/>
      <c r="K237" s="222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149</v>
      </c>
      <c r="AU237" s="232" t="s">
        <v>80</v>
      </c>
      <c r="AV237" s="13" t="s">
        <v>82</v>
      </c>
      <c r="AW237" s="13" t="s">
        <v>30</v>
      </c>
      <c r="AX237" s="13" t="s">
        <v>80</v>
      </c>
      <c r="AY237" s="232" t="s">
        <v>139</v>
      </c>
    </row>
    <row r="238" spans="1:65" s="2" customFormat="1" ht="21.75" customHeight="1">
      <c r="A238" s="34"/>
      <c r="B238" s="35"/>
      <c r="C238" s="208" t="s">
        <v>470</v>
      </c>
      <c r="D238" s="208" t="s">
        <v>142</v>
      </c>
      <c r="E238" s="209" t="s">
        <v>471</v>
      </c>
      <c r="F238" s="210" t="s">
        <v>472</v>
      </c>
      <c r="G238" s="211" t="s">
        <v>185</v>
      </c>
      <c r="H238" s="212">
        <v>1</v>
      </c>
      <c r="I238" s="213"/>
      <c r="J238" s="214">
        <f>ROUND(I238*H238,2)</f>
        <v>0</v>
      </c>
      <c r="K238" s="210" t="s">
        <v>271</v>
      </c>
      <c r="L238" s="39"/>
      <c r="M238" s="215" t="s">
        <v>1</v>
      </c>
      <c r="N238" s="216" t="s">
        <v>38</v>
      </c>
      <c r="O238" s="71"/>
      <c r="P238" s="217">
        <f>O238*H238</f>
        <v>0</v>
      </c>
      <c r="Q238" s="217">
        <v>6.4850000000000003E-3</v>
      </c>
      <c r="R238" s="217">
        <f>Q238*H238</f>
        <v>6.4850000000000003E-3</v>
      </c>
      <c r="S238" s="217">
        <v>0</v>
      </c>
      <c r="T238" s="21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9" t="s">
        <v>147</v>
      </c>
      <c r="AT238" s="219" t="s">
        <v>142</v>
      </c>
      <c r="AU238" s="219" t="s">
        <v>80</v>
      </c>
      <c r="AY238" s="17" t="s">
        <v>139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7" t="s">
        <v>80</v>
      </c>
      <c r="BK238" s="220">
        <f>ROUND(I238*H238,2)</f>
        <v>0</v>
      </c>
      <c r="BL238" s="17" t="s">
        <v>147</v>
      </c>
      <c r="BM238" s="219" t="s">
        <v>473</v>
      </c>
    </row>
    <row r="239" spans="1:65" s="2" customFormat="1" ht="21.75" customHeight="1">
      <c r="A239" s="34"/>
      <c r="B239" s="35"/>
      <c r="C239" s="208" t="s">
        <v>474</v>
      </c>
      <c r="D239" s="208" t="s">
        <v>142</v>
      </c>
      <c r="E239" s="209" t="s">
        <v>475</v>
      </c>
      <c r="F239" s="210" t="s">
        <v>476</v>
      </c>
      <c r="G239" s="211" t="s">
        <v>153</v>
      </c>
      <c r="H239" s="212">
        <v>0.88800000000000001</v>
      </c>
      <c r="I239" s="213"/>
      <c r="J239" s="214">
        <f>ROUND(I239*H239,2)</f>
        <v>0</v>
      </c>
      <c r="K239" s="210" t="s">
        <v>271</v>
      </c>
      <c r="L239" s="39"/>
      <c r="M239" s="215" t="s">
        <v>1</v>
      </c>
      <c r="N239" s="216" t="s">
        <v>38</v>
      </c>
      <c r="O239" s="71"/>
      <c r="P239" s="217">
        <f>O239*H239</f>
        <v>0</v>
      </c>
      <c r="Q239" s="217">
        <v>0</v>
      </c>
      <c r="R239" s="217">
        <f>Q239*H239</f>
        <v>0</v>
      </c>
      <c r="S239" s="217">
        <v>2.6</v>
      </c>
      <c r="T239" s="218">
        <f>S239*H239</f>
        <v>2.3088000000000002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147</v>
      </c>
      <c r="AT239" s="219" t="s">
        <v>142</v>
      </c>
      <c r="AU239" s="219" t="s">
        <v>80</v>
      </c>
      <c r="AY239" s="17" t="s">
        <v>139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7" t="s">
        <v>80</v>
      </c>
      <c r="BK239" s="220">
        <f>ROUND(I239*H239,2)</f>
        <v>0</v>
      </c>
      <c r="BL239" s="17" t="s">
        <v>147</v>
      </c>
      <c r="BM239" s="219" t="s">
        <v>477</v>
      </c>
    </row>
    <row r="240" spans="1:65" s="13" customFormat="1" ht="11.25">
      <c r="B240" s="221"/>
      <c r="C240" s="222"/>
      <c r="D240" s="223" t="s">
        <v>149</v>
      </c>
      <c r="E240" s="224" t="s">
        <v>1</v>
      </c>
      <c r="F240" s="225" t="s">
        <v>478</v>
      </c>
      <c r="G240" s="222"/>
      <c r="H240" s="226">
        <v>0.88800000000000001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149</v>
      </c>
      <c r="AU240" s="232" t="s">
        <v>80</v>
      </c>
      <c r="AV240" s="13" t="s">
        <v>82</v>
      </c>
      <c r="AW240" s="13" t="s">
        <v>30</v>
      </c>
      <c r="AX240" s="13" t="s">
        <v>80</v>
      </c>
      <c r="AY240" s="232" t="s">
        <v>139</v>
      </c>
    </row>
    <row r="241" spans="1:65" s="12" customFormat="1" ht="25.9" customHeight="1">
      <c r="B241" s="192"/>
      <c r="C241" s="193"/>
      <c r="D241" s="194" t="s">
        <v>72</v>
      </c>
      <c r="E241" s="195" t="s">
        <v>479</v>
      </c>
      <c r="F241" s="195" t="s">
        <v>480</v>
      </c>
      <c r="G241" s="193"/>
      <c r="H241" s="193"/>
      <c r="I241" s="196"/>
      <c r="J241" s="197">
        <f>BK241</f>
        <v>0</v>
      </c>
      <c r="K241" s="193"/>
      <c r="L241" s="198"/>
      <c r="M241" s="199"/>
      <c r="N241" s="200"/>
      <c r="O241" s="200"/>
      <c r="P241" s="201">
        <f>SUM(P242:P253)</f>
        <v>0</v>
      </c>
      <c r="Q241" s="200"/>
      <c r="R241" s="201">
        <f>SUM(R242:R253)</f>
        <v>1.90944</v>
      </c>
      <c r="S241" s="200"/>
      <c r="T241" s="202">
        <f>SUM(T242:T253)</f>
        <v>39.620880000000007</v>
      </c>
      <c r="AR241" s="203" t="s">
        <v>80</v>
      </c>
      <c r="AT241" s="204" t="s">
        <v>72</v>
      </c>
      <c r="AU241" s="204" t="s">
        <v>73</v>
      </c>
      <c r="AY241" s="203" t="s">
        <v>139</v>
      </c>
      <c r="BK241" s="205">
        <f>SUM(BK242:BK253)</f>
        <v>0</v>
      </c>
    </row>
    <row r="242" spans="1:65" s="2" customFormat="1" ht="16.5" customHeight="1">
      <c r="A242" s="34"/>
      <c r="B242" s="35"/>
      <c r="C242" s="208" t="s">
        <v>481</v>
      </c>
      <c r="D242" s="208" t="s">
        <v>142</v>
      </c>
      <c r="E242" s="209" t="s">
        <v>482</v>
      </c>
      <c r="F242" s="210" t="s">
        <v>483</v>
      </c>
      <c r="G242" s="211" t="s">
        <v>153</v>
      </c>
      <c r="H242" s="212">
        <v>15.912000000000001</v>
      </c>
      <c r="I242" s="213"/>
      <c r="J242" s="214">
        <f>ROUND(I242*H242,2)</f>
        <v>0</v>
      </c>
      <c r="K242" s="210" t="s">
        <v>271</v>
      </c>
      <c r="L242" s="39"/>
      <c r="M242" s="215" t="s">
        <v>1</v>
      </c>
      <c r="N242" s="216" t="s">
        <v>38</v>
      </c>
      <c r="O242" s="71"/>
      <c r="P242" s="217">
        <f>O242*H242</f>
        <v>0</v>
      </c>
      <c r="Q242" s="217">
        <v>0.12</v>
      </c>
      <c r="R242" s="217">
        <f>Q242*H242</f>
        <v>1.90944</v>
      </c>
      <c r="S242" s="217">
        <v>2.4900000000000002</v>
      </c>
      <c r="T242" s="218">
        <f>S242*H242</f>
        <v>39.620880000000007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147</v>
      </c>
      <c r="AT242" s="219" t="s">
        <v>142</v>
      </c>
      <c r="AU242" s="219" t="s">
        <v>80</v>
      </c>
      <c r="AY242" s="17" t="s">
        <v>139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7" t="s">
        <v>80</v>
      </c>
      <c r="BK242" s="220">
        <f>ROUND(I242*H242,2)</f>
        <v>0</v>
      </c>
      <c r="BL242" s="17" t="s">
        <v>147</v>
      </c>
      <c r="BM242" s="219" t="s">
        <v>484</v>
      </c>
    </row>
    <row r="243" spans="1:65" s="13" customFormat="1" ht="11.25">
      <c r="B243" s="221"/>
      <c r="C243" s="222"/>
      <c r="D243" s="223" t="s">
        <v>149</v>
      </c>
      <c r="E243" s="224" t="s">
        <v>1</v>
      </c>
      <c r="F243" s="225" t="s">
        <v>485</v>
      </c>
      <c r="G243" s="222"/>
      <c r="H243" s="226">
        <v>6.5279999999999996</v>
      </c>
      <c r="I243" s="227"/>
      <c r="J243" s="222"/>
      <c r="K243" s="222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149</v>
      </c>
      <c r="AU243" s="232" t="s">
        <v>80</v>
      </c>
      <c r="AV243" s="13" t="s">
        <v>82</v>
      </c>
      <c r="AW243" s="13" t="s">
        <v>30</v>
      </c>
      <c r="AX243" s="13" t="s">
        <v>73</v>
      </c>
      <c r="AY243" s="232" t="s">
        <v>139</v>
      </c>
    </row>
    <row r="244" spans="1:65" s="13" customFormat="1" ht="11.25">
      <c r="B244" s="221"/>
      <c r="C244" s="222"/>
      <c r="D244" s="223" t="s">
        <v>149</v>
      </c>
      <c r="E244" s="224" t="s">
        <v>1</v>
      </c>
      <c r="F244" s="225" t="s">
        <v>486</v>
      </c>
      <c r="G244" s="222"/>
      <c r="H244" s="226">
        <v>2.04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149</v>
      </c>
      <c r="AU244" s="232" t="s">
        <v>80</v>
      </c>
      <c r="AV244" s="13" t="s">
        <v>82</v>
      </c>
      <c r="AW244" s="13" t="s">
        <v>30</v>
      </c>
      <c r="AX244" s="13" t="s">
        <v>73</v>
      </c>
      <c r="AY244" s="232" t="s">
        <v>139</v>
      </c>
    </row>
    <row r="245" spans="1:65" s="13" customFormat="1" ht="11.25">
      <c r="B245" s="221"/>
      <c r="C245" s="222"/>
      <c r="D245" s="223" t="s">
        <v>149</v>
      </c>
      <c r="E245" s="224" t="s">
        <v>1</v>
      </c>
      <c r="F245" s="225" t="s">
        <v>487</v>
      </c>
      <c r="G245" s="222"/>
      <c r="H245" s="226">
        <v>7.3440000000000003</v>
      </c>
      <c r="I245" s="227"/>
      <c r="J245" s="222"/>
      <c r="K245" s="222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149</v>
      </c>
      <c r="AU245" s="232" t="s">
        <v>80</v>
      </c>
      <c r="AV245" s="13" t="s">
        <v>82</v>
      </c>
      <c r="AW245" s="13" t="s">
        <v>30</v>
      </c>
      <c r="AX245" s="13" t="s">
        <v>73</v>
      </c>
      <c r="AY245" s="232" t="s">
        <v>139</v>
      </c>
    </row>
    <row r="246" spans="1:65" s="14" customFormat="1" ht="11.25">
      <c r="B246" s="246"/>
      <c r="C246" s="247"/>
      <c r="D246" s="223" t="s">
        <v>149</v>
      </c>
      <c r="E246" s="248" t="s">
        <v>1</v>
      </c>
      <c r="F246" s="249" t="s">
        <v>231</v>
      </c>
      <c r="G246" s="247"/>
      <c r="H246" s="250">
        <v>15.911999999999999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149</v>
      </c>
      <c r="AU246" s="256" t="s">
        <v>80</v>
      </c>
      <c r="AV246" s="14" t="s">
        <v>147</v>
      </c>
      <c r="AW246" s="14" t="s">
        <v>30</v>
      </c>
      <c r="AX246" s="14" t="s">
        <v>80</v>
      </c>
      <c r="AY246" s="256" t="s">
        <v>139</v>
      </c>
    </row>
    <row r="247" spans="1:65" s="2" customFormat="1" ht="16.5" customHeight="1">
      <c r="A247" s="34"/>
      <c r="B247" s="35"/>
      <c r="C247" s="208" t="s">
        <v>488</v>
      </c>
      <c r="D247" s="208" t="s">
        <v>142</v>
      </c>
      <c r="E247" s="209" t="s">
        <v>489</v>
      </c>
      <c r="F247" s="210" t="s">
        <v>490</v>
      </c>
      <c r="G247" s="211" t="s">
        <v>228</v>
      </c>
      <c r="H247" s="212">
        <v>41.93</v>
      </c>
      <c r="I247" s="213"/>
      <c r="J247" s="214">
        <f>ROUND(I247*H247,2)</f>
        <v>0</v>
      </c>
      <c r="K247" s="210" t="s">
        <v>271</v>
      </c>
      <c r="L247" s="39"/>
      <c r="M247" s="215" t="s">
        <v>1</v>
      </c>
      <c r="N247" s="216" t="s">
        <v>38</v>
      </c>
      <c r="O247" s="71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9" t="s">
        <v>147</v>
      </c>
      <c r="AT247" s="219" t="s">
        <v>142</v>
      </c>
      <c r="AU247" s="219" t="s">
        <v>80</v>
      </c>
      <c r="AY247" s="17" t="s">
        <v>139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7" t="s">
        <v>80</v>
      </c>
      <c r="BK247" s="220">
        <f>ROUND(I247*H247,2)</f>
        <v>0</v>
      </c>
      <c r="BL247" s="17" t="s">
        <v>147</v>
      </c>
      <c r="BM247" s="219" t="s">
        <v>491</v>
      </c>
    </row>
    <row r="248" spans="1:65" s="2" customFormat="1" ht="21.75" customHeight="1">
      <c r="A248" s="34"/>
      <c r="B248" s="35"/>
      <c r="C248" s="208" t="s">
        <v>492</v>
      </c>
      <c r="D248" s="208" t="s">
        <v>142</v>
      </c>
      <c r="E248" s="209" t="s">
        <v>493</v>
      </c>
      <c r="F248" s="210" t="s">
        <v>494</v>
      </c>
      <c r="G248" s="211" t="s">
        <v>228</v>
      </c>
      <c r="H248" s="212">
        <v>41.93</v>
      </c>
      <c r="I248" s="213"/>
      <c r="J248" s="214">
        <f>ROUND(I248*H248,2)</f>
        <v>0</v>
      </c>
      <c r="K248" s="210" t="s">
        <v>271</v>
      </c>
      <c r="L248" s="39"/>
      <c r="M248" s="215" t="s">
        <v>1</v>
      </c>
      <c r="N248" s="216" t="s">
        <v>38</v>
      </c>
      <c r="O248" s="71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9" t="s">
        <v>147</v>
      </c>
      <c r="AT248" s="219" t="s">
        <v>142</v>
      </c>
      <c r="AU248" s="219" t="s">
        <v>80</v>
      </c>
      <c r="AY248" s="17" t="s">
        <v>139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7" t="s">
        <v>80</v>
      </c>
      <c r="BK248" s="220">
        <f>ROUND(I248*H248,2)</f>
        <v>0</v>
      </c>
      <c r="BL248" s="17" t="s">
        <v>147</v>
      </c>
      <c r="BM248" s="219" t="s">
        <v>495</v>
      </c>
    </row>
    <row r="249" spans="1:65" s="2" customFormat="1" ht="16.5" customHeight="1">
      <c r="A249" s="34"/>
      <c r="B249" s="35"/>
      <c r="C249" s="208" t="s">
        <v>496</v>
      </c>
      <c r="D249" s="208" t="s">
        <v>142</v>
      </c>
      <c r="E249" s="209" t="s">
        <v>497</v>
      </c>
      <c r="F249" s="210" t="s">
        <v>498</v>
      </c>
      <c r="G249" s="211" t="s">
        <v>228</v>
      </c>
      <c r="H249" s="212">
        <v>1048.25</v>
      </c>
      <c r="I249" s="213"/>
      <c r="J249" s="214">
        <f>ROUND(I249*H249,2)</f>
        <v>0</v>
      </c>
      <c r="K249" s="210" t="s">
        <v>271</v>
      </c>
      <c r="L249" s="39"/>
      <c r="M249" s="215" t="s">
        <v>1</v>
      </c>
      <c r="N249" s="216" t="s">
        <v>38</v>
      </c>
      <c r="O249" s="71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9" t="s">
        <v>147</v>
      </c>
      <c r="AT249" s="219" t="s">
        <v>142</v>
      </c>
      <c r="AU249" s="219" t="s">
        <v>80</v>
      </c>
      <c r="AY249" s="17" t="s">
        <v>139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7" t="s">
        <v>80</v>
      </c>
      <c r="BK249" s="220">
        <f>ROUND(I249*H249,2)</f>
        <v>0</v>
      </c>
      <c r="BL249" s="17" t="s">
        <v>147</v>
      </c>
      <c r="BM249" s="219" t="s">
        <v>499</v>
      </c>
    </row>
    <row r="250" spans="1:65" s="13" customFormat="1" ht="11.25">
      <c r="B250" s="221"/>
      <c r="C250" s="222"/>
      <c r="D250" s="223" t="s">
        <v>149</v>
      </c>
      <c r="E250" s="224" t="s">
        <v>1</v>
      </c>
      <c r="F250" s="225" t="s">
        <v>500</v>
      </c>
      <c r="G250" s="222"/>
      <c r="H250" s="226">
        <v>1048.25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149</v>
      </c>
      <c r="AU250" s="232" t="s">
        <v>80</v>
      </c>
      <c r="AV250" s="13" t="s">
        <v>82</v>
      </c>
      <c r="AW250" s="13" t="s">
        <v>30</v>
      </c>
      <c r="AX250" s="13" t="s">
        <v>80</v>
      </c>
      <c r="AY250" s="232" t="s">
        <v>139</v>
      </c>
    </row>
    <row r="251" spans="1:65" s="2" customFormat="1" ht="21.75" customHeight="1">
      <c r="A251" s="34"/>
      <c r="B251" s="35"/>
      <c r="C251" s="208" t="s">
        <v>501</v>
      </c>
      <c r="D251" s="208" t="s">
        <v>142</v>
      </c>
      <c r="E251" s="209" t="s">
        <v>502</v>
      </c>
      <c r="F251" s="210" t="s">
        <v>503</v>
      </c>
      <c r="G251" s="211" t="s">
        <v>228</v>
      </c>
      <c r="H251" s="212">
        <v>41.93</v>
      </c>
      <c r="I251" s="213"/>
      <c r="J251" s="214">
        <f>ROUND(I251*H251,2)</f>
        <v>0</v>
      </c>
      <c r="K251" s="210" t="s">
        <v>271</v>
      </c>
      <c r="L251" s="39"/>
      <c r="M251" s="215" t="s">
        <v>1</v>
      </c>
      <c r="N251" s="216" t="s">
        <v>38</v>
      </c>
      <c r="O251" s="71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147</v>
      </c>
      <c r="AT251" s="219" t="s">
        <v>142</v>
      </c>
      <c r="AU251" s="219" t="s">
        <v>80</v>
      </c>
      <c r="AY251" s="17" t="s">
        <v>139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7" t="s">
        <v>80</v>
      </c>
      <c r="BK251" s="220">
        <f>ROUND(I251*H251,2)</f>
        <v>0</v>
      </c>
      <c r="BL251" s="17" t="s">
        <v>147</v>
      </c>
      <c r="BM251" s="219" t="s">
        <v>504</v>
      </c>
    </row>
    <row r="252" spans="1:65" s="2" customFormat="1" ht="16.5" customHeight="1">
      <c r="A252" s="34"/>
      <c r="B252" s="35"/>
      <c r="C252" s="208" t="s">
        <v>505</v>
      </c>
      <c r="D252" s="208" t="s">
        <v>142</v>
      </c>
      <c r="E252" s="209" t="s">
        <v>506</v>
      </c>
      <c r="F252" s="210" t="s">
        <v>507</v>
      </c>
      <c r="G252" s="211" t="s">
        <v>228</v>
      </c>
      <c r="H252" s="212">
        <v>41.93</v>
      </c>
      <c r="I252" s="213"/>
      <c r="J252" s="214">
        <f>ROUND(I252*H252,2)</f>
        <v>0</v>
      </c>
      <c r="K252" s="210" t="s">
        <v>1</v>
      </c>
      <c r="L252" s="39"/>
      <c r="M252" s="215" t="s">
        <v>1</v>
      </c>
      <c r="N252" s="216" t="s">
        <v>38</v>
      </c>
      <c r="O252" s="71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9" t="s">
        <v>147</v>
      </c>
      <c r="AT252" s="219" t="s">
        <v>142</v>
      </c>
      <c r="AU252" s="219" t="s">
        <v>80</v>
      </c>
      <c r="AY252" s="17" t="s">
        <v>139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7" t="s">
        <v>80</v>
      </c>
      <c r="BK252" s="220">
        <f>ROUND(I252*H252,2)</f>
        <v>0</v>
      </c>
      <c r="BL252" s="17" t="s">
        <v>147</v>
      </c>
      <c r="BM252" s="219" t="s">
        <v>508</v>
      </c>
    </row>
    <row r="253" spans="1:65" s="13" customFormat="1" ht="11.25">
      <c r="B253" s="221"/>
      <c r="C253" s="222"/>
      <c r="D253" s="223" t="s">
        <v>149</v>
      </c>
      <c r="E253" s="224" t="s">
        <v>1</v>
      </c>
      <c r="F253" s="225" t="s">
        <v>509</v>
      </c>
      <c r="G253" s="222"/>
      <c r="H253" s="226">
        <v>41.93</v>
      </c>
      <c r="I253" s="227"/>
      <c r="J253" s="222"/>
      <c r="K253" s="222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149</v>
      </c>
      <c r="AU253" s="232" t="s">
        <v>80</v>
      </c>
      <c r="AV253" s="13" t="s">
        <v>82</v>
      </c>
      <c r="AW253" s="13" t="s">
        <v>30</v>
      </c>
      <c r="AX253" s="13" t="s">
        <v>80</v>
      </c>
      <c r="AY253" s="232" t="s">
        <v>139</v>
      </c>
    </row>
    <row r="254" spans="1:65" s="12" customFormat="1" ht="25.9" customHeight="1">
      <c r="B254" s="192"/>
      <c r="C254" s="193"/>
      <c r="D254" s="194" t="s">
        <v>72</v>
      </c>
      <c r="E254" s="195" t="s">
        <v>510</v>
      </c>
      <c r="F254" s="195" t="s">
        <v>511</v>
      </c>
      <c r="G254" s="193"/>
      <c r="H254" s="193"/>
      <c r="I254" s="196"/>
      <c r="J254" s="197">
        <f>BK254</f>
        <v>0</v>
      </c>
      <c r="K254" s="193"/>
      <c r="L254" s="198"/>
      <c r="M254" s="199"/>
      <c r="N254" s="200"/>
      <c r="O254" s="200"/>
      <c r="P254" s="201">
        <f>SUM(P255:P257)</f>
        <v>0</v>
      </c>
      <c r="Q254" s="200"/>
      <c r="R254" s="201">
        <f>SUM(R255:R257)</f>
        <v>2.4948000000000001E-2</v>
      </c>
      <c r="S254" s="200"/>
      <c r="T254" s="202">
        <f>SUM(T255:T257)</f>
        <v>0</v>
      </c>
      <c r="AR254" s="203" t="s">
        <v>80</v>
      </c>
      <c r="AT254" s="204" t="s">
        <v>72</v>
      </c>
      <c r="AU254" s="204" t="s">
        <v>73</v>
      </c>
      <c r="AY254" s="203" t="s">
        <v>139</v>
      </c>
      <c r="BK254" s="205">
        <f>SUM(BK255:BK257)</f>
        <v>0</v>
      </c>
    </row>
    <row r="255" spans="1:65" s="2" customFormat="1" ht="21.75" customHeight="1">
      <c r="A255" s="34"/>
      <c r="B255" s="35"/>
      <c r="C255" s="208" t="s">
        <v>512</v>
      </c>
      <c r="D255" s="208" t="s">
        <v>142</v>
      </c>
      <c r="E255" s="209" t="s">
        <v>513</v>
      </c>
      <c r="F255" s="210" t="s">
        <v>514</v>
      </c>
      <c r="G255" s="211" t="s">
        <v>185</v>
      </c>
      <c r="H255" s="212">
        <v>9</v>
      </c>
      <c r="I255" s="213"/>
      <c r="J255" s="214">
        <f>ROUND(I255*H255,2)</f>
        <v>0</v>
      </c>
      <c r="K255" s="210" t="s">
        <v>271</v>
      </c>
      <c r="L255" s="39"/>
      <c r="M255" s="215" t="s">
        <v>1</v>
      </c>
      <c r="N255" s="216" t="s">
        <v>38</v>
      </c>
      <c r="O255" s="71"/>
      <c r="P255" s="217">
        <f>O255*H255</f>
        <v>0</v>
      </c>
      <c r="Q255" s="217">
        <v>2.7720000000000002E-3</v>
      </c>
      <c r="R255" s="217">
        <f>Q255*H255</f>
        <v>2.4948000000000001E-2</v>
      </c>
      <c r="S255" s="217">
        <v>0</v>
      </c>
      <c r="T255" s="21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9" t="s">
        <v>147</v>
      </c>
      <c r="AT255" s="219" t="s">
        <v>142</v>
      </c>
      <c r="AU255" s="219" t="s">
        <v>80</v>
      </c>
      <c r="AY255" s="17" t="s">
        <v>139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7" t="s">
        <v>80</v>
      </c>
      <c r="BK255" s="220">
        <f>ROUND(I255*H255,2)</f>
        <v>0</v>
      </c>
      <c r="BL255" s="17" t="s">
        <v>147</v>
      </c>
      <c r="BM255" s="219" t="s">
        <v>515</v>
      </c>
    </row>
    <row r="256" spans="1:65" s="15" customFormat="1" ht="11.25">
      <c r="B256" s="260"/>
      <c r="C256" s="261"/>
      <c r="D256" s="223" t="s">
        <v>149</v>
      </c>
      <c r="E256" s="262" t="s">
        <v>1</v>
      </c>
      <c r="F256" s="263" t="s">
        <v>516</v>
      </c>
      <c r="G256" s="261"/>
      <c r="H256" s="262" t="s">
        <v>1</v>
      </c>
      <c r="I256" s="264"/>
      <c r="J256" s="261"/>
      <c r="K256" s="261"/>
      <c r="L256" s="265"/>
      <c r="M256" s="266"/>
      <c r="N256" s="267"/>
      <c r="O256" s="267"/>
      <c r="P256" s="267"/>
      <c r="Q256" s="267"/>
      <c r="R256" s="267"/>
      <c r="S256" s="267"/>
      <c r="T256" s="268"/>
      <c r="AT256" s="269" t="s">
        <v>149</v>
      </c>
      <c r="AU256" s="269" t="s">
        <v>80</v>
      </c>
      <c r="AV256" s="15" t="s">
        <v>80</v>
      </c>
      <c r="AW256" s="15" t="s">
        <v>30</v>
      </c>
      <c r="AX256" s="15" t="s">
        <v>73</v>
      </c>
      <c r="AY256" s="269" t="s">
        <v>139</v>
      </c>
    </row>
    <row r="257" spans="1:65" s="13" customFormat="1" ht="11.25">
      <c r="B257" s="221"/>
      <c r="C257" s="222"/>
      <c r="D257" s="223" t="s">
        <v>149</v>
      </c>
      <c r="E257" s="224" t="s">
        <v>1</v>
      </c>
      <c r="F257" s="225" t="s">
        <v>187</v>
      </c>
      <c r="G257" s="222"/>
      <c r="H257" s="226">
        <v>9</v>
      </c>
      <c r="I257" s="227"/>
      <c r="J257" s="222"/>
      <c r="K257" s="222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149</v>
      </c>
      <c r="AU257" s="232" t="s">
        <v>80</v>
      </c>
      <c r="AV257" s="13" t="s">
        <v>82</v>
      </c>
      <c r="AW257" s="13" t="s">
        <v>30</v>
      </c>
      <c r="AX257" s="13" t="s">
        <v>80</v>
      </c>
      <c r="AY257" s="232" t="s">
        <v>139</v>
      </c>
    </row>
    <row r="258" spans="1:65" s="12" customFormat="1" ht="25.9" customHeight="1">
      <c r="B258" s="192"/>
      <c r="C258" s="193"/>
      <c r="D258" s="194" t="s">
        <v>72</v>
      </c>
      <c r="E258" s="195" t="s">
        <v>137</v>
      </c>
      <c r="F258" s="195" t="s">
        <v>138</v>
      </c>
      <c r="G258" s="193"/>
      <c r="H258" s="193"/>
      <c r="I258" s="196"/>
      <c r="J258" s="197">
        <f>BK258</f>
        <v>0</v>
      </c>
      <c r="K258" s="193"/>
      <c r="L258" s="198"/>
      <c r="M258" s="199"/>
      <c r="N258" s="200"/>
      <c r="O258" s="200"/>
      <c r="P258" s="201">
        <f>P259+P260</f>
        <v>0</v>
      </c>
      <c r="Q258" s="200"/>
      <c r="R258" s="201">
        <f>R259+R260</f>
        <v>0</v>
      </c>
      <c r="S258" s="200"/>
      <c r="T258" s="202">
        <f>T259+T260</f>
        <v>0</v>
      </c>
      <c r="AR258" s="203" t="s">
        <v>80</v>
      </c>
      <c r="AT258" s="204" t="s">
        <v>72</v>
      </c>
      <c r="AU258" s="204" t="s">
        <v>73</v>
      </c>
      <c r="AY258" s="203" t="s">
        <v>139</v>
      </c>
      <c r="BK258" s="205">
        <f>BK259+BK260</f>
        <v>0</v>
      </c>
    </row>
    <row r="259" spans="1:65" s="12" customFormat="1" ht="22.9" customHeight="1">
      <c r="B259" s="192"/>
      <c r="C259" s="193"/>
      <c r="D259" s="194" t="s">
        <v>72</v>
      </c>
      <c r="E259" s="206" t="s">
        <v>182</v>
      </c>
      <c r="F259" s="206" t="s">
        <v>517</v>
      </c>
      <c r="G259" s="193"/>
      <c r="H259" s="193"/>
      <c r="I259" s="196"/>
      <c r="J259" s="207">
        <f>BK259</f>
        <v>0</v>
      </c>
      <c r="K259" s="193"/>
      <c r="L259" s="198"/>
      <c r="M259" s="199"/>
      <c r="N259" s="200"/>
      <c r="O259" s="200"/>
      <c r="P259" s="201">
        <v>0</v>
      </c>
      <c r="Q259" s="200"/>
      <c r="R259" s="201">
        <v>0</v>
      </c>
      <c r="S259" s="200"/>
      <c r="T259" s="202">
        <v>0</v>
      </c>
      <c r="AR259" s="203" t="s">
        <v>80</v>
      </c>
      <c r="AT259" s="204" t="s">
        <v>72</v>
      </c>
      <c r="AU259" s="204" t="s">
        <v>80</v>
      </c>
      <c r="AY259" s="203" t="s">
        <v>139</v>
      </c>
      <c r="BK259" s="205">
        <v>0</v>
      </c>
    </row>
    <row r="260" spans="1:65" s="12" customFormat="1" ht="22.9" customHeight="1">
      <c r="B260" s="192"/>
      <c r="C260" s="193"/>
      <c r="D260" s="194" t="s">
        <v>72</v>
      </c>
      <c r="E260" s="206" t="s">
        <v>518</v>
      </c>
      <c r="F260" s="206" t="s">
        <v>519</v>
      </c>
      <c r="G260" s="193"/>
      <c r="H260" s="193"/>
      <c r="I260" s="196"/>
      <c r="J260" s="207">
        <f>BK260</f>
        <v>0</v>
      </c>
      <c r="K260" s="193"/>
      <c r="L260" s="198"/>
      <c r="M260" s="199"/>
      <c r="N260" s="200"/>
      <c r="O260" s="200"/>
      <c r="P260" s="201">
        <f>P261</f>
        <v>0</v>
      </c>
      <c r="Q260" s="200"/>
      <c r="R260" s="201">
        <f>R261</f>
        <v>0</v>
      </c>
      <c r="S260" s="200"/>
      <c r="T260" s="202">
        <f>T261</f>
        <v>0</v>
      </c>
      <c r="AR260" s="203" t="s">
        <v>80</v>
      </c>
      <c r="AT260" s="204" t="s">
        <v>72</v>
      </c>
      <c r="AU260" s="204" t="s">
        <v>80</v>
      </c>
      <c r="AY260" s="203" t="s">
        <v>139</v>
      </c>
      <c r="BK260" s="205">
        <f>BK261</f>
        <v>0</v>
      </c>
    </row>
    <row r="261" spans="1:65" s="2" customFormat="1" ht="21.75" customHeight="1">
      <c r="A261" s="34"/>
      <c r="B261" s="35"/>
      <c r="C261" s="208" t="s">
        <v>520</v>
      </c>
      <c r="D261" s="208" t="s">
        <v>142</v>
      </c>
      <c r="E261" s="209" t="s">
        <v>521</v>
      </c>
      <c r="F261" s="210" t="s">
        <v>522</v>
      </c>
      <c r="G261" s="211" t="s">
        <v>228</v>
      </c>
      <c r="H261" s="212">
        <v>156.845</v>
      </c>
      <c r="I261" s="213"/>
      <c r="J261" s="214">
        <f>ROUND(I261*H261,2)</f>
        <v>0</v>
      </c>
      <c r="K261" s="210" t="s">
        <v>271</v>
      </c>
      <c r="L261" s="39"/>
      <c r="M261" s="215" t="s">
        <v>1</v>
      </c>
      <c r="N261" s="216" t="s">
        <v>38</v>
      </c>
      <c r="O261" s="71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9" t="s">
        <v>147</v>
      </c>
      <c r="AT261" s="219" t="s">
        <v>142</v>
      </c>
      <c r="AU261" s="219" t="s">
        <v>82</v>
      </c>
      <c r="AY261" s="17" t="s">
        <v>139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7" t="s">
        <v>80</v>
      </c>
      <c r="BK261" s="220">
        <f>ROUND(I261*H261,2)</f>
        <v>0</v>
      </c>
      <c r="BL261" s="17" t="s">
        <v>147</v>
      </c>
      <c r="BM261" s="219" t="s">
        <v>523</v>
      </c>
    </row>
    <row r="262" spans="1:65" s="12" customFormat="1" ht="25.9" customHeight="1">
      <c r="B262" s="192"/>
      <c r="C262" s="193"/>
      <c r="D262" s="194" t="s">
        <v>72</v>
      </c>
      <c r="E262" s="195" t="s">
        <v>237</v>
      </c>
      <c r="F262" s="195" t="s">
        <v>238</v>
      </c>
      <c r="G262" s="193"/>
      <c r="H262" s="193"/>
      <c r="I262" s="196"/>
      <c r="J262" s="197">
        <f>BK262</f>
        <v>0</v>
      </c>
      <c r="K262" s="193"/>
      <c r="L262" s="198"/>
      <c r="M262" s="199"/>
      <c r="N262" s="200"/>
      <c r="O262" s="200"/>
      <c r="P262" s="201">
        <f>P263</f>
        <v>0</v>
      </c>
      <c r="Q262" s="200"/>
      <c r="R262" s="201">
        <f>R263</f>
        <v>0</v>
      </c>
      <c r="S262" s="200"/>
      <c r="T262" s="202">
        <f>T263</f>
        <v>0</v>
      </c>
      <c r="AR262" s="203" t="s">
        <v>147</v>
      </c>
      <c r="AT262" s="204" t="s">
        <v>72</v>
      </c>
      <c r="AU262" s="204" t="s">
        <v>73</v>
      </c>
      <c r="AY262" s="203" t="s">
        <v>139</v>
      </c>
      <c r="BK262" s="205">
        <f>BK263</f>
        <v>0</v>
      </c>
    </row>
    <row r="263" spans="1:65" s="12" customFormat="1" ht="22.9" customHeight="1">
      <c r="B263" s="192"/>
      <c r="C263" s="193"/>
      <c r="D263" s="194" t="s">
        <v>72</v>
      </c>
      <c r="E263" s="206" t="s">
        <v>524</v>
      </c>
      <c r="F263" s="206" t="s">
        <v>525</v>
      </c>
      <c r="G263" s="193"/>
      <c r="H263" s="193"/>
      <c r="I263" s="196"/>
      <c r="J263" s="207">
        <f>BK263</f>
        <v>0</v>
      </c>
      <c r="K263" s="193"/>
      <c r="L263" s="198"/>
      <c r="M263" s="199"/>
      <c r="N263" s="200"/>
      <c r="O263" s="200"/>
      <c r="P263" s="201">
        <f>SUM(P264:P266)</f>
        <v>0</v>
      </c>
      <c r="Q263" s="200"/>
      <c r="R263" s="201">
        <f>SUM(R264:R266)</f>
        <v>0</v>
      </c>
      <c r="S263" s="200"/>
      <c r="T263" s="202">
        <f>SUM(T264:T266)</f>
        <v>0</v>
      </c>
      <c r="AR263" s="203" t="s">
        <v>147</v>
      </c>
      <c r="AT263" s="204" t="s">
        <v>72</v>
      </c>
      <c r="AU263" s="204" t="s">
        <v>80</v>
      </c>
      <c r="AY263" s="203" t="s">
        <v>139</v>
      </c>
      <c r="BK263" s="205">
        <f>SUM(BK264:BK266)</f>
        <v>0</v>
      </c>
    </row>
    <row r="264" spans="1:65" s="2" customFormat="1" ht="21.75" customHeight="1">
      <c r="A264" s="34"/>
      <c r="B264" s="35"/>
      <c r="C264" s="208" t="s">
        <v>526</v>
      </c>
      <c r="D264" s="208" t="s">
        <v>142</v>
      </c>
      <c r="E264" s="209" t="s">
        <v>527</v>
      </c>
      <c r="F264" s="210" t="s">
        <v>528</v>
      </c>
      <c r="G264" s="211" t="s">
        <v>529</v>
      </c>
      <c r="H264" s="212">
        <v>1</v>
      </c>
      <c r="I264" s="213"/>
      <c r="J264" s="214">
        <f>ROUND(I264*H264,2)</f>
        <v>0</v>
      </c>
      <c r="K264" s="210" t="s">
        <v>1</v>
      </c>
      <c r="L264" s="39"/>
      <c r="M264" s="215" t="s">
        <v>1</v>
      </c>
      <c r="N264" s="216" t="s">
        <v>38</v>
      </c>
      <c r="O264" s="71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9" t="s">
        <v>248</v>
      </c>
      <c r="AT264" s="219" t="s">
        <v>142</v>
      </c>
      <c r="AU264" s="219" t="s">
        <v>82</v>
      </c>
      <c r="AY264" s="17" t="s">
        <v>139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7" t="s">
        <v>80</v>
      </c>
      <c r="BK264" s="220">
        <f>ROUND(I264*H264,2)</f>
        <v>0</v>
      </c>
      <c r="BL264" s="17" t="s">
        <v>248</v>
      </c>
      <c r="BM264" s="219" t="s">
        <v>530</v>
      </c>
    </row>
    <row r="265" spans="1:65" s="15" customFormat="1" ht="11.25">
      <c r="B265" s="260"/>
      <c r="C265" s="261"/>
      <c r="D265" s="223" t="s">
        <v>149</v>
      </c>
      <c r="E265" s="262" t="s">
        <v>1</v>
      </c>
      <c r="F265" s="263" t="s">
        <v>531</v>
      </c>
      <c r="G265" s="261"/>
      <c r="H265" s="262" t="s">
        <v>1</v>
      </c>
      <c r="I265" s="264"/>
      <c r="J265" s="261"/>
      <c r="K265" s="261"/>
      <c r="L265" s="265"/>
      <c r="M265" s="266"/>
      <c r="N265" s="267"/>
      <c r="O265" s="267"/>
      <c r="P265" s="267"/>
      <c r="Q265" s="267"/>
      <c r="R265" s="267"/>
      <c r="S265" s="267"/>
      <c r="T265" s="268"/>
      <c r="AT265" s="269" t="s">
        <v>149</v>
      </c>
      <c r="AU265" s="269" t="s">
        <v>82</v>
      </c>
      <c r="AV265" s="15" t="s">
        <v>80</v>
      </c>
      <c r="AW265" s="15" t="s">
        <v>30</v>
      </c>
      <c r="AX265" s="15" t="s">
        <v>73</v>
      </c>
      <c r="AY265" s="269" t="s">
        <v>139</v>
      </c>
    </row>
    <row r="266" spans="1:65" s="13" customFormat="1" ht="22.5">
      <c r="B266" s="221"/>
      <c r="C266" s="222"/>
      <c r="D266" s="223" t="s">
        <v>149</v>
      </c>
      <c r="E266" s="224" t="s">
        <v>1</v>
      </c>
      <c r="F266" s="225" t="s">
        <v>532</v>
      </c>
      <c r="G266" s="222"/>
      <c r="H266" s="226">
        <v>1</v>
      </c>
      <c r="I266" s="227"/>
      <c r="J266" s="222"/>
      <c r="K266" s="222"/>
      <c r="L266" s="228"/>
      <c r="M266" s="257"/>
      <c r="N266" s="258"/>
      <c r="O266" s="258"/>
      <c r="P266" s="258"/>
      <c r="Q266" s="258"/>
      <c r="R266" s="258"/>
      <c r="S266" s="258"/>
      <c r="T266" s="259"/>
      <c r="AT266" s="232" t="s">
        <v>149</v>
      </c>
      <c r="AU266" s="232" t="s">
        <v>82</v>
      </c>
      <c r="AV266" s="13" t="s">
        <v>82</v>
      </c>
      <c r="AW266" s="13" t="s">
        <v>30</v>
      </c>
      <c r="AX266" s="13" t="s">
        <v>80</v>
      </c>
      <c r="AY266" s="232" t="s">
        <v>139</v>
      </c>
    </row>
    <row r="267" spans="1:65" s="2" customFormat="1" ht="6.95" customHeight="1">
      <c r="A267" s="34"/>
      <c r="B267" s="54"/>
      <c r="C267" s="55"/>
      <c r="D267" s="55"/>
      <c r="E267" s="55"/>
      <c r="F267" s="55"/>
      <c r="G267" s="55"/>
      <c r="H267" s="55"/>
      <c r="I267" s="158"/>
      <c r="J267" s="55"/>
      <c r="K267" s="55"/>
      <c r="L267" s="39"/>
      <c r="M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</row>
  </sheetData>
  <sheetProtection algorithmName="SHA-512" hashValue="EU1jBtf5Kn7XzkArKpC/F2WMAFxVzSn1tZR7bX1Po2Zobot1a+QMRnueAsrD2hmSf4elwXRho7QonMlhwm2/yQ==" saltValue="KNl3DycJk0ti8kF9lbJOtcpktqHPE+GdmloDwL4CwM9pBCLpjvR01eBy2SdwKNXSCAixaGWdbedzYrFRqTnVrw==" spinCount="100000" sheet="1" objects="1" scenarios="1" formatColumns="0" formatRows="0" autoFilter="0"/>
  <autoFilter ref="C132:K26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111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0" t="str">
        <f>'Rekapitulace stavby'!K6</f>
        <v>Oprava propustků v km 5,755, 6,866 a 7,231 tratě Horní Cerekev - Tábor</v>
      </c>
      <c r="F7" s="321"/>
      <c r="G7" s="321"/>
      <c r="H7" s="321"/>
      <c r="I7" s="115"/>
      <c r="L7" s="20"/>
    </row>
    <row r="8" spans="1:46" s="1" customFormat="1" ht="12" customHeight="1">
      <c r="B8" s="20"/>
      <c r="D8" s="121" t="s">
        <v>112</v>
      </c>
      <c r="I8" s="115"/>
      <c r="L8" s="20"/>
    </row>
    <row r="9" spans="1:46" s="2" customFormat="1" ht="16.5" customHeight="1">
      <c r="A9" s="34"/>
      <c r="B9" s="39"/>
      <c r="C9" s="34"/>
      <c r="D9" s="34"/>
      <c r="E9" s="320" t="s">
        <v>113</v>
      </c>
      <c r="F9" s="322"/>
      <c r="G9" s="322"/>
      <c r="H9" s="32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114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3" t="s">
        <v>533</v>
      </c>
      <c r="F11" s="322"/>
      <c r="G11" s="322"/>
      <c r="H11" s="32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7. 5. 2019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4" t="str">
        <f>'Rekapitulace stavby'!E14</f>
        <v>Vyplň údaj</v>
      </c>
      <c r="F20" s="325"/>
      <c r="G20" s="325"/>
      <c r="H20" s="325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32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6" t="s">
        <v>1</v>
      </c>
      <c r="F29" s="326"/>
      <c r="G29" s="326"/>
      <c r="H29" s="32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33</v>
      </c>
      <c r="E32" s="34"/>
      <c r="F32" s="34"/>
      <c r="G32" s="34"/>
      <c r="H32" s="34"/>
      <c r="I32" s="122"/>
      <c r="J32" s="132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35</v>
      </c>
      <c r="G34" s="34"/>
      <c r="H34" s="34"/>
      <c r="I34" s="134" t="s">
        <v>34</v>
      </c>
      <c r="J34" s="133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37</v>
      </c>
      <c r="E35" s="121" t="s">
        <v>38</v>
      </c>
      <c r="F35" s="136">
        <f>ROUND((SUM(BE126:BE141)),  2)</f>
        <v>0</v>
      </c>
      <c r="G35" s="34"/>
      <c r="H35" s="34"/>
      <c r="I35" s="137">
        <v>0.21</v>
      </c>
      <c r="J35" s="136">
        <f>ROUND(((SUM(BE126:BE141))*I35),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39</v>
      </c>
      <c r="F36" s="136">
        <f>ROUND((SUM(BF126:BF141)),  2)</f>
        <v>0</v>
      </c>
      <c r="G36" s="34"/>
      <c r="H36" s="34"/>
      <c r="I36" s="137">
        <v>0.15</v>
      </c>
      <c r="J36" s="136">
        <f>ROUND(((SUM(BF126:BF141))*I36),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40</v>
      </c>
      <c r="F37" s="136">
        <f>ROUND((SUM(BG126:BG141)),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41</v>
      </c>
      <c r="F38" s="136">
        <f>ROUND((SUM(BH126:BH141)),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42</v>
      </c>
      <c r="F39" s="136">
        <f>ROUND((SUM(BI126:BI141)),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7" t="str">
        <f>E7</f>
        <v>Oprava propustků v km 5,755, 6,866 a 7,231 tratě Horní Cerekev - Tábor</v>
      </c>
      <c r="F85" s="328"/>
      <c r="G85" s="328"/>
      <c r="H85" s="32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7" t="s">
        <v>113</v>
      </c>
      <c r="F87" s="329"/>
      <c r="G87" s="329"/>
      <c r="H87" s="32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80" t="str">
        <f>E11</f>
        <v>VRN - Vedlejší rozpočtové náklady</v>
      </c>
      <c r="F89" s="329"/>
      <c r="G89" s="329"/>
      <c r="H89" s="32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7. 5. 2019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hidden="1" customHeight="1">
      <c r="B99" s="167"/>
      <c r="C99" s="168"/>
      <c r="D99" s="169" t="s">
        <v>533</v>
      </c>
      <c r="E99" s="170"/>
      <c r="F99" s="170"/>
      <c r="G99" s="170"/>
      <c r="H99" s="170"/>
      <c r="I99" s="171"/>
      <c r="J99" s="172">
        <f>J127</f>
        <v>0</v>
      </c>
      <c r="K99" s="168"/>
      <c r="L99" s="173"/>
    </row>
    <row r="100" spans="1:47" s="10" customFormat="1" ht="19.899999999999999" hidden="1" customHeight="1">
      <c r="B100" s="174"/>
      <c r="C100" s="104"/>
      <c r="D100" s="175" t="s">
        <v>534</v>
      </c>
      <c r="E100" s="176"/>
      <c r="F100" s="176"/>
      <c r="G100" s="176"/>
      <c r="H100" s="176"/>
      <c r="I100" s="177"/>
      <c r="J100" s="178">
        <f>J128</f>
        <v>0</v>
      </c>
      <c r="K100" s="104"/>
      <c r="L100" s="179"/>
    </row>
    <row r="101" spans="1:47" s="10" customFormat="1" ht="19.899999999999999" hidden="1" customHeight="1">
      <c r="B101" s="174"/>
      <c r="C101" s="104"/>
      <c r="D101" s="175" t="s">
        <v>535</v>
      </c>
      <c r="E101" s="176"/>
      <c r="F101" s="176"/>
      <c r="G101" s="176"/>
      <c r="H101" s="176"/>
      <c r="I101" s="177"/>
      <c r="J101" s="178">
        <f>J131</f>
        <v>0</v>
      </c>
      <c r="K101" s="104"/>
      <c r="L101" s="179"/>
    </row>
    <row r="102" spans="1:47" s="10" customFormat="1" ht="19.899999999999999" hidden="1" customHeight="1">
      <c r="B102" s="174"/>
      <c r="C102" s="104"/>
      <c r="D102" s="175" t="s">
        <v>536</v>
      </c>
      <c r="E102" s="176"/>
      <c r="F102" s="176"/>
      <c r="G102" s="176"/>
      <c r="H102" s="176"/>
      <c r="I102" s="177"/>
      <c r="J102" s="178">
        <f>J135</f>
        <v>0</v>
      </c>
      <c r="K102" s="104"/>
      <c r="L102" s="179"/>
    </row>
    <row r="103" spans="1:47" s="10" customFormat="1" ht="19.899999999999999" hidden="1" customHeight="1">
      <c r="B103" s="174"/>
      <c r="C103" s="104"/>
      <c r="D103" s="175" t="s">
        <v>537</v>
      </c>
      <c r="E103" s="176"/>
      <c r="F103" s="176"/>
      <c r="G103" s="176"/>
      <c r="H103" s="176"/>
      <c r="I103" s="177"/>
      <c r="J103" s="178">
        <f>J138</f>
        <v>0</v>
      </c>
      <c r="K103" s="104"/>
      <c r="L103" s="179"/>
    </row>
    <row r="104" spans="1:47" s="10" customFormat="1" ht="19.899999999999999" hidden="1" customHeight="1">
      <c r="B104" s="174"/>
      <c r="C104" s="104"/>
      <c r="D104" s="175" t="s">
        <v>538</v>
      </c>
      <c r="E104" s="176"/>
      <c r="F104" s="176"/>
      <c r="G104" s="176"/>
      <c r="H104" s="176"/>
      <c r="I104" s="177"/>
      <c r="J104" s="178">
        <f>J140</f>
        <v>0</v>
      </c>
      <c r="K104" s="104"/>
      <c r="L104" s="179"/>
    </row>
    <row r="105" spans="1:47" s="2" customFormat="1" ht="21.75" hidden="1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hidden="1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124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27" t="str">
        <f>E7</f>
        <v>Oprava propustků v km 5,755, 6,866 a 7,231 tratě Horní Cerekev - Tábor</v>
      </c>
      <c r="F114" s="328"/>
      <c r="G114" s="328"/>
      <c r="H114" s="328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112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27" t="s">
        <v>113</v>
      </c>
      <c r="F116" s="329"/>
      <c r="G116" s="329"/>
      <c r="H116" s="329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114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80" t="str">
        <f>E11</f>
        <v>VRN - Vedlejší rozpočtové náklady</v>
      </c>
      <c r="F118" s="329"/>
      <c r="G118" s="329"/>
      <c r="H118" s="329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 xml:space="preserve"> </v>
      </c>
      <c r="G120" s="36"/>
      <c r="H120" s="36"/>
      <c r="I120" s="123" t="s">
        <v>22</v>
      </c>
      <c r="J120" s="66" t="str">
        <f>IF(J14="","",J14)</f>
        <v>7. 5. 2019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 xml:space="preserve"> </v>
      </c>
      <c r="G122" s="36"/>
      <c r="H122" s="36"/>
      <c r="I122" s="123" t="s">
        <v>29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27</v>
      </c>
      <c r="D123" s="36"/>
      <c r="E123" s="36"/>
      <c r="F123" s="27" t="str">
        <f>IF(E20="","",E20)</f>
        <v>Vyplň údaj</v>
      </c>
      <c r="G123" s="36"/>
      <c r="H123" s="36"/>
      <c r="I123" s="123" t="s">
        <v>31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125</v>
      </c>
      <c r="D125" s="183" t="s">
        <v>58</v>
      </c>
      <c r="E125" s="183" t="s">
        <v>54</v>
      </c>
      <c r="F125" s="183" t="s">
        <v>55</v>
      </c>
      <c r="G125" s="183" t="s">
        <v>126</v>
      </c>
      <c r="H125" s="183" t="s">
        <v>127</v>
      </c>
      <c r="I125" s="184" t="s">
        <v>128</v>
      </c>
      <c r="J125" s="183" t="s">
        <v>118</v>
      </c>
      <c r="K125" s="185" t="s">
        <v>129</v>
      </c>
      <c r="L125" s="186"/>
      <c r="M125" s="75" t="s">
        <v>1</v>
      </c>
      <c r="N125" s="76" t="s">
        <v>37</v>
      </c>
      <c r="O125" s="76" t="s">
        <v>130</v>
      </c>
      <c r="P125" s="76" t="s">
        <v>131</v>
      </c>
      <c r="Q125" s="76" t="s">
        <v>132</v>
      </c>
      <c r="R125" s="76" t="s">
        <v>133</v>
      </c>
      <c r="S125" s="76" t="s">
        <v>134</v>
      </c>
      <c r="T125" s="77" t="s">
        <v>135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136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0</v>
      </c>
      <c r="S126" s="79"/>
      <c r="T126" s="190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72</v>
      </c>
      <c r="AU126" s="17" t="s">
        <v>120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72</v>
      </c>
      <c r="E127" s="195" t="s">
        <v>90</v>
      </c>
      <c r="F127" s="195" t="s">
        <v>91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P128+P131+P135+P138+P140</f>
        <v>0</v>
      </c>
      <c r="Q127" s="200"/>
      <c r="R127" s="201">
        <f>R128+R131+R135+R138+R140</f>
        <v>0</v>
      </c>
      <c r="S127" s="200"/>
      <c r="T127" s="202">
        <f>T128+T131+T135+T138+T140</f>
        <v>0</v>
      </c>
      <c r="AR127" s="203" t="s">
        <v>140</v>
      </c>
      <c r="AT127" s="204" t="s">
        <v>72</v>
      </c>
      <c r="AU127" s="204" t="s">
        <v>73</v>
      </c>
      <c r="AY127" s="203" t="s">
        <v>139</v>
      </c>
      <c r="BK127" s="205">
        <f>BK128+BK131+BK135+BK138+BK140</f>
        <v>0</v>
      </c>
    </row>
    <row r="128" spans="1:63" s="12" customFormat="1" ht="22.9" customHeight="1">
      <c r="B128" s="192"/>
      <c r="C128" s="193"/>
      <c r="D128" s="194" t="s">
        <v>72</v>
      </c>
      <c r="E128" s="206" t="s">
        <v>539</v>
      </c>
      <c r="F128" s="206" t="s">
        <v>540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SUM(P129:P130)</f>
        <v>0</v>
      </c>
      <c r="Q128" s="200"/>
      <c r="R128" s="201">
        <f>SUM(R129:R130)</f>
        <v>0</v>
      </c>
      <c r="S128" s="200"/>
      <c r="T128" s="202">
        <f>SUM(T129:T130)</f>
        <v>0</v>
      </c>
      <c r="AR128" s="203" t="s">
        <v>140</v>
      </c>
      <c r="AT128" s="204" t="s">
        <v>72</v>
      </c>
      <c r="AU128" s="204" t="s">
        <v>80</v>
      </c>
      <c r="AY128" s="203" t="s">
        <v>139</v>
      </c>
      <c r="BK128" s="205">
        <f>SUM(BK129:BK130)</f>
        <v>0</v>
      </c>
    </row>
    <row r="129" spans="1:65" s="2" customFormat="1" ht="16.5" customHeight="1">
      <c r="A129" s="34"/>
      <c r="B129" s="35"/>
      <c r="C129" s="208" t="s">
        <v>80</v>
      </c>
      <c r="D129" s="208" t="s">
        <v>142</v>
      </c>
      <c r="E129" s="209" t="s">
        <v>541</v>
      </c>
      <c r="F129" s="210" t="s">
        <v>542</v>
      </c>
      <c r="G129" s="211" t="s">
        <v>529</v>
      </c>
      <c r="H129" s="212">
        <v>1</v>
      </c>
      <c r="I129" s="213"/>
      <c r="J129" s="214">
        <f>ROUND(I129*H129,2)</f>
        <v>0</v>
      </c>
      <c r="K129" s="210" t="s">
        <v>543</v>
      </c>
      <c r="L129" s="39"/>
      <c r="M129" s="215" t="s">
        <v>1</v>
      </c>
      <c r="N129" s="216" t="s">
        <v>38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544</v>
      </c>
      <c r="AT129" s="219" t="s">
        <v>142</v>
      </c>
      <c r="AU129" s="219" t="s">
        <v>82</v>
      </c>
      <c r="AY129" s="17" t="s">
        <v>139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80</v>
      </c>
      <c r="BK129" s="220">
        <f>ROUND(I129*H129,2)</f>
        <v>0</v>
      </c>
      <c r="BL129" s="17" t="s">
        <v>544</v>
      </c>
      <c r="BM129" s="219" t="s">
        <v>545</v>
      </c>
    </row>
    <row r="130" spans="1:65" s="2" customFormat="1" ht="16.5" customHeight="1">
      <c r="A130" s="34"/>
      <c r="B130" s="35"/>
      <c r="C130" s="208" t="s">
        <v>82</v>
      </c>
      <c r="D130" s="208" t="s">
        <v>142</v>
      </c>
      <c r="E130" s="209" t="s">
        <v>546</v>
      </c>
      <c r="F130" s="210" t="s">
        <v>547</v>
      </c>
      <c r="G130" s="211" t="s">
        <v>529</v>
      </c>
      <c r="H130" s="212">
        <v>1</v>
      </c>
      <c r="I130" s="213"/>
      <c r="J130" s="214">
        <f>ROUND(I130*H130,2)</f>
        <v>0</v>
      </c>
      <c r="K130" s="210" t="s">
        <v>543</v>
      </c>
      <c r="L130" s="39"/>
      <c r="M130" s="215" t="s">
        <v>1</v>
      </c>
      <c r="N130" s="216" t="s">
        <v>38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544</v>
      </c>
      <c r="AT130" s="219" t="s">
        <v>142</v>
      </c>
      <c r="AU130" s="219" t="s">
        <v>82</v>
      </c>
      <c r="AY130" s="17" t="s">
        <v>139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80</v>
      </c>
      <c r="BK130" s="220">
        <f>ROUND(I130*H130,2)</f>
        <v>0</v>
      </c>
      <c r="BL130" s="17" t="s">
        <v>544</v>
      </c>
      <c r="BM130" s="219" t="s">
        <v>548</v>
      </c>
    </row>
    <row r="131" spans="1:65" s="12" customFormat="1" ht="22.9" customHeight="1">
      <c r="B131" s="192"/>
      <c r="C131" s="193"/>
      <c r="D131" s="194" t="s">
        <v>72</v>
      </c>
      <c r="E131" s="206" t="s">
        <v>549</v>
      </c>
      <c r="F131" s="206" t="s">
        <v>550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SUM(P132:P134)</f>
        <v>0</v>
      </c>
      <c r="Q131" s="200"/>
      <c r="R131" s="201">
        <f>SUM(R132:R134)</f>
        <v>0</v>
      </c>
      <c r="S131" s="200"/>
      <c r="T131" s="202">
        <f>SUM(T132:T134)</f>
        <v>0</v>
      </c>
      <c r="AR131" s="203" t="s">
        <v>140</v>
      </c>
      <c r="AT131" s="204" t="s">
        <v>72</v>
      </c>
      <c r="AU131" s="204" t="s">
        <v>80</v>
      </c>
      <c r="AY131" s="203" t="s">
        <v>139</v>
      </c>
      <c r="BK131" s="205">
        <f>SUM(BK132:BK134)</f>
        <v>0</v>
      </c>
    </row>
    <row r="132" spans="1:65" s="2" customFormat="1" ht="16.5" customHeight="1">
      <c r="A132" s="34"/>
      <c r="B132" s="35"/>
      <c r="C132" s="208" t="s">
        <v>158</v>
      </c>
      <c r="D132" s="208" t="s">
        <v>142</v>
      </c>
      <c r="E132" s="209" t="s">
        <v>551</v>
      </c>
      <c r="F132" s="210" t="s">
        <v>550</v>
      </c>
      <c r="G132" s="211" t="s">
        <v>529</v>
      </c>
      <c r="H132" s="212">
        <v>1</v>
      </c>
      <c r="I132" s="213"/>
      <c r="J132" s="214">
        <f>ROUND(I132*H132,2)</f>
        <v>0</v>
      </c>
      <c r="K132" s="210" t="s">
        <v>543</v>
      </c>
      <c r="L132" s="39"/>
      <c r="M132" s="215" t="s">
        <v>1</v>
      </c>
      <c r="N132" s="216" t="s">
        <v>38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544</v>
      </c>
      <c r="AT132" s="219" t="s">
        <v>142</v>
      </c>
      <c r="AU132" s="219" t="s">
        <v>82</v>
      </c>
      <c r="AY132" s="17" t="s">
        <v>139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80</v>
      </c>
      <c r="BK132" s="220">
        <f>ROUND(I132*H132,2)</f>
        <v>0</v>
      </c>
      <c r="BL132" s="17" t="s">
        <v>544</v>
      </c>
      <c r="BM132" s="219" t="s">
        <v>552</v>
      </c>
    </row>
    <row r="133" spans="1:65" s="2" customFormat="1" ht="16.5" customHeight="1">
      <c r="A133" s="34"/>
      <c r="B133" s="35"/>
      <c r="C133" s="208" t="s">
        <v>147</v>
      </c>
      <c r="D133" s="208" t="s">
        <v>142</v>
      </c>
      <c r="E133" s="209" t="s">
        <v>553</v>
      </c>
      <c r="F133" s="210" t="s">
        <v>554</v>
      </c>
      <c r="G133" s="211" t="s">
        <v>529</v>
      </c>
      <c r="H133" s="212">
        <v>1</v>
      </c>
      <c r="I133" s="213"/>
      <c r="J133" s="214">
        <f>ROUND(I133*H133,2)</f>
        <v>0</v>
      </c>
      <c r="K133" s="210" t="s">
        <v>543</v>
      </c>
      <c r="L133" s="39"/>
      <c r="M133" s="215" t="s">
        <v>1</v>
      </c>
      <c r="N133" s="216" t="s">
        <v>38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544</v>
      </c>
      <c r="AT133" s="219" t="s">
        <v>142</v>
      </c>
      <c r="AU133" s="219" t="s">
        <v>82</v>
      </c>
      <c r="AY133" s="17" t="s">
        <v>139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80</v>
      </c>
      <c r="BK133" s="220">
        <f>ROUND(I133*H133,2)</f>
        <v>0</v>
      </c>
      <c r="BL133" s="17" t="s">
        <v>544</v>
      </c>
      <c r="BM133" s="219" t="s">
        <v>555</v>
      </c>
    </row>
    <row r="134" spans="1:65" s="2" customFormat="1" ht="16.5" customHeight="1">
      <c r="A134" s="34"/>
      <c r="B134" s="35"/>
      <c r="C134" s="208" t="s">
        <v>140</v>
      </c>
      <c r="D134" s="208" t="s">
        <v>142</v>
      </c>
      <c r="E134" s="209" t="s">
        <v>556</v>
      </c>
      <c r="F134" s="210" t="s">
        <v>557</v>
      </c>
      <c r="G134" s="211" t="s">
        <v>529</v>
      </c>
      <c r="H134" s="212">
        <v>1</v>
      </c>
      <c r="I134" s="213"/>
      <c r="J134" s="214">
        <f>ROUND(I134*H134,2)</f>
        <v>0</v>
      </c>
      <c r="K134" s="210" t="s">
        <v>543</v>
      </c>
      <c r="L134" s="39"/>
      <c r="M134" s="215" t="s">
        <v>1</v>
      </c>
      <c r="N134" s="216" t="s">
        <v>38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544</v>
      </c>
      <c r="AT134" s="219" t="s">
        <v>142</v>
      </c>
      <c r="AU134" s="219" t="s">
        <v>82</v>
      </c>
      <c r="AY134" s="17" t="s">
        <v>139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80</v>
      </c>
      <c r="BK134" s="220">
        <f>ROUND(I134*H134,2)</f>
        <v>0</v>
      </c>
      <c r="BL134" s="17" t="s">
        <v>544</v>
      </c>
      <c r="BM134" s="219" t="s">
        <v>558</v>
      </c>
    </row>
    <row r="135" spans="1:65" s="12" customFormat="1" ht="22.9" customHeight="1">
      <c r="B135" s="192"/>
      <c r="C135" s="193"/>
      <c r="D135" s="194" t="s">
        <v>72</v>
      </c>
      <c r="E135" s="206" t="s">
        <v>559</v>
      </c>
      <c r="F135" s="206" t="s">
        <v>560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SUM(P136:P137)</f>
        <v>0</v>
      </c>
      <c r="Q135" s="200"/>
      <c r="R135" s="201">
        <f>SUM(R136:R137)</f>
        <v>0</v>
      </c>
      <c r="S135" s="200"/>
      <c r="T135" s="202">
        <f>SUM(T136:T137)</f>
        <v>0</v>
      </c>
      <c r="AR135" s="203" t="s">
        <v>140</v>
      </c>
      <c r="AT135" s="204" t="s">
        <v>72</v>
      </c>
      <c r="AU135" s="204" t="s">
        <v>80</v>
      </c>
      <c r="AY135" s="203" t="s">
        <v>139</v>
      </c>
      <c r="BK135" s="205">
        <f>SUM(BK136:BK137)</f>
        <v>0</v>
      </c>
    </row>
    <row r="136" spans="1:65" s="2" customFormat="1" ht="16.5" customHeight="1">
      <c r="A136" s="34"/>
      <c r="B136" s="35"/>
      <c r="C136" s="208" t="s">
        <v>172</v>
      </c>
      <c r="D136" s="208" t="s">
        <v>142</v>
      </c>
      <c r="E136" s="209" t="s">
        <v>561</v>
      </c>
      <c r="F136" s="210" t="s">
        <v>562</v>
      </c>
      <c r="G136" s="211" t="s">
        <v>287</v>
      </c>
      <c r="H136" s="212">
        <v>12</v>
      </c>
      <c r="I136" s="213"/>
      <c r="J136" s="214">
        <f>ROUND(I136*H136,2)</f>
        <v>0</v>
      </c>
      <c r="K136" s="210" t="s">
        <v>543</v>
      </c>
      <c r="L136" s="39"/>
      <c r="M136" s="215" t="s">
        <v>1</v>
      </c>
      <c r="N136" s="216" t="s">
        <v>38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544</v>
      </c>
      <c r="AT136" s="219" t="s">
        <v>142</v>
      </c>
      <c r="AU136" s="219" t="s">
        <v>82</v>
      </c>
      <c r="AY136" s="17" t="s">
        <v>139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80</v>
      </c>
      <c r="BK136" s="220">
        <f>ROUND(I136*H136,2)</f>
        <v>0</v>
      </c>
      <c r="BL136" s="17" t="s">
        <v>544</v>
      </c>
      <c r="BM136" s="219" t="s">
        <v>563</v>
      </c>
    </row>
    <row r="137" spans="1:65" s="2" customFormat="1" ht="16.5" customHeight="1">
      <c r="A137" s="34"/>
      <c r="B137" s="35"/>
      <c r="C137" s="208" t="s">
        <v>178</v>
      </c>
      <c r="D137" s="208" t="s">
        <v>142</v>
      </c>
      <c r="E137" s="209" t="s">
        <v>564</v>
      </c>
      <c r="F137" s="210" t="s">
        <v>565</v>
      </c>
      <c r="G137" s="211" t="s">
        <v>529</v>
      </c>
      <c r="H137" s="212">
        <v>2</v>
      </c>
      <c r="I137" s="213"/>
      <c r="J137" s="214">
        <f>ROUND(I137*H137,2)</f>
        <v>0</v>
      </c>
      <c r="K137" s="210" t="s">
        <v>543</v>
      </c>
      <c r="L137" s="39"/>
      <c r="M137" s="215" t="s">
        <v>1</v>
      </c>
      <c r="N137" s="216" t="s">
        <v>38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544</v>
      </c>
      <c r="AT137" s="219" t="s">
        <v>142</v>
      </c>
      <c r="AU137" s="219" t="s">
        <v>82</v>
      </c>
      <c r="AY137" s="17" t="s">
        <v>139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80</v>
      </c>
      <c r="BK137" s="220">
        <f>ROUND(I137*H137,2)</f>
        <v>0</v>
      </c>
      <c r="BL137" s="17" t="s">
        <v>544</v>
      </c>
      <c r="BM137" s="219" t="s">
        <v>566</v>
      </c>
    </row>
    <row r="138" spans="1:65" s="12" customFormat="1" ht="22.9" customHeight="1">
      <c r="B138" s="192"/>
      <c r="C138" s="193"/>
      <c r="D138" s="194" t="s">
        <v>72</v>
      </c>
      <c r="E138" s="206" t="s">
        <v>567</v>
      </c>
      <c r="F138" s="206" t="s">
        <v>568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f>P139</f>
        <v>0</v>
      </c>
      <c r="Q138" s="200"/>
      <c r="R138" s="201">
        <f>R139</f>
        <v>0</v>
      </c>
      <c r="S138" s="200"/>
      <c r="T138" s="202">
        <f>T139</f>
        <v>0</v>
      </c>
      <c r="AR138" s="203" t="s">
        <v>140</v>
      </c>
      <c r="AT138" s="204" t="s">
        <v>72</v>
      </c>
      <c r="AU138" s="204" t="s">
        <v>80</v>
      </c>
      <c r="AY138" s="203" t="s">
        <v>139</v>
      </c>
      <c r="BK138" s="205">
        <f>BK139</f>
        <v>0</v>
      </c>
    </row>
    <row r="139" spans="1:65" s="2" customFormat="1" ht="16.5" customHeight="1">
      <c r="A139" s="34"/>
      <c r="B139" s="35"/>
      <c r="C139" s="208" t="s">
        <v>182</v>
      </c>
      <c r="D139" s="208" t="s">
        <v>142</v>
      </c>
      <c r="E139" s="209" t="s">
        <v>569</v>
      </c>
      <c r="F139" s="210" t="s">
        <v>570</v>
      </c>
      <c r="G139" s="211" t="s">
        <v>529</v>
      </c>
      <c r="H139" s="212">
        <v>1</v>
      </c>
      <c r="I139" s="213"/>
      <c r="J139" s="214">
        <f>ROUND(I139*H139,2)</f>
        <v>0</v>
      </c>
      <c r="K139" s="210" t="s">
        <v>543</v>
      </c>
      <c r="L139" s="39"/>
      <c r="M139" s="215" t="s">
        <v>1</v>
      </c>
      <c r="N139" s="216" t="s">
        <v>38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544</v>
      </c>
      <c r="AT139" s="219" t="s">
        <v>142</v>
      </c>
      <c r="AU139" s="219" t="s">
        <v>82</v>
      </c>
      <c r="AY139" s="17" t="s">
        <v>139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80</v>
      </c>
      <c r="BK139" s="220">
        <f>ROUND(I139*H139,2)</f>
        <v>0</v>
      </c>
      <c r="BL139" s="17" t="s">
        <v>544</v>
      </c>
      <c r="BM139" s="219" t="s">
        <v>571</v>
      </c>
    </row>
    <row r="140" spans="1:65" s="12" customFormat="1" ht="22.9" customHeight="1">
      <c r="B140" s="192"/>
      <c r="C140" s="193"/>
      <c r="D140" s="194" t="s">
        <v>72</v>
      </c>
      <c r="E140" s="206" t="s">
        <v>572</v>
      </c>
      <c r="F140" s="206" t="s">
        <v>573</v>
      </c>
      <c r="G140" s="193"/>
      <c r="H140" s="193"/>
      <c r="I140" s="196"/>
      <c r="J140" s="207">
        <f>BK140</f>
        <v>0</v>
      </c>
      <c r="K140" s="193"/>
      <c r="L140" s="198"/>
      <c r="M140" s="199"/>
      <c r="N140" s="200"/>
      <c r="O140" s="200"/>
      <c r="P140" s="201">
        <f>P141</f>
        <v>0</v>
      </c>
      <c r="Q140" s="200"/>
      <c r="R140" s="201">
        <f>R141</f>
        <v>0</v>
      </c>
      <c r="S140" s="200"/>
      <c r="T140" s="202">
        <f>T141</f>
        <v>0</v>
      </c>
      <c r="AR140" s="203" t="s">
        <v>140</v>
      </c>
      <c r="AT140" s="204" t="s">
        <v>72</v>
      </c>
      <c r="AU140" s="204" t="s">
        <v>80</v>
      </c>
      <c r="AY140" s="203" t="s">
        <v>139</v>
      </c>
      <c r="BK140" s="205">
        <f>BK141</f>
        <v>0</v>
      </c>
    </row>
    <row r="141" spans="1:65" s="2" customFormat="1" ht="16.5" customHeight="1">
      <c r="A141" s="34"/>
      <c r="B141" s="35"/>
      <c r="C141" s="208" t="s">
        <v>187</v>
      </c>
      <c r="D141" s="208" t="s">
        <v>142</v>
      </c>
      <c r="E141" s="209" t="s">
        <v>574</v>
      </c>
      <c r="F141" s="210" t="s">
        <v>575</v>
      </c>
      <c r="G141" s="211" t="s">
        <v>529</v>
      </c>
      <c r="H141" s="212">
        <v>1</v>
      </c>
      <c r="I141" s="213"/>
      <c r="J141" s="214">
        <f>ROUND(I141*H141,2)</f>
        <v>0</v>
      </c>
      <c r="K141" s="210" t="s">
        <v>543</v>
      </c>
      <c r="L141" s="39"/>
      <c r="M141" s="270" t="s">
        <v>1</v>
      </c>
      <c r="N141" s="271" t="s">
        <v>38</v>
      </c>
      <c r="O141" s="272"/>
      <c r="P141" s="273">
        <f>O141*H141</f>
        <v>0</v>
      </c>
      <c r="Q141" s="273">
        <v>0</v>
      </c>
      <c r="R141" s="273">
        <f>Q141*H141</f>
        <v>0</v>
      </c>
      <c r="S141" s="273">
        <v>0</v>
      </c>
      <c r="T141" s="27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544</v>
      </c>
      <c r="AT141" s="219" t="s">
        <v>142</v>
      </c>
      <c r="AU141" s="219" t="s">
        <v>82</v>
      </c>
      <c r="AY141" s="17" t="s">
        <v>139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80</v>
      </c>
      <c r="BK141" s="220">
        <f>ROUND(I141*H141,2)</f>
        <v>0</v>
      </c>
      <c r="BL141" s="17" t="s">
        <v>544</v>
      </c>
      <c r="BM141" s="219" t="s">
        <v>576</v>
      </c>
    </row>
    <row r="142" spans="1:65" s="2" customFormat="1" ht="6.95" customHeight="1">
      <c r="A142" s="34"/>
      <c r="B142" s="54"/>
      <c r="C142" s="55"/>
      <c r="D142" s="55"/>
      <c r="E142" s="55"/>
      <c r="F142" s="55"/>
      <c r="G142" s="55"/>
      <c r="H142" s="55"/>
      <c r="I142" s="158"/>
      <c r="J142" s="55"/>
      <c r="K142" s="55"/>
      <c r="L142" s="39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sheetProtection algorithmName="SHA-512" hashValue="PIcRlwBKSVxRJwHLQhyce4GOVU/DyB7XUX+XV1lQ0Gy1vW8w402tis26qBj+t/ymd1xhkh3bu12qSd4c3VdSmg==" saltValue="IBtUgIejGwejId96ZISLHy9YmUxLi71yzndspIHs9mO+KhfHoDKO1Nkoy6zlFEH26P+9YNqxFeXX5MBuhClcvg==" spinCount="100000" sheet="1" objects="1" scenarios="1" formatColumns="0" formatRows="0" autoFilter="0"/>
  <autoFilter ref="C125:K14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111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0" t="str">
        <f>'Rekapitulace stavby'!K6</f>
        <v>Oprava propustků v km 5,755, 6,866 a 7,231 tratě Horní Cerekev - Tábor</v>
      </c>
      <c r="F7" s="321"/>
      <c r="G7" s="321"/>
      <c r="H7" s="321"/>
      <c r="I7" s="115"/>
      <c r="L7" s="20"/>
    </row>
    <row r="8" spans="1:46" s="1" customFormat="1" ht="12" customHeight="1">
      <c r="B8" s="20"/>
      <c r="D8" s="121" t="s">
        <v>112</v>
      </c>
      <c r="I8" s="115"/>
      <c r="L8" s="20"/>
    </row>
    <row r="9" spans="1:46" s="2" customFormat="1" ht="16.5" customHeight="1">
      <c r="A9" s="34"/>
      <c r="B9" s="39"/>
      <c r="C9" s="34"/>
      <c r="D9" s="34"/>
      <c r="E9" s="320" t="s">
        <v>577</v>
      </c>
      <c r="F9" s="322"/>
      <c r="G9" s="322"/>
      <c r="H9" s="32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114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3" t="s">
        <v>578</v>
      </c>
      <c r="F11" s="322"/>
      <c r="G11" s="322"/>
      <c r="H11" s="32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7. 5. 2019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4" t="str">
        <f>'Rekapitulace stavby'!E14</f>
        <v>Vyplň údaj</v>
      </c>
      <c r="F20" s="325"/>
      <c r="G20" s="325"/>
      <c r="H20" s="325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32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6" t="s">
        <v>1</v>
      </c>
      <c r="F29" s="326"/>
      <c r="G29" s="326"/>
      <c r="H29" s="32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33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35</v>
      </c>
      <c r="G34" s="34"/>
      <c r="H34" s="34"/>
      <c r="I34" s="134" t="s">
        <v>34</v>
      </c>
      <c r="J34" s="133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37</v>
      </c>
      <c r="E35" s="121" t="s">
        <v>38</v>
      </c>
      <c r="F35" s="136">
        <f>ROUND((SUM(BE123:BE174)),  2)</f>
        <v>0</v>
      </c>
      <c r="G35" s="34"/>
      <c r="H35" s="34"/>
      <c r="I35" s="137">
        <v>0.21</v>
      </c>
      <c r="J35" s="136">
        <f>ROUND(((SUM(BE123:BE174))*I35),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39</v>
      </c>
      <c r="F36" s="136">
        <f>ROUND((SUM(BF123:BF174)),  2)</f>
        <v>0</v>
      </c>
      <c r="G36" s="34"/>
      <c r="H36" s="34"/>
      <c r="I36" s="137">
        <v>0.15</v>
      </c>
      <c r="J36" s="136">
        <f>ROUND(((SUM(BF123:BF174))*I36),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40</v>
      </c>
      <c r="F37" s="136">
        <f>ROUND((SUM(BG123:BG174)),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41</v>
      </c>
      <c r="F38" s="136">
        <f>ROUND((SUM(BH123:BH174)),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42</v>
      </c>
      <c r="F39" s="136">
        <f>ROUND((SUM(BI123:BI174)),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7" t="str">
        <f>E7</f>
        <v>Oprava propustků v km 5,755, 6,866 a 7,231 tratě Horní Cerekev - Tábor</v>
      </c>
      <c r="F85" s="328"/>
      <c r="G85" s="328"/>
      <c r="H85" s="32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7" t="s">
        <v>577</v>
      </c>
      <c r="F87" s="329"/>
      <c r="G87" s="329"/>
      <c r="H87" s="32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80" t="str">
        <f>E11</f>
        <v>SO 201 - Železniční svršek na propustku v km 6,866</v>
      </c>
      <c r="F89" s="329"/>
      <c r="G89" s="329"/>
      <c r="H89" s="32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7. 5. 2019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hidden="1" customHeight="1">
      <c r="B99" s="167"/>
      <c r="C99" s="168"/>
      <c r="D99" s="169" t="s">
        <v>121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hidden="1" customHeight="1">
      <c r="B100" s="174"/>
      <c r="C100" s="104"/>
      <c r="D100" s="175" t="s">
        <v>122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9" customFormat="1" ht="24.95" hidden="1" customHeight="1">
      <c r="B101" s="167"/>
      <c r="C101" s="168"/>
      <c r="D101" s="169" t="s">
        <v>123</v>
      </c>
      <c r="E101" s="170"/>
      <c r="F101" s="170"/>
      <c r="G101" s="170"/>
      <c r="H101" s="170"/>
      <c r="I101" s="171"/>
      <c r="J101" s="172">
        <f>J164</f>
        <v>0</v>
      </c>
      <c r="K101" s="168"/>
      <c r="L101" s="173"/>
    </row>
    <row r="102" spans="1:47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124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27" t="str">
        <f>E7</f>
        <v>Oprava propustků v km 5,755, 6,866 a 7,231 tratě Horní Cerekev - Tábor</v>
      </c>
      <c r="F111" s="328"/>
      <c r="G111" s="328"/>
      <c r="H111" s="328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112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7" t="s">
        <v>577</v>
      </c>
      <c r="F113" s="329"/>
      <c r="G113" s="329"/>
      <c r="H113" s="329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114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80" t="str">
        <f>E11</f>
        <v>SO 201 - Železniční svršek na propustku v km 6,866</v>
      </c>
      <c r="F115" s="329"/>
      <c r="G115" s="329"/>
      <c r="H115" s="329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123" t="s">
        <v>22</v>
      </c>
      <c r="J117" s="66" t="str">
        <f>IF(J14="","",J14)</f>
        <v>7. 5. 2019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123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123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125</v>
      </c>
      <c r="D122" s="183" t="s">
        <v>58</v>
      </c>
      <c r="E122" s="183" t="s">
        <v>54</v>
      </c>
      <c r="F122" s="183" t="s">
        <v>55</v>
      </c>
      <c r="G122" s="183" t="s">
        <v>126</v>
      </c>
      <c r="H122" s="183" t="s">
        <v>127</v>
      </c>
      <c r="I122" s="184" t="s">
        <v>128</v>
      </c>
      <c r="J122" s="183" t="s">
        <v>118</v>
      </c>
      <c r="K122" s="185" t="s">
        <v>129</v>
      </c>
      <c r="L122" s="186"/>
      <c r="M122" s="75" t="s">
        <v>1</v>
      </c>
      <c r="N122" s="76" t="s">
        <v>37</v>
      </c>
      <c r="O122" s="76" t="s">
        <v>130</v>
      </c>
      <c r="P122" s="76" t="s">
        <v>131</v>
      </c>
      <c r="Q122" s="76" t="s">
        <v>132</v>
      </c>
      <c r="R122" s="76" t="s">
        <v>133</v>
      </c>
      <c r="S122" s="76" t="s">
        <v>134</v>
      </c>
      <c r="T122" s="77" t="s">
        <v>135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136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P124+P164</f>
        <v>0</v>
      </c>
      <c r="Q123" s="79"/>
      <c r="R123" s="189">
        <f>R124+R164</f>
        <v>79.894599999999997</v>
      </c>
      <c r="S123" s="79"/>
      <c r="T123" s="190">
        <f>T124+T164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120</v>
      </c>
      <c r="BK123" s="191">
        <f>BK124+BK164</f>
        <v>0</v>
      </c>
    </row>
    <row r="124" spans="1:65" s="12" customFormat="1" ht="25.9" customHeight="1">
      <c r="B124" s="192"/>
      <c r="C124" s="193"/>
      <c r="D124" s="194" t="s">
        <v>72</v>
      </c>
      <c r="E124" s="195" t="s">
        <v>137</v>
      </c>
      <c r="F124" s="195" t="s">
        <v>138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79.894599999999997</v>
      </c>
      <c r="S124" s="200"/>
      <c r="T124" s="202">
        <f>T125</f>
        <v>0</v>
      </c>
      <c r="AR124" s="203" t="s">
        <v>80</v>
      </c>
      <c r="AT124" s="204" t="s">
        <v>72</v>
      </c>
      <c r="AU124" s="204" t="s">
        <v>73</v>
      </c>
      <c r="AY124" s="203" t="s">
        <v>139</v>
      </c>
      <c r="BK124" s="205">
        <f>BK125</f>
        <v>0</v>
      </c>
    </row>
    <row r="125" spans="1:65" s="12" customFormat="1" ht="22.9" customHeight="1">
      <c r="B125" s="192"/>
      <c r="C125" s="193"/>
      <c r="D125" s="194" t="s">
        <v>72</v>
      </c>
      <c r="E125" s="206" t="s">
        <v>140</v>
      </c>
      <c r="F125" s="206" t="s">
        <v>141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SUM(P126:P163)</f>
        <v>0</v>
      </c>
      <c r="Q125" s="200"/>
      <c r="R125" s="201">
        <f>SUM(R126:R163)</f>
        <v>79.894599999999997</v>
      </c>
      <c r="S125" s="200"/>
      <c r="T125" s="202">
        <f>SUM(T126:T163)</f>
        <v>0</v>
      </c>
      <c r="AR125" s="203" t="s">
        <v>80</v>
      </c>
      <c r="AT125" s="204" t="s">
        <v>72</v>
      </c>
      <c r="AU125" s="204" t="s">
        <v>80</v>
      </c>
      <c r="AY125" s="203" t="s">
        <v>139</v>
      </c>
      <c r="BK125" s="205">
        <f>SUM(BK126:BK163)</f>
        <v>0</v>
      </c>
    </row>
    <row r="126" spans="1:65" s="2" customFormat="1" ht="21.75" customHeight="1">
      <c r="A126" s="34"/>
      <c r="B126" s="35"/>
      <c r="C126" s="208" t="s">
        <v>80</v>
      </c>
      <c r="D126" s="208" t="s">
        <v>142</v>
      </c>
      <c r="E126" s="209" t="s">
        <v>143</v>
      </c>
      <c r="F126" s="210" t="s">
        <v>144</v>
      </c>
      <c r="G126" s="211" t="s">
        <v>145</v>
      </c>
      <c r="H126" s="212">
        <v>0.3</v>
      </c>
      <c r="I126" s="213"/>
      <c r="J126" s="214">
        <f>ROUND(I126*H126,2)</f>
        <v>0</v>
      </c>
      <c r="K126" s="210" t="s">
        <v>146</v>
      </c>
      <c r="L126" s="39"/>
      <c r="M126" s="215" t="s">
        <v>1</v>
      </c>
      <c r="N126" s="216" t="s">
        <v>38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147</v>
      </c>
      <c r="AT126" s="219" t="s">
        <v>142</v>
      </c>
      <c r="AU126" s="219" t="s">
        <v>82</v>
      </c>
      <c r="AY126" s="17" t="s">
        <v>139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80</v>
      </c>
      <c r="BK126" s="220">
        <f>ROUND(I126*H126,2)</f>
        <v>0</v>
      </c>
      <c r="BL126" s="17" t="s">
        <v>147</v>
      </c>
      <c r="BM126" s="219" t="s">
        <v>579</v>
      </c>
    </row>
    <row r="127" spans="1:65" s="13" customFormat="1" ht="11.25">
      <c r="B127" s="221"/>
      <c r="C127" s="222"/>
      <c r="D127" s="223" t="s">
        <v>149</v>
      </c>
      <c r="E127" s="224" t="s">
        <v>1</v>
      </c>
      <c r="F127" s="225" t="s">
        <v>150</v>
      </c>
      <c r="G127" s="222"/>
      <c r="H127" s="226">
        <v>0.3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149</v>
      </c>
      <c r="AU127" s="232" t="s">
        <v>82</v>
      </c>
      <c r="AV127" s="13" t="s">
        <v>82</v>
      </c>
      <c r="AW127" s="13" t="s">
        <v>30</v>
      </c>
      <c r="AX127" s="13" t="s">
        <v>80</v>
      </c>
      <c r="AY127" s="232" t="s">
        <v>139</v>
      </c>
    </row>
    <row r="128" spans="1:65" s="2" customFormat="1" ht="21.75" customHeight="1">
      <c r="A128" s="34"/>
      <c r="B128" s="35"/>
      <c r="C128" s="208" t="s">
        <v>82</v>
      </c>
      <c r="D128" s="208" t="s">
        <v>142</v>
      </c>
      <c r="E128" s="209" t="s">
        <v>151</v>
      </c>
      <c r="F128" s="210" t="s">
        <v>152</v>
      </c>
      <c r="G128" s="211" t="s">
        <v>153</v>
      </c>
      <c r="H128" s="212">
        <v>25.2</v>
      </c>
      <c r="I128" s="213"/>
      <c r="J128" s="214">
        <f>ROUND(I128*H128,2)</f>
        <v>0</v>
      </c>
      <c r="K128" s="210" t="s">
        <v>146</v>
      </c>
      <c r="L128" s="39"/>
      <c r="M128" s="215" t="s">
        <v>1</v>
      </c>
      <c r="N128" s="216" t="s">
        <v>38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147</v>
      </c>
      <c r="AT128" s="219" t="s">
        <v>142</v>
      </c>
      <c r="AU128" s="219" t="s">
        <v>82</v>
      </c>
      <c r="AY128" s="17" t="s">
        <v>139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7" t="s">
        <v>80</v>
      </c>
      <c r="BK128" s="220">
        <f>ROUND(I128*H128,2)</f>
        <v>0</v>
      </c>
      <c r="BL128" s="17" t="s">
        <v>147</v>
      </c>
      <c r="BM128" s="219" t="s">
        <v>580</v>
      </c>
    </row>
    <row r="129" spans="1:65" s="2" customFormat="1" ht="19.5">
      <c r="A129" s="34"/>
      <c r="B129" s="35"/>
      <c r="C129" s="36"/>
      <c r="D129" s="223" t="s">
        <v>155</v>
      </c>
      <c r="E129" s="36"/>
      <c r="F129" s="233" t="s">
        <v>156</v>
      </c>
      <c r="G129" s="36"/>
      <c r="H129" s="36"/>
      <c r="I129" s="122"/>
      <c r="J129" s="36"/>
      <c r="K129" s="36"/>
      <c r="L129" s="39"/>
      <c r="M129" s="234"/>
      <c r="N129" s="235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155</v>
      </c>
      <c r="AU129" s="17" t="s">
        <v>82</v>
      </c>
    </row>
    <row r="130" spans="1:65" s="13" customFormat="1" ht="11.25">
      <c r="B130" s="221"/>
      <c r="C130" s="222"/>
      <c r="D130" s="223" t="s">
        <v>149</v>
      </c>
      <c r="E130" s="224" t="s">
        <v>1</v>
      </c>
      <c r="F130" s="225" t="s">
        <v>581</v>
      </c>
      <c r="G130" s="222"/>
      <c r="H130" s="226">
        <v>25.2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149</v>
      </c>
      <c r="AU130" s="232" t="s">
        <v>82</v>
      </c>
      <c r="AV130" s="13" t="s">
        <v>82</v>
      </c>
      <c r="AW130" s="13" t="s">
        <v>30</v>
      </c>
      <c r="AX130" s="13" t="s">
        <v>80</v>
      </c>
      <c r="AY130" s="232" t="s">
        <v>139</v>
      </c>
    </row>
    <row r="131" spans="1:65" s="2" customFormat="1" ht="21.75" customHeight="1">
      <c r="A131" s="34"/>
      <c r="B131" s="35"/>
      <c r="C131" s="208" t="s">
        <v>158</v>
      </c>
      <c r="D131" s="208" t="s">
        <v>142</v>
      </c>
      <c r="E131" s="209" t="s">
        <v>159</v>
      </c>
      <c r="F131" s="210" t="s">
        <v>160</v>
      </c>
      <c r="G131" s="211" t="s">
        <v>153</v>
      </c>
      <c r="H131" s="212">
        <v>25.2</v>
      </c>
      <c r="I131" s="213"/>
      <c r="J131" s="214">
        <f>ROUND(I131*H131,2)</f>
        <v>0</v>
      </c>
      <c r="K131" s="210" t="s">
        <v>146</v>
      </c>
      <c r="L131" s="39"/>
      <c r="M131" s="215" t="s">
        <v>1</v>
      </c>
      <c r="N131" s="216" t="s">
        <v>38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147</v>
      </c>
      <c r="AT131" s="219" t="s">
        <v>142</v>
      </c>
      <c r="AU131" s="219" t="s">
        <v>82</v>
      </c>
      <c r="AY131" s="17" t="s">
        <v>139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80</v>
      </c>
      <c r="BK131" s="220">
        <f>ROUND(I131*H131,2)</f>
        <v>0</v>
      </c>
      <c r="BL131" s="17" t="s">
        <v>147</v>
      </c>
      <c r="BM131" s="219" t="s">
        <v>582</v>
      </c>
    </row>
    <row r="132" spans="1:65" s="2" customFormat="1" ht="19.5">
      <c r="A132" s="34"/>
      <c r="B132" s="35"/>
      <c r="C132" s="36"/>
      <c r="D132" s="223" t="s">
        <v>155</v>
      </c>
      <c r="E132" s="36"/>
      <c r="F132" s="233" t="s">
        <v>162</v>
      </c>
      <c r="G132" s="36"/>
      <c r="H132" s="36"/>
      <c r="I132" s="122"/>
      <c r="J132" s="36"/>
      <c r="K132" s="36"/>
      <c r="L132" s="39"/>
      <c r="M132" s="234"/>
      <c r="N132" s="235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155</v>
      </c>
      <c r="AU132" s="17" t="s">
        <v>82</v>
      </c>
    </row>
    <row r="133" spans="1:65" s="13" customFormat="1" ht="11.25">
      <c r="B133" s="221"/>
      <c r="C133" s="222"/>
      <c r="D133" s="223" t="s">
        <v>149</v>
      </c>
      <c r="E133" s="224" t="s">
        <v>1</v>
      </c>
      <c r="F133" s="225" t="s">
        <v>581</v>
      </c>
      <c r="G133" s="222"/>
      <c r="H133" s="226">
        <v>25.2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149</v>
      </c>
      <c r="AU133" s="232" t="s">
        <v>82</v>
      </c>
      <c r="AV133" s="13" t="s">
        <v>82</v>
      </c>
      <c r="AW133" s="13" t="s">
        <v>30</v>
      </c>
      <c r="AX133" s="13" t="s">
        <v>80</v>
      </c>
      <c r="AY133" s="232" t="s">
        <v>139</v>
      </c>
    </row>
    <row r="134" spans="1:65" s="2" customFormat="1" ht="21.75" customHeight="1">
      <c r="A134" s="34"/>
      <c r="B134" s="35"/>
      <c r="C134" s="208" t="s">
        <v>147</v>
      </c>
      <c r="D134" s="208" t="s">
        <v>142</v>
      </c>
      <c r="E134" s="209" t="s">
        <v>164</v>
      </c>
      <c r="F134" s="210" t="s">
        <v>165</v>
      </c>
      <c r="G134" s="211" t="s">
        <v>145</v>
      </c>
      <c r="H134" s="212">
        <v>0.22500000000000001</v>
      </c>
      <c r="I134" s="213"/>
      <c r="J134" s="214">
        <f>ROUND(I134*H134,2)</f>
        <v>0</v>
      </c>
      <c r="K134" s="210" t="s">
        <v>146</v>
      </c>
      <c r="L134" s="39"/>
      <c r="M134" s="215" t="s">
        <v>1</v>
      </c>
      <c r="N134" s="216" t="s">
        <v>38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147</v>
      </c>
      <c r="AT134" s="219" t="s">
        <v>142</v>
      </c>
      <c r="AU134" s="219" t="s">
        <v>82</v>
      </c>
      <c r="AY134" s="17" t="s">
        <v>139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80</v>
      </c>
      <c r="BK134" s="220">
        <f>ROUND(I134*H134,2)</f>
        <v>0</v>
      </c>
      <c r="BL134" s="17" t="s">
        <v>147</v>
      </c>
      <c r="BM134" s="219" t="s">
        <v>583</v>
      </c>
    </row>
    <row r="135" spans="1:65" s="2" customFormat="1" ht="19.5">
      <c r="A135" s="34"/>
      <c r="B135" s="35"/>
      <c r="C135" s="36"/>
      <c r="D135" s="223" t="s">
        <v>155</v>
      </c>
      <c r="E135" s="36"/>
      <c r="F135" s="233" t="s">
        <v>156</v>
      </c>
      <c r="G135" s="36"/>
      <c r="H135" s="36"/>
      <c r="I135" s="122"/>
      <c r="J135" s="36"/>
      <c r="K135" s="36"/>
      <c r="L135" s="39"/>
      <c r="M135" s="234"/>
      <c r="N135" s="235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155</v>
      </c>
      <c r="AU135" s="17" t="s">
        <v>82</v>
      </c>
    </row>
    <row r="136" spans="1:65" s="13" customFormat="1" ht="11.25">
      <c r="B136" s="221"/>
      <c r="C136" s="222"/>
      <c r="D136" s="223" t="s">
        <v>149</v>
      </c>
      <c r="E136" s="224" t="s">
        <v>1</v>
      </c>
      <c r="F136" s="225" t="s">
        <v>584</v>
      </c>
      <c r="G136" s="222"/>
      <c r="H136" s="226">
        <v>0.22500000000000001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149</v>
      </c>
      <c r="AU136" s="232" t="s">
        <v>82</v>
      </c>
      <c r="AV136" s="13" t="s">
        <v>82</v>
      </c>
      <c r="AW136" s="13" t="s">
        <v>30</v>
      </c>
      <c r="AX136" s="13" t="s">
        <v>80</v>
      </c>
      <c r="AY136" s="232" t="s">
        <v>139</v>
      </c>
    </row>
    <row r="137" spans="1:65" s="2" customFormat="1" ht="21.75" customHeight="1">
      <c r="A137" s="34"/>
      <c r="B137" s="35"/>
      <c r="C137" s="208" t="s">
        <v>140</v>
      </c>
      <c r="D137" s="208" t="s">
        <v>142</v>
      </c>
      <c r="E137" s="209" t="s">
        <v>168</v>
      </c>
      <c r="F137" s="210" t="s">
        <v>169</v>
      </c>
      <c r="G137" s="211" t="s">
        <v>153</v>
      </c>
      <c r="H137" s="212">
        <v>25.5</v>
      </c>
      <c r="I137" s="213"/>
      <c r="J137" s="214">
        <f>ROUND(I137*H137,2)</f>
        <v>0</v>
      </c>
      <c r="K137" s="210" t="s">
        <v>146</v>
      </c>
      <c r="L137" s="39"/>
      <c r="M137" s="215" t="s">
        <v>1</v>
      </c>
      <c r="N137" s="216" t="s">
        <v>38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147</v>
      </c>
      <c r="AT137" s="219" t="s">
        <v>142</v>
      </c>
      <c r="AU137" s="219" t="s">
        <v>82</v>
      </c>
      <c r="AY137" s="17" t="s">
        <v>139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80</v>
      </c>
      <c r="BK137" s="220">
        <f>ROUND(I137*H137,2)</f>
        <v>0</v>
      </c>
      <c r="BL137" s="17" t="s">
        <v>147</v>
      </c>
      <c r="BM137" s="219" t="s">
        <v>585</v>
      </c>
    </row>
    <row r="138" spans="1:65" s="13" customFormat="1" ht="11.25">
      <c r="B138" s="221"/>
      <c r="C138" s="222"/>
      <c r="D138" s="223" t="s">
        <v>149</v>
      </c>
      <c r="E138" s="224" t="s">
        <v>1</v>
      </c>
      <c r="F138" s="225" t="s">
        <v>586</v>
      </c>
      <c r="G138" s="222"/>
      <c r="H138" s="226">
        <v>25.5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149</v>
      </c>
      <c r="AU138" s="232" t="s">
        <v>82</v>
      </c>
      <c r="AV138" s="13" t="s">
        <v>82</v>
      </c>
      <c r="AW138" s="13" t="s">
        <v>30</v>
      </c>
      <c r="AX138" s="13" t="s">
        <v>80</v>
      </c>
      <c r="AY138" s="232" t="s">
        <v>139</v>
      </c>
    </row>
    <row r="139" spans="1:65" s="2" customFormat="1" ht="21.75" customHeight="1">
      <c r="A139" s="34"/>
      <c r="B139" s="35"/>
      <c r="C139" s="208" t="s">
        <v>172</v>
      </c>
      <c r="D139" s="208" t="s">
        <v>142</v>
      </c>
      <c r="E139" s="209" t="s">
        <v>173</v>
      </c>
      <c r="F139" s="210" t="s">
        <v>174</v>
      </c>
      <c r="G139" s="211" t="s">
        <v>145</v>
      </c>
      <c r="H139" s="212">
        <v>1.2E-2</v>
      </c>
      <c r="I139" s="213"/>
      <c r="J139" s="214">
        <f>ROUND(I139*H139,2)</f>
        <v>0</v>
      </c>
      <c r="K139" s="210" t="s">
        <v>146</v>
      </c>
      <c r="L139" s="39"/>
      <c r="M139" s="215" t="s">
        <v>1</v>
      </c>
      <c r="N139" s="216" t="s">
        <v>38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147</v>
      </c>
      <c r="AT139" s="219" t="s">
        <v>142</v>
      </c>
      <c r="AU139" s="219" t="s">
        <v>82</v>
      </c>
      <c r="AY139" s="17" t="s">
        <v>139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80</v>
      </c>
      <c r="BK139" s="220">
        <f>ROUND(I139*H139,2)</f>
        <v>0</v>
      </c>
      <c r="BL139" s="17" t="s">
        <v>147</v>
      </c>
      <c r="BM139" s="219" t="s">
        <v>587</v>
      </c>
    </row>
    <row r="140" spans="1:65" s="2" customFormat="1" ht="19.5">
      <c r="A140" s="34"/>
      <c r="B140" s="35"/>
      <c r="C140" s="36"/>
      <c r="D140" s="223" t="s">
        <v>155</v>
      </c>
      <c r="E140" s="36"/>
      <c r="F140" s="233" t="s">
        <v>176</v>
      </c>
      <c r="G140" s="36"/>
      <c r="H140" s="36"/>
      <c r="I140" s="122"/>
      <c r="J140" s="36"/>
      <c r="K140" s="36"/>
      <c r="L140" s="39"/>
      <c r="M140" s="234"/>
      <c r="N140" s="235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155</v>
      </c>
      <c r="AU140" s="17" t="s">
        <v>82</v>
      </c>
    </row>
    <row r="141" spans="1:65" s="2" customFormat="1" ht="21.75" customHeight="1">
      <c r="A141" s="34"/>
      <c r="B141" s="35"/>
      <c r="C141" s="208" t="s">
        <v>178</v>
      </c>
      <c r="D141" s="208" t="s">
        <v>142</v>
      </c>
      <c r="E141" s="209" t="s">
        <v>179</v>
      </c>
      <c r="F141" s="210" t="s">
        <v>180</v>
      </c>
      <c r="G141" s="211" t="s">
        <v>145</v>
      </c>
      <c r="H141" s="212">
        <v>1.2E-2</v>
      </c>
      <c r="I141" s="213"/>
      <c r="J141" s="214">
        <f>ROUND(I141*H141,2)</f>
        <v>0</v>
      </c>
      <c r="K141" s="210" t="s">
        <v>146</v>
      </c>
      <c r="L141" s="39"/>
      <c r="M141" s="215" t="s">
        <v>1</v>
      </c>
      <c r="N141" s="216" t="s">
        <v>38</v>
      </c>
      <c r="O141" s="71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147</v>
      </c>
      <c r="AT141" s="219" t="s">
        <v>142</v>
      </c>
      <c r="AU141" s="219" t="s">
        <v>82</v>
      </c>
      <c r="AY141" s="17" t="s">
        <v>139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80</v>
      </c>
      <c r="BK141" s="220">
        <f>ROUND(I141*H141,2)</f>
        <v>0</v>
      </c>
      <c r="BL141" s="17" t="s">
        <v>147</v>
      </c>
      <c r="BM141" s="219" t="s">
        <v>588</v>
      </c>
    </row>
    <row r="142" spans="1:65" s="2" customFormat="1" ht="19.5">
      <c r="A142" s="34"/>
      <c r="B142" s="35"/>
      <c r="C142" s="36"/>
      <c r="D142" s="223" t="s">
        <v>155</v>
      </c>
      <c r="E142" s="36"/>
      <c r="F142" s="233" t="s">
        <v>176</v>
      </c>
      <c r="G142" s="36"/>
      <c r="H142" s="36"/>
      <c r="I142" s="122"/>
      <c r="J142" s="36"/>
      <c r="K142" s="36"/>
      <c r="L142" s="39"/>
      <c r="M142" s="234"/>
      <c r="N142" s="235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155</v>
      </c>
      <c r="AU142" s="17" t="s">
        <v>82</v>
      </c>
    </row>
    <row r="143" spans="1:65" s="2" customFormat="1" ht="21.75" customHeight="1">
      <c r="A143" s="34"/>
      <c r="B143" s="35"/>
      <c r="C143" s="208" t="s">
        <v>182</v>
      </c>
      <c r="D143" s="208" t="s">
        <v>142</v>
      </c>
      <c r="E143" s="209" t="s">
        <v>183</v>
      </c>
      <c r="F143" s="210" t="s">
        <v>184</v>
      </c>
      <c r="G143" s="211" t="s">
        <v>185</v>
      </c>
      <c r="H143" s="212">
        <v>4</v>
      </c>
      <c r="I143" s="213"/>
      <c r="J143" s="214">
        <f>ROUND(I143*H143,2)</f>
        <v>0</v>
      </c>
      <c r="K143" s="210" t="s">
        <v>146</v>
      </c>
      <c r="L143" s="39"/>
      <c r="M143" s="215" t="s">
        <v>1</v>
      </c>
      <c r="N143" s="216" t="s">
        <v>38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147</v>
      </c>
      <c r="AT143" s="219" t="s">
        <v>142</v>
      </c>
      <c r="AU143" s="219" t="s">
        <v>82</v>
      </c>
      <c r="AY143" s="17" t="s">
        <v>139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80</v>
      </c>
      <c r="BK143" s="220">
        <f>ROUND(I143*H143,2)</f>
        <v>0</v>
      </c>
      <c r="BL143" s="17" t="s">
        <v>147</v>
      </c>
      <c r="BM143" s="219" t="s">
        <v>589</v>
      </c>
    </row>
    <row r="144" spans="1:65" s="2" customFormat="1" ht="21.75" customHeight="1">
      <c r="A144" s="34"/>
      <c r="B144" s="35"/>
      <c r="C144" s="208" t="s">
        <v>187</v>
      </c>
      <c r="D144" s="208" t="s">
        <v>142</v>
      </c>
      <c r="E144" s="209" t="s">
        <v>188</v>
      </c>
      <c r="F144" s="210" t="s">
        <v>189</v>
      </c>
      <c r="G144" s="211" t="s">
        <v>185</v>
      </c>
      <c r="H144" s="212">
        <v>20</v>
      </c>
      <c r="I144" s="213"/>
      <c r="J144" s="214">
        <f>ROUND(I144*H144,2)</f>
        <v>0</v>
      </c>
      <c r="K144" s="210" t="s">
        <v>1</v>
      </c>
      <c r="L144" s="39"/>
      <c r="M144" s="215" t="s">
        <v>1</v>
      </c>
      <c r="N144" s="216" t="s">
        <v>38</v>
      </c>
      <c r="O144" s="71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147</v>
      </c>
      <c r="AT144" s="219" t="s">
        <v>142</v>
      </c>
      <c r="AU144" s="219" t="s">
        <v>82</v>
      </c>
      <c r="AY144" s="17" t="s">
        <v>139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80</v>
      </c>
      <c r="BK144" s="220">
        <f>ROUND(I144*H144,2)</f>
        <v>0</v>
      </c>
      <c r="BL144" s="17" t="s">
        <v>147</v>
      </c>
      <c r="BM144" s="219" t="s">
        <v>590</v>
      </c>
    </row>
    <row r="145" spans="1:65" s="13" customFormat="1" ht="11.25">
      <c r="B145" s="221"/>
      <c r="C145" s="222"/>
      <c r="D145" s="223" t="s">
        <v>149</v>
      </c>
      <c r="E145" s="224" t="s">
        <v>1</v>
      </c>
      <c r="F145" s="225" t="s">
        <v>591</v>
      </c>
      <c r="G145" s="222"/>
      <c r="H145" s="226">
        <v>20</v>
      </c>
      <c r="I145" s="227"/>
      <c r="J145" s="222"/>
      <c r="K145" s="222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149</v>
      </c>
      <c r="AU145" s="232" t="s">
        <v>82</v>
      </c>
      <c r="AV145" s="13" t="s">
        <v>82</v>
      </c>
      <c r="AW145" s="13" t="s">
        <v>30</v>
      </c>
      <c r="AX145" s="13" t="s">
        <v>80</v>
      </c>
      <c r="AY145" s="232" t="s">
        <v>139</v>
      </c>
    </row>
    <row r="146" spans="1:65" s="2" customFormat="1" ht="21.75" customHeight="1">
      <c r="A146" s="34"/>
      <c r="B146" s="35"/>
      <c r="C146" s="208" t="s">
        <v>191</v>
      </c>
      <c r="D146" s="208" t="s">
        <v>142</v>
      </c>
      <c r="E146" s="209" t="s">
        <v>202</v>
      </c>
      <c r="F146" s="210" t="s">
        <v>203</v>
      </c>
      <c r="G146" s="211" t="s">
        <v>145</v>
      </c>
      <c r="H146" s="212">
        <v>0.22500000000000001</v>
      </c>
      <c r="I146" s="213"/>
      <c r="J146" s="214">
        <f>ROUND(I146*H146,2)</f>
        <v>0</v>
      </c>
      <c r="K146" s="210" t="s">
        <v>146</v>
      </c>
      <c r="L146" s="39"/>
      <c r="M146" s="215" t="s">
        <v>1</v>
      </c>
      <c r="N146" s="216" t="s">
        <v>38</v>
      </c>
      <c r="O146" s="71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147</v>
      </c>
      <c r="AT146" s="219" t="s">
        <v>142</v>
      </c>
      <c r="AU146" s="219" t="s">
        <v>82</v>
      </c>
      <c r="AY146" s="17" t="s">
        <v>139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80</v>
      </c>
      <c r="BK146" s="220">
        <f>ROUND(I146*H146,2)</f>
        <v>0</v>
      </c>
      <c r="BL146" s="17" t="s">
        <v>147</v>
      </c>
      <c r="BM146" s="219" t="s">
        <v>592</v>
      </c>
    </row>
    <row r="147" spans="1:65" s="13" customFormat="1" ht="11.25">
      <c r="B147" s="221"/>
      <c r="C147" s="222"/>
      <c r="D147" s="223" t="s">
        <v>149</v>
      </c>
      <c r="E147" s="224" t="s">
        <v>1</v>
      </c>
      <c r="F147" s="225" t="s">
        <v>593</v>
      </c>
      <c r="G147" s="222"/>
      <c r="H147" s="226">
        <v>0.22500000000000001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149</v>
      </c>
      <c r="AU147" s="232" t="s">
        <v>82</v>
      </c>
      <c r="AV147" s="13" t="s">
        <v>82</v>
      </c>
      <c r="AW147" s="13" t="s">
        <v>30</v>
      </c>
      <c r="AX147" s="13" t="s">
        <v>80</v>
      </c>
      <c r="AY147" s="232" t="s">
        <v>139</v>
      </c>
    </row>
    <row r="148" spans="1:65" s="2" customFormat="1" ht="21.75" customHeight="1">
      <c r="A148" s="34"/>
      <c r="B148" s="35"/>
      <c r="C148" s="208" t="s">
        <v>197</v>
      </c>
      <c r="D148" s="208" t="s">
        <v>142</v>
      </c>
      <c r="E148" s="209" t="s">
        <v>207</v>
      </c>
      <c r="F148" s="210" t="s">
        <v>208</v>
      </c>
      <c r="G148" s="211" t="s">
        <v>209</v>
      </c>
      <c r="H148" s="212">
        <v>4</v>
      </c>
      <c r="I148" s="213"/>
      <c r="J148" s="214">
        <f>ROUND(I148*H148,2)</f>
        <v>0</v>
      </c>
      <c r="K148" s="210" t="s">
        <v>1</v>
      </c>
      <c r="L148" s="39"/>
      <c r="M148" s="215" t="s">
        <v>1</v>
      </c>
      <c r="N148" s="216" t="s">
        <v>38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147</v>
      </c>
      <c r="AT148" s="219" t="s">
        <v>142</v>
      </c>
      <c r="AU148" s="219" t="s">
        <v>82</v>
      </c>
      <c r="AY148" s="17" t="s">
        <v>139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80</v>
      </c>
      <c r="BK148" s="220">
        <f>ROUND(I148*H148,2)</f>
        <v>0</v>
      </c>
      <c r="BL148" s="17" t="s">
        <v>147</v>
      </c>
      <c r="BM148" s="219" t="s">
        <v>594</v>
      </c>
    </row>
    <row r="149" spans="1:65" s="13" customFormat="1" ht="11.25">
      <c r="B149" s="221"/>
      <c r="C149" s="222"/>
      <c r="D149" s="223" t="s">
        <v>149</v>
      </c>
      <c r="E149" s="224" t="s">
        <v>1</v>
      </c>
      <c r="F149" s="225" t="s">
        <v>211</v>
      </c>
      <c r="G149" s="222"/>
      <c r="H149" s="226">
        <v>4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149</v>
      </c>
      <c r="AU149" s="232" t="s">
        <v>82</v>
      </c>
      <c r="AV149" s="13" t="s">
        <v>82</v>
      </c>
      <c r="AW149" s="13" t="s">
        <v>30</v>
      </c>
      <c r="AX149" s="13" t="s">
        <v>80</v>
      </c>
      <c r="AY149" s="232" t="s">
        <v>139</v>
      </c>
    </row>
    <row r="150" spans="1:65" s="2" customFormat="1" ht="21.75" customHeight="1">
      <c r="A150" s="34"/>
      <c r="B150" s="35"/>
      <c r="C150" s="208" t="s">
        <v>201</v>
      </c>
      <c r="D150" s="208" t="s">
        <v>142</v>
      </c>
      <c r="E150" s="209" t="s">
        <v>213</v>
      </c>
      <c r="F150" s="210" t="s">
        <v>214</v>
      </c>
      <c r="G150" s="211" t="s">
        <v>209</v>
      </c>
      <c r="H150" s="212">
        <v>4</v>
      </c>
      <c r="I150" s="213"/>
      <c r="J150" s="214">
        <f>ROUND(I150*H150,2)</f>
        <v>0</v>
      </c>
      <c r="K150" s="210" t="s">
        <v>146</v>
      </c>
      <c r="L150" s="39"/>
      <c r="M150" s="215" t="s">
        <v>1</v>
      </c>
      <c r="N150" s="216" t="s">
        <v>38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147</v>
      </c>
      <c r="AT150" s="219" t="s">
        <v>142</v>
      </c>
      <c r="AU150" s="219" t="s">
        <v>82</v>
      </c>
      <c r="AY150" s="17" t="s">
        <v>139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80</v>
      </c>
      <c r="BK150" s="220">
        <f>ROUND(I150*H150,2)</f>
        <v>0</v>
      </c>
      <c r="BL150" s="17" t="s">
        <v>147</v>
      </c>
      <c r="BM150" s="219" t="s">
        <v>595</v>
      </c>
    </row>
    <row r="151" spans="1:65" s="2" customFormat="1" ht="33" customHeight="1">
      <c r="A151" s="34"/>
      <c r="B151" s="35"/>
      <c r="C151" s="208" t="s">
        <v>206</v>
      </c>
      <c r="D151" s="208" t="s">
        <v>142</v>
      </c>
      <c r="E151" s="209" t="s">
        <v>216</v>
      </c>
      <c r="F151" s="210" t="s">
        <v>217</v>
      </c>
      <c r="G151" s="211" t="s">
        <v>218</v>
      </c>
      <c r="H151" s="212">
        <v>100</v>
      </c>
      <c r="I151" s="213"/>
      <c r="J151" s="214">
        <f>ROUND(I151*H151,2)</f>
        <v>0</v>
      </c>
      <c r="K151" s="210" t="s">
        <v>146</v>
      </c>
      <c r="L151" s="39"/>
      <c r="M151" s="215" t="s">
        <v>1</v>
      </c>
      <c r="N151" s="216" t="s">
        <v>38</v>
      </c>
      <c r="O151" s="71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147</v>
      </c>
      <c r="AT151" s="219" t="s">
        <v>142</v>
      </c>
      <c r="AU151" s="219" t="s">
        <v>82</v>
      </c>
      <c r="AY151" s="17" t="s">
        <v>139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7" t="s">
        <v>80</v>
      </c>
      <c r="BK151" s="220">
        <f>ROUND(I151*H151,2)</f>
        <v>0</v>
      </c>
      <c r="BL151" s="17" t="s">
        <v>147</v>
      </c>
      <c r="BM151" s="219" t="s">
        <v>596</v>
      </c>
    </row>
    <row r="152" spans="1:65" s="13" customFormat="1" ht="11.25">
      <c r="B152" s="221"/>
      <c r="C152" s="222"/>
      <c r="D152" s="223" t="s">
        <v>149</v>
      </c>
      <c r="E152" s="224" t="s">
        <v>1</v>
      </c>
      <c r="F152" s="225" t="s">
        <v>597</v>
      </c>
      <c r="G152" s="222"/>
      <c r="H152" s="226">
        <v>100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149</v>
      </c>
      <c r="AU152" s="232" t="s">
        <v>82</v>
      </c>
      <c r="AV152" s="13" t="s">
        <v>82</v>
      </c>
      <c r="AW152" s="13" t="s">
        <v>30</v>
      </c>
      <c r="AX152" s="13" t="s">
        <v>80</v>
      </c>
      <c r="AY152" s="232" t="s">
        <v>139</v>
      </c>
    </row>
    <row r="153" spans="1:65" s="2" customFormat="1" ht="21.75" customHeight="1">
      <c r="A153" s="34"/>
      <c r="B153" s="35"/>
      <c r="C153" s="208" t="s">
        <v>212</v>
      </c>
      <c r="D153" s="208" t="s">
        <v>142</v>
      </c>
      <c r="E153" s="209" t="s">
        <v>222</v>
      </c>
      <c r="F153" s="210" t="s">
        <v>223</v>
      </c>
      <c r="G153" s="211" t="s">
        <v>218</v>
      </c>
      <c r="H153" s="212">
        <v>100</v>
      </c>
      <c r="I153" s="213"/>
      <c r="J153" s="214">
        <f>ROUND(I153*H153,2)</f>
        <v>0</v>
      </c>
      <c r="K153" s="210" t="s">
        <v>146</v>
      </c>
      <c r="L153" s="39"/>
      <c r="M153" s="215" t="s">
        <v>1</v>
      </c>
      <c r="N153" s="216" t="s">
        <v>38</v>
      </c>
      <c r="O153" s="71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147</v>
      </c>
      <c r="AT153" s="219" t="s">
        <v>142</v>
      </c>
      <c r="AU153" s="219" t="s">
        <v>82</v>
      </c>
      <c r="AY153" s="17" t="s">
        <v>139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80</v>
      </c>
      <c r="BK153" s="220">
        <f>ROUND(I153*H153,2)</f>
        <v>0</v>
      </c>
      <c r="BL153" s="17" t="s">
        <v>147</v>
      </c>
      <c r="BM153" s="219" t="s">
        <v>598</v>
      </c>
    </row>
    <row r="154" spans="1:65" s="13" customFormat="1" ht="11.25">
      <c r="B154" s="221"/>
      <c r="C154" s="222"/>
      <c r="D154" s="223" t="s">
        <v>149</v>
      </c>
      <c r="E154" s="224" t="s">
        <v>1</v>
      </c>
      <c r="F154" s="225" t="s">
        <v>597</v>
      </c>
      <c r="G154" s="222"/>
      <c r="H154" s="226">
        <v>100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149</v>
      </c>
      <c r="AU154" s="232" t="s">
        <v>82</v>
      </c>
      <c r="AV154" s="13" t="s">
        <v>82</v>
      </c>
      <c r="AW154" s="13" t="s">
        <v>30</v>
      </c>
      <c r="AX154" s="13" t="s">
        <v>80</v>
      </c>
      <c r="AY154" s="232" t="s">
        <v>139</v>
      </c>
    </row>
    <row r="155" spans="1:65" s="2" customFormat="1" ht="21.75" customHeight="1">
      <c r="A155" s="34"/>
      <c r="B155" s="35"/>
      <c r="C155" s="236" t="s">
        <v>8</v>
      </c>
      <c r="D155" s="236" t="s">
        <v>192</v>
      </c>
      <c r="E155" s="237" t="s">
        <v>226</v>
      </c>
      <c r="F155" s="238" t="s">
        <v>227</v>
      </c>
      <c r="G155" s="239" t="s">
        <v>228</v>
      </c>
      <c r="H155" s="240">
        <v>79.784999999999997</v>
      </c>
      <c r="I155" s="241"/>
      <c r="J155" s="242">
        <f>ROUND(I155*H155,2)</f>
        <v>0</v>
      </c>
      <c r="K155" s="238" t="s">
        <v>146</v>
      </c>
      <c r="L155" s="243"/>
      <c r="M155" s="244" t="s">
        <v>1</v>
      </c>
      <c r="N155" s="245" t="s">
        <v>38</v>
      </c>
      <c r="O155" s="71"/>
      <c r="P155" s="217">
        <f>O155*H155</f>
        <v>0</v>
      </c>
      <c r="Q155" s="217">
        <v>1</v>
      </c>
      <c r="R155" s="217">
        <f>Q155*H155</f>
        <v>79.784999999999997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182</v>
      </c>
      <c r="AT155" s="219" t="s">
        <v>192</v>
      </c>
      <c r="AU155" s="219" t="s">
        <v>82</v>
      </c>
      <c r="AY155" s="17" t="s">
        <v>139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80</v>
      </c>
      <c r="BK155" s="220">
        <f>ROUND(I155*H155,2)</f>
        <v>0</v>
      </c>
      <c r="BL155" s="17" t="s">
        <v>147</v>
      </c>
      <c r="BM155" s="219" t="s">
        <v>599</v>
      </c>
    </row>
    <row r="156" spans="1:65" s="13" customFormat="1" ht="11.25">
      <c r="B156" s="221"/>
      <c r="C156" s="222"/>
      <c r="D156" s="223" t="s">
        <v>149</v>
      </c>
      <c r="E156" s="224" t="s">
        <v>1</v>
      </c>
      <c r="F156" s="225" t="s">
        <v>600</v>
      </c>
      <c r="G156" s="222"/>
      <c r="H156" s="226">
        <v>34.424999999999997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149</v>
      </c>
      <c r="AU156" s="232" t="s">
        <v>82</v>
      </c>
      <c r="AV156" s="13" t="s">
        <v>82</v>
      </c>
      <c r="AW156" s="13" t="s">
        <v>30</v>
      </c>
      <c r="AX156" s="13" t="s">
        <v>73</v>
      </c>
      <c r="AY156" s="232" t="s">
        <v>139</v>
      </c>
    </row>
    <row r="157" spans="1:65" s="13" customFormat="1" ht="11.25">
      <c r="B157" s="221"/>
      <c r="C157" s="222"/>
      <c r="D157" s="223" t="s">
        <v>149</v>
      </c>
      <c r="E157" s="224" t="s">
        <v>1</v>
      </c>
      <c r="F157" s="225" t="s">
        <v>601</v>
      </c>
      <c r="G157" s="222"/>
      <c r="H157" s="226">
        <v>45.36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149</v>
      </c>
      <c r="AU157" s="232" t="s">
        <v>82</v>
      </c>
      <c r="AV157" s="13" t="s">
        <v>82</v>
      </c>
      <c r="AW157" s="13" t="s">
        <v>30</v>
      </c>
      <c r="AX157" s="13" t="s">
        <v>73</v>
      </c>
      <c r="AY157" s="232" t="s">
        <v>139</v>
      </c>
    </row>
    <row r="158" spans="1:65" s="14" customFormat="1" ht="11.25">
      <c r="B158" s="246"/>
      <c r="C158" s="247"/>
      <c r="D158" s="223" t="s">
        <v>149</v>
      </c>
      <c r="E158" s="248" t="s">
        <v>1</v>
      </c>
      <c r="F158" s="249" t="s">
        <v>231</v>
      </c>
      <c r="G158" s="247"/>
      <c r="H158" s="250">
        <v>79.784999999999997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149</v>
      </c>
      <c r="AU158" s="256" t="s">
        <v>82</v>
      </c>
      <c r="AV158" s="14" t="s">
        <v>147</v>
      </c>
      <c r="AW158" s="14" t="s">
        <v>30</v>
      </c>
      <c r="AX158" s="14" t="s">
        <v>80</v>
      </c>
      <c r="AY158" s="256" t="s">
        <v>139</v>
      </c>
    </row>
    <row r="159" spans="1:65" s="2" customFormat="1" ht="21.75" customHeight="1">
      <c r="A159" s="34"/>
      <c r="B159" s="35"/>
      <c r="C159" s="236" t="s">
        <v>221</v>
      </c>
      <c r="D159" s="236" t="s">
        <v>192</v>
      </c>
      <c r="E159" s="237" t="s">
        <v>193</v>
      </c>
      <c r="F159" s="238" t="s">
        <v>194</v>
      </c>
      <c r="G159" s="239" t="s">
        <v>185</v>
      </c>
      <c r="H159" s="240">
        <v>80</v>
      </c>
      <c r="I159" s="241"/>
      <c r="J159" s="242">
        <f>ROUND(I159*H159,2)</f>
        <v>0</v>
      </c>
      <c r="K159" s="238" t="s">
        <v>146</v>
      </c>
      <c r="L159" s="243"/>
      <c r="M159" s="244" t="s">
        <v>1</v>
      </c>
      <c r="N159" s="245" t="s">
        <v>38</v>
      </c>
      <c r="O159" s="71"/>
      <c r="P159" s="217">
        <f>O159*H159</f>
        <v>0</v>
      </c>
      <c r="Q159" s="217">
        <v>5.0000000000000002E-5</v>
      </c>
      <c r="R159" s="217">
        <f>Q159*H159</f>
        <v>4.0000000000000001E-3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182</v>
      </c>
      <c r="AT159" s="219" t="s">
        <v>192</v>
      </c>
      <c r="AU159" s="219" t="s">
        <v>82</v>
      </c>
      <c r="AY159" s="17" t="s">
        <v>139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80</v>
      </c>
      <c r="BK159" s="220">
        <f>ROUND(I159*H159,2)</f>
        <v>0</v>
      </c>
      <c r="BL159" s="17" t="s">
        <v>147</v>
      </c>
      <c r="BM159" s="219" t="s">
        <v>602</v>
      </c>
    </row>
    <row r="160" spans="1:65" s="13" customFormat="1" ht="11.25">
      <c r="B160" s="221"/>
      <c r="C160" s="222"/>
      <c r="D160" s="223" t="s">
        <v>149</v>
      </c>
      <c r="E160" s="224" t="s">
        <v>1</v>
      </c>
      <c r="F160" s="225" t="s">
        <v>196</v>
      </c>
      <c r="G160" s="222"/>
      <c r="H160" s="226">
        <v>80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149</v>
      </c>
      <c r="AU160" s="232" t="s">
        <v>82</v>
      </c>
      <c r="AV160" s="13" t="s">
        <v>82</v>
      </c>
      <c r="AW160" s="13" t="s">
        <v>30</v>
      </c>
      <c r="AX160" s="13" t="s">
        <v>80</v>
      </c>
      <c r="AY160" s="232" t="s">
        <v>139</v>
      </c>
    </row>
    <row r="161" spans="1:65" s="2" customFormat="1" ht="21.75" customHeight="1">
      <c r="A161" s="34"/>
      <c r="B161" s="35"/>
      <c r="C161" s="236" t="s">
        <v>225</v>
      </c>
      <c r="D161" s="236" t="s">
        <v>192</v>
      </c>
      <c r="E161" s="237" t="s">
        <v>198</v>
      </c>
      <c r="F161" s="238" t="s">
        <v>199</v>
      </c>
      <c r="G161" s="239" t="s">
        <v>185</v>
      </c>
      <c r="H161" s="240">
        <v>80</v>
      </c>
      <c r="I161" s="241"/>
      <c r="J161" s="242">
        <f>ROUND(I161*H161,2)</f>
        <v>0</v>
      </c>
      <c r="K161" s="238" t="s">
        <v>146</v>
      </c>
      <c r="L161" s="243"/>
      <c r="M161" s="244" t="s">
        <v>1</v>
      </c>
      <c r="N161" s="245" t="s">
        <v>38</v>
      </c>
      <c r="O161" s="71"/>
      <c r="P161" s="217">
        <f>O161*H161</f>
        <v>0</v>
      </c>
      <c r="Q161" s="217">
        <v>1.23E-3</v>
      </c>
      <c r="R161" s="217">
        <f>Q161*H161</f>
        <v>9.8400000000000001E-2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182</v>
      </c>
      <c r="AT161" s="219" t="s">
        <v>192</v>
      </c>
      <c r="AU161" s="219" t="s">
        <v>82</v>
      </c>
      <c r="AY161" s="17" t="s">
        <v>139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80</v>
      </c>
      <c r="BK161" s="220">
        <f>ROUND(I161*H161,2)</f>
        <v>0</v>
      </c>
      <c r="BL161" s="17" t="s">
        <v>147</v>
      </c>
      <c r="BM161" s="219" t="s">
        <v>603</v>
      </c>
    </row>
    <row r="162" spans="1:65" s="2" customFormat="1" ht="21.75" customHeight="1">
      <c r="A162" s="34"/>
      <c r="B162" s="35"/>
      <c r="C162" s="236" t="s">
        <v>232</v>
      </c>
      <c r="D162" s="236" t="s">
        <v>192</v>
      </c>
      <c r="E162" s="237" t="s">
        <v>233</v>
      </c>
      <c r="F162" s="238" t="s">
        <v>234</v>
      </c>
      <c r="G162" s="239" t="s">
        <v>185</v>
      </c>
      <c r="H162" s="240">
        <v>40</v>
      </c>
      <c r="I162" s="241"/>
      <c r="J162" s="242">
        <f>ROUND(I162*H162,2)</f>
        <v>0</v>
      </c>
      <c r="K162" s="238" t="s">
        <v>146</v>
      </c>
      <c r="L162" s="243"/>
      <c r="M162" s="244" t="s">
        <v>1</v>
      </c>
      <c r="N162" s="245" t="s">
        <v>38</v>
      </c>
      <c r="O162" s="71"/>
      <c r="P162" s="217">
        <f>O162*H162</f>
        <v>0</v>
      </c>
      <c r="Q162" s="217">
        <v>1.8000000000000001E-4</v>
      </c>
      <c r="R162" s="217">
        <f>Q162*H162</f>
        <v>7.2000000000000007E-3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182</v>
      </c>
      <c r="AT162" s="219" t="s">
        <v>192</v>
      </c>
      <c r="AU162" s="219" t="s">
        <v>82</v>
      </c>
      <c r="AY162" s="17" t="s">
        <v>139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7" t="s">
        <v>80</v>
      </c>
      <c r="BK162" s="220">
        <f>ROUND(I162*H162,2)</f>
        <v>0</v>
      </c>
      <c r="BL162" s="17" t="s">
        <v>147</v>
      </c>
      <c r="BM162" s="219" t="s">
        <v>604</v>
      </c>
    </row>
    <row r="163" spans="1:65" s="13" customFormat="1" ht="11.25">
      <c r="B163" s="221"/>
      <c r="C163" s="222"/>
      <c r="D163" s="223" t="s">
        <v>149</v>
      </c>
      <c r="E163" s="224" t="s">
        <v>1</v>
      </c>
      <c r="F163" s="225" t="s">
        <v>236</v>
      </c>
      <c r="G163" s="222"/>
      <c r="H163" s="226">
        <v>40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149</v>
      </c>
      <c r="AU163" s="232" t="s">
        <v>82</v>
      </c>
      <c r="AV163" s="13" t="s">
        <v>82</v>
      </c>
      <c r="AW163" s="13" t="s">
        <v>30</v>
      </c>
      <c r="AX163" s="13" t="s">
        <v>80</v>
      </c>
      <c r="AY163" s="232" t="s">
        <v>139</v>
      </c>
    </row>
    <row r="164" spans="1:65" s="12" customFormat="1" ht="25.9" customHeight="1">
      <c r="B164" s="192"/>
      <c r="C164" s="193"/>
      <c r="D164" s="194" t="s">
        <v>72</v>
      </c>
      <c r="E164" s="195" t="s">
        <v>237</v>
      </c>
      <c r="F164" s="195" t="s">
        <v>238</v>
      </c>
      <c r="G164" s="193"/>
      <c r="H164" s="193"/>
      <c r="I164" s="196"/>
      <c r="J164" s="197">
        <f>BK164</f>
        <v>0</v>
      </c>
      <c r="K164" s="193"/>
      <c r="L164" s="198"/>
      <c r="M164" s="199"/>
      <c r="N164" s="200"/>
      <c r="O164" s="200"/>
      <c r="P164" s="201">
        <f>SUM(P165:P174)</f>
        <v>0</v>
      </c>
      <c r="Q164" s="200"/>
      <c r="R164" s="201">
        <f>SUM(R165:R174)</f>
        <v>0</v>
      </c>
      <c r="S164" s="200"/>
      <c r="T164" s="202">
        <f>SUM(T165:T174)</f>
        <v>0</v>
      </c>
      <c r="AR164" s="203" t="s">
        <v>147</v>
      </c>
      <c r="AT164" s="204" t="s">
        <v>72</v>
      </c>
      <c r="AU164" s="204" t="s">
        <v>73</v>
      </c>
      <c r="AY164" s="203" t="s">
        <v>139</v>
      </c>
      <c r="BK164" s="205">
        <f>SUM(BK165:BK174)</f>
        <v>0</v>
      </c>
    </row>
    <row r="165" spans="1:65" s="2" customFormat="1" ht="33" customHeight="1">
      <c r="A165" s="34"/>
      <c r="B165" s="35"/>
      <c r="C165" s="208" t="s">
        <v>239</v>
      </c>
      <c r="D165" s="208" t="s">
        <v>142</v>
      </c>
      <c r="E165" s="209" t="s">
        <v>240</v>
      </c>
      <c r="F165" s="210" t="s">
        <v>241</v>
      </c>
      <c r="G165" s="211" t="s">
        <v>228</v>
      </c>
      <c r="H165" s="212">
        <v>110.88</v>
      </c>
      <c r="I165" s="213"/>
      <c r="J165" s="214">
        <f>ROUND(I165*H165,2)</f>
        <v>0</v>
      </c>
      <c r="K165" s="210" t="s">
        <v>146</v>
      </c>
      <c r="L165" s="39"/>
      <c r="M165" s="215" t="s">
        <v>1</v>
      </c>
      <c r="N165" s="216" t="s">
        <v>38</v>
      </c>
      <c r="O165" s="71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147</v>
      </c>
      <c r="AT165" s="219" t="s">
        <v>142</v>
      </c>
      <c r="AU165" s="219" t="s">
        <v>80</v>
      </c>
      <c r="AY165" s="17" t="s">
        <v>139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7" t="s">
        <v>80</v>
      </c>
      <c r="BK165" s="220">
        <f>ROUND(I165*H165,2)</f>
        <v>0</v>
      </c>
      <c r="BL165" s="17" t="s">
        <v>147</v>
      </c>
      <c r="BM165" s="219" t="s">
        <v>605</v>
      </c>
    </row>
    <row r="166" spans="1:65" s="13" customFormat="1" ht="11.25">
      <c r="B166" s="221"/>
      <c r="C166" s="222"/>
      <c r="D166" s="223" t="s">
        <v>149</v>
      </c>
      <c r="E166" s="224" t="s">
        <v>1</v>
      </c>
      <c r="F166" s="225" t="s">
        <v>606</v>
      </c>
      <c r="G166" s="222"/>
      <c r="H166" s="226">
        <v>42.84</v>
      </c>
      <c r="I166" s="227"/>
      <c r="J166" s="222"/>
      <c r="K166" s="222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149</v>
      </c>
      <c r="AU166" s="232" t="s">
        <v>80</v>
      </c>
      <c r="AV166" s="13" t="s">
        <v>82</v>
      </c>
      <c r="AW166" s="13" t="s">
        <v>30</v>
      </c>
      <c r="AX166" s="13" t="s">
        <v>73</v>
      </c>
      <c r="AY166" s="232" t="s">
        <v>139</v>
      </c>
    </row>
    <row r="167" spans="1:65" s="13" customFormat="1" ht="11.25">
      <c r="B167" s="221"/>
      <c r="C167" s="222"/>
      <c r="D167" s="223" t="s">
        <v>149</v>
      </c>
      <c r="E167" s="224" t="s">
        <v>1</v>
      </c>
      <c r="F167" s="225" t="s">
        <v>607</v>
      </c>
      <c r="G167" s="222"/>
      <c r="H167" s="226">
        <v>68.040000000000006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149</v>
      </c>
      <c r="AU167" s="232" t="s">
        <v>80</v>
      </c>
      <c r="AV167" s="13" t="s">
        <v>82</v>
      </c>
      <c r="AW167" s="13" t="s">
        <v>30</v>
      </c>
      <c r="AX167" s="13" t="s">
        <v>73</v>
      </c>
      <c r="AY167" s="232" t="s">
        <v>139</v>
      </c>
    </row>
    <row r="168" spans="1:65" s="14" customFormat="1" ht="11.25">
      <c r="B168" s="246"/>
      <c r="C168" s="247"/>
      <c r="D168" s="223" t="s">
        <v>149</v>
      </c>
      <c r="E168" s="248" t="s">
        <v>1</v>
      </c>
      <c r="F168" s="249" t="s">
        <v>231</v>
      </c>
      <c r="G168" s="247"/>
      <c r="H168" s="250">
        <v>110.88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149</v>
      </c>
      <c r="AU168" s="256" t="s">
        <v>80</v>
      </c>
      <c r="AV168" s="14" t="s">
        <v>147</v>
      </c>
      <c r="AW168" s="14" t="s">
        <v>30</v>
      </c>
      <c r="AX168" s="14" t="s">
        <v>80</v>
      </c>
      <c r="AY168" s="256" t="s">
        <v>139</v>
      </c>
    </row>
    <row r="169" spans="1:65" s="2" customFormat="1" ht="21.75" customHeight="1">
      <c r="A169" s="34"/>
      <c r="B169" s="35"/>
      <c r="C169" s="208" t="s">
        <v>245</v>
      </c>
      <c r="D169" s="208" t="s">
        <v>142</v>
      </c>
      <c r="E169" s="209" t="s">
        <v>246</v>
      </c>
      <c r="F169" s="210" t="s">
        <v>247</v>
      </c>
      <c r="G169" s="211" t="s">
        <v>185</v>
      </c>
      <c r="H169" s="212">
        <v>1</v>
      </c>
      <c r="I169" s="213"/>
      <c r="J169" s="214">
        <f>ROUND(I169*H169,2)</f>
        <v>0</v>
      </c>
      <c r="K169" s="210" t="s">
        <v>146</v>
      </c>
      <c r="L169" s="39"/>
      <c r="M169" s="215" t="s">
        <v>1</v>
      </c>
      <c r="N169" s="216" t="s">
        <v>38</v>
      </c>
      <c r="O169" s="71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248</v>
      </c>
      <c r="AT169" s="219" t="s">
        <v>142</v>
      </c>
      <c r="AU169" s="219" t="s">
        <v>80</v>
      </c>
      <c r="AY169" s="17" t="s">
        <v>139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80</v>
      </c>
      <c r="BK169" s="220">
        <f>ROUND(I169*H169,2)</f>
        <v>0</v>
      </c>
      <c r="BL169" s="17" t="s">
        <v>248</v>
      </c>
      <c r="BM169" s="219" t="s">
        <v>608</v>
      </c>
    </row>
    <row r="170" spans="1:65" s="13" customFormat="1" ht="11.25">
      <c r="B170" s="221"/>
      <c r="C170" s="222"/>
      <c r="D170" s="223" t="s">
        <v>149</v>
      </c>
      <c r="E170" s="224" t="s">
        <v>1</v>
      </c>
      <c r="F170" s="225" t="s">
        <v>250</v>
      </c>
      <c r="G170" s="222"/>
      <c r="H170" s="226">
        <v>1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149</v>
      </c>
      <c r="AU170" s="232" t="s">
        <v>80</v>
      </c>
      <c r="AV170" s="13" t="s">
        <v>82</v>
      </c>
      <c r="AW170" s="13" t="s">
        <v>30</v>
      </c>
      <c r="AX170" s="13" t="s">
        <v>80</v>
      </c>
      <c r="AY170" s="232" t="s">
        <v>139</v>
      </c>
    </row>
    <row r="171" spans="1:65" s="2" customFormat="1" ht="21.75" customHeight="1">
      <c r="A171" s="34"/>
      <c r="B171" s="35"/>
      <c r="C171" s="208" t="s">
        <v>7</v>
      </c>
      <c r="D171" s="208" t="s">
        <v>142</v>
      </c>
      <c r="E171" s="209" t="s">
        <v>609</v>
      </c>
      <c r="F171" s="210" t="s">
        <v>610</v>
      </c>
      <c r="G171" s="211" t="s">
        <v>185</v>
      </c>
      <c r="H171" s="212">
        <v>1</v>
      </c>
      <c r="I171" s="213"/>
      <c r="J171" s="214">
        <f>ROUND(I171*H171,2)</f>
        <v>0</v>
      </c>
      <c r="K171" s="210" t="s">
        <v>146</v>
      </c>
      <c r="L171" s="39"/>
      <c r="M171" s="215" t="s">
        <v>1</v>
      </c>
      <c r="N171" s="216" t="s">
        <v>38</v>
      </c>
      <c r="O171" s="71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248</v>
      </c>
      <c r="AT171" s="219" t="s">
        <v>142</v>
      </c>
      <c r="AU171" s="219" t="s">
        <v>80</v>
      </c>
      <c r="AY171" s="17" t="s">
        <v>139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80</v>
      </c>
      <c r="BK171" s="220">
        <f>ROUND(I171*H171,2)</f>
        <v>0</v>
      </c>
      <c r="BL171" s="17" t="s">
        <v>248</v>
      </c>
      <c r="BM171" s="219" t="s">
        <v>611</v>
      </c>
    </row>
    <row r="172" spans="1:65" s="13" customFormat="1" ht="11.25">
      <c r="B172" s="221"/>
      <c r="C172" s="222"/>
      <c r="D172" s="223" t="s">
        <v>149</v>
      </c>
      <c r="E172" s="224" t="s">
        <v>1</v>
      </c>
      <c r="F172" s="225" t="s">
        <v>612</v>
      </c>
      <c r="G172" s="222"/>
      <c r="H172" s="226">
        <v>1</v>
      </c>
      <c r="I172" s="227"/>
      <c r="J172" s="222"/>
      <c r="K172" s="222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149</v>
      </c>
      <c r="AU172" s="232" t="s">
        <v>80</v>
      </c>
      <c r="AV172" s="13" t="s">
        <v>82</v>
      </c>
      <c r="AW172" s="13" t="s">
        <v>30</v>
      </c>
      <c r="AX172" s="13" t="s">
        <v>80</v>
      </c>
      <c r="AY172" s="232" t="s">
        <v>139</v>
      </c>
    </row>
    <row r="173" spans="1:65" s="2" customFormat="1" ht="21.75" customHeight="1">
      <c r="A173" s="34"/>
      <c r="B173" s="35"/>
      <c r="C173" s="208" t="s">
        <v>356</v>
      </c>
      <c r="D173" s="208" t="s">
        <v>142</v>
      </c>
      <c r="E173" s="209" t="s">
        <v>251</v>
      </c>
      <c r="F173" s="210" t="s">
        <v>252</v>
      </c>
      <c r="G173" s="211" t="s">
        <v>228</v>
      </c>
      <c r="H173" s="212">
        <v>42.84</v>
      </c>
      <c r="I173" s="213"/>
      <c r="J173" s="214">
        <f>ROUND(I173*H173,2)</f>
        <v>0</v>
      </c>
      <c r="K173" s="210" t="s">
        <v>146</v>
      </c>
      <c r="L173" s="39"/>
      <c r="M173" s="215" t="s">
        <v>1</v>
      </c>
      <c r="N173" s="216" t="s">
        <v>38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248</v>
      </c>
      <c r="AT173" s="219" t="s">
        <v>142</v>
      </c>
      <c r="AU173" s="219" t="s">
        <v>80</v>
      </c>
      <c r="AY173" s="17" t="s">
        <v>139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80</v>
      </c>
      <c r="BK173" s="220">
        <f>ROUND(I173*H173,2)</f>
        <v>0</v>
      </c>
      <c r="BL173" s="17" t="s">
        <v>248</v>
      </c>
      <c r="BM173" s="219" t="s">
        <v>613</v>
      </c>
    </row>
    <row r="174" spans="1:65" s="13" customFormat="1" ht="11.25">
      <c r="B174" s="221"/>
      <c r="C174" s="222"/>
      <c r="D174" s="223" t="s">
        <v>149</v>
      </c>
      <c r="E174" s="224" t="s">
        <v>1</v>
      </c>
      <c r="F174" s="225" t="s">
        <v>614</v>
      </c>
      <c r="G174" s="222"/>
      <c r="H174" s="226">
        <v>42.84</v>
      </c>
      <c r="I174" s="227"/>
      <c r="J174" s="222"/>
      <c r="K174" s="222"/>
      <c r="L174" s="228"/>
      <c r="M174" s="257"/>
      <c r="N174" s="258"/>
      <c r="O174" s="258"/>
      <c r="P174" s="258"/>
      <c r="Q174" s="258"/>
      <c r="R174" s="258"/>
      <c r="S174" s="258"/>
      <c r="T174" s="259"/>
      <c r="AT174" s="232" t="s">
        <v>149</v>
      </c>
      <c r="AU174" s="232" t="s">
        <v>80</v>
      </c>
      <c r="AV174" s="13" t="s">
        <v>82</v>
      </c>
      <c r="AW174" s="13" t="s">
        <v>30</v>
      </c>
      <c r="AX174" s="13" t="s">
        <v>80</v>
      </c>
      <c r="AY174" s="232" t="s">
        <v>139</v>
      </c>
    </row>
    <row r="175" spans="1:65" s="2" customFormat="1" ht="6.95" customHeight="1">
      <c r="A175" s="34"/>
      <c r="B175" s="54"/>
      <c r="C175" s="55"/>
      <c r="D175" s="55"/>
      <c r="E175" s="55"/>
      <c r="F175" s="55"/>
      <c r="G175" s="55"/>
      <c r="H175" s="55"/>
      <c r="I175" s="158"/>
      <c r="J175" s="55"/>
      <c r="K175" s="55"/>
      <c r="L175" s="39"/>
      <c r="M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</row>
  </sheetData>
  <sheetProtection algorithmName="SHA-512" hashValue="XrbSk0zfw6c7UajXPaSFAUKOMdE2uMZmq2JQkmutMJLooY74cRr/hrb3OTHAzIi803DMX8yBipa4++QQD81FCA==" saltValue="SY4x5bzeeD3xVrBrl6QRFHFXBj5KsZy8nluaga3B0jkBgp/bnelbQcSUEw27/LW4lScSLcODT/1dvkIeHhC7zg==" spinCount="100000" sheet="1" objects="1" scenarios="1" formatColumns="0" formatRows="0" autoFilter="0"/>
  <autoFilter ref="C122:K17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100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111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0" t="str">
        <f>'Rekapitulace stavby'!K6</f>
        <v>Oprava propustků v km 5,755, 6,866 a 7,231 tratě Horní Cerekev - Tábor</v>
      </c>
      <c r="F7" s="321"/>
      <c r="G7" s="321"/>
      <c r="H7" s="321"/>
      <c r="I7" s="115"/>
      <c r="L7" s="20"/>
    </row>
    <row r="8" spans="1:46" s="1" customFormat="1" ht="12" customHeight="1">
      <c r="B8" s="20"/>
      <c r="D8" s="121" t="s">
        <v>112</v>
      </c>
      <c r="I8" s="115"/>
      <c r="L8" s="20"/>
    </row>
    <row r="9" spans="1:46" s="2" customFormat="1" ht="16.5" customHeight="1">
      <c r="A9" s="34"/>
      <c r="B9" s="39"/>
      <c r="C9" s="34"/>
      <c r="D9" s="34"/>
      <c r="E9" s="320" t="s">
        <v>577</v>
      </c>
      <c r="F9" s="322"/>
      <c r="G9" s="322"/>
      <c r="H9" s="32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114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3" t="s">
        <v>615</v>
      </c>
      <c r="F11" s="322"/>
      <c r="G11" s="322"/>
      <c r="H11" s="32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7. 5. 2019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4" t="str">
        <f>'Rekapitulace stavby'!E14</f>
        <v>Vyplň údaj</v>
      </c>
      <c r="F20" s="325"/>
      <c r="G20" s="325"/>
      <c r="H20" s="325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32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6" t="s">
        <v>1</v>
      </c>
      <c r="F29" s="326"/>
      <c r="G29" s="326"/>
      <c r="H29" s="32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33</v>
      </c>
      <c r="E32" s="34"/>
      <c r="F32" s="34"/>
      <c r="G32" s="34"/>
      <c r="H32" s="34"/>
      <c r="I32" s="122"/>
      <c r="J32" s="132">
        <f>ROUND(J133,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35</v>
      </c>
      <c r="G34" s="34"/>
      <c r="H34" s="34"/>
      <c r="I34" s="134" t="s">
        <v>34</v>
      </c>
      <c r="J34" s="133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37</v>
      </c>
      <c r="E35" s="121" t="s">
        <v>38</v>
      </c>
      <c r="F35" s="136">
        <f>ROUND((SUM(BE133:BE271)),  2)</f>
        <v>0</v>
      </c>
      <c r="G35" s="34"/>
      <c r="H35" s="34"/>
      <c r="I35" s="137">
        <v>0.21</v>
      </c>
      <c r="J35" s="136">
        <f>ROUND(((SUM(BE133:BE271))*I35),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39</v>
      </c>
      <c r="F36" s="136">
        <f>ROUND((SUM(BF133:BF271)),  2)</f>
        <v>0</v>
      </c>
      <c r="G36" s="34"/>
      <c r="H36" s="34"/>
      <c r="I36" s="137">
        <v>0.15</v>
      </c>
      <c r="J36" s="136">
        <f>ROUND(((SUM(BF133:BF271))*I36),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40</v>
      </c>
      <c r="F37" s="136">
        <f>ROUND((SUM(BG133:BG271)),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41</v>
      </c>
      <c r="F38" s="136">
        <f>ROUND((SUM(BH133:BH271)),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42</v>
      </c>
      <c r="F39" s="136">
        <f>ROUND((SUM(BI133:BI271)),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7" t="str">
        <f>E7</f>
        <v>Oprava propustků v km 5,755, 6,866 a 7,231 tratě Horní Cerekev - Tábor</v>
      </c>
      <c r="F85" s="328"/>
      <c r="G85" s="328"/>
      <c r="H85" s="32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7" t="s">
        <v>577</v>
      </c>
      <c r="F87" s="329"/>
      <c r="G87" s="329"/>
      <c r="H87" s="32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80" t="str">
        <f>E11</f>
        <v>SO 202 - Oprava propustku v km 6,866</v>
      </c>
      <c r="F89" s="329"/>
      <c r="G89" s="329"/>
      <c r="H89" s="32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7. 5. 2019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J133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hidden="1" customHeight="1">
      <c r="B99" s="167"/>
      <c r="C99" s="168"/>
      <c r="D99" s="169" t="s">
        <v>256</v>
      </c>
      <c r="E99" s="170"/>
      <c r="F99" s="170"/>
      <c r="G99" s="170"/>
      <c r="H99" s="170"/>
      <c r="I99" s="171"/>
      <c r="J99" s="172">
        <f>J134</f>
        <v>0</v>
      </c>
      <c r="K99" s="168"/>
      <c r="L99" s="173"/>
    </row>
    <row r="100" spans="1:47" s="9" customFormat="1" ht="24.95" hidden="1" customHeight="1">
      <c r="B100" s="167"/>
      <c r="C100" s="168"/>
      <c r="D100" s="169" t="s">
        <v>257</v>
      </c>
      <c r="E100" s="170"/>
      <c r="F100" s="170"/>
      <c r="G100" s="170"/>
      <c r="H100" s="170"/>
      <c r="I100" s="171"/>
      <c r="J100" s="172">
        <f>J193</f>
        <v>0</v>
      </c>
      <c r="K100" s="168"/>
      <c r="L100" s="173"/>
    </row>
    <row r="101" spans="1:47" s="10" customFormat="1" ht="19.899999999999999" hidden="1" customHeight="1">
      <c r="B101" s="174"/>
      <c r="C101" s="104"/>
      <c r="D101" s="175" t="s">
        <v>258</v>
      </c>
      <c r="E101" s="176"/>
      <c r="F101" s="176"/>
      <c r="G101" s="176"/>
      <c r="H101" s="176"/>
      <c r="I101" s="177"/>
      <c r="J101" s="178">
        <f>J208</f>
        <v>0</v>
      </c>
      <c r="K101" s="104"/>
      <c r="L101" s="179"/>
    </row>
    <row r="102" spans="1:47" s="9" customFormat="1" ht="24.95" hidden="1" customHeight="1">
      <c r="B102" s="167"/>
      <c r="C102" s="168"/>
      <c r="D102" s="169" t="s">
        <v>616</v>
      </c>
      <c r="E102" s="170"/>
      <c r="F102" s="170"/>
      <c r="G102" s="170"/>
      <c r="H102" s="170"/>
      <c r="I102" s="171"/>
      <c r="J102" s="172">
        <f>J213</f>
        <v>0</v>
      </c>
      <c r="K102" s="168"/>
      <c r="L102" s="173"/>
    </row>
    <row r="103" spans="1:47" s="9" customFormat="1" ht="24.95" hidden="1" customHeight="1">
      <c r="B103" s="167"/>
      <c r="C103" s="168"/>
      <c r="D103" s="169" t="s">
        <v>260</v>
      </c>
      <c r="E103" s="170"/>
      <c r="F103" s="170"/>
      <c r="G103" s="170"/>
      <c r="H103" s="170"/>
      <c r="I103" s="171"/>
      <c r="J103" s="172">
        <f>J218</f>
        <v>0</v>
      </c>
      <c r="K103" s="168"/>
      <c r="L103" s="173"/>
    </row>
    <row r="104" spans="1:47" s="9" customFormat="1" ht="24.95" hidden="1" customHeight="1">
      <c r="B104" s="167"/>
      <c r="C104" s="168"/>
      <c r="D104" s="169" t="s">
        <v>261</v>
      </c>
      <c r="E104" s="170"/>
      <c r="F104" s="170"/>
      <c r="G104" s="170"/>
      <c r="H104" s="170"/>
      <c r="I104" s="171"/>
      <c r="J104" s="172">
        <f>J232</f>
        <v>0</v>
      </c>
      <c r="K104" s="168"/>
      <c r="L104" s="173"/>
    </row>
    <row r="105" spans="1:47" s="9" customFormat="1" ht="24.95" hidden="1" customHeight="1">
      <c r="B105" s="167"/>
      <c r="C105" s="168"/>
      <c r="D105" s="169" t="s">
        <v>262</v>
      </c>
      <c r="E105" s="170"/>
      <c r="F105" s="170"/>
      <c r="G105" s="170"/>
      <c r="H105" s="170"/>
      <c r="I105" s="171"/>
      <c r="J105" s="172">
        <f>J241</f>
        <v>0</v>
      </c>
      <c r="K105" s="168"/>
      <c r="L105" s="173"/>
    </row>
    <row r="106" spans="1:47" s="9" customFormat="1" ht="24.95" hidden="1" customHeight="1">
      <c r="B106" s="167"/>
      <c r="C106" s="168"/>
      <c r="D106" s="169" t="s">
        <v>263</v>
      </c>
      <c r="E106" s="170"/>
      <c r="F106" s="170"/>
      <c r="G106" s="170"/>
      <c r="H106" s="170"/>
      <c r="I106" s="171"/>
      <c r="J106" s="172">
        <f>J248</f>
        <v>0</v>
      </c>
      <c r="K106" s="168"/>
      <c r="L106" s="173"/>
    </row>
    <row r="107" spans="1:47" s="9" customFormat="1" ht="24.95" hidden="1" customHeight="1">
      <c r="B107" s="167"/>
      <c r="C107" s="168"/>
      <c r="D107" s="169" t="s">
        <v>617</v>
      </c>
      <c r="E107" s="170"/>
      <c r="F107" s="170"/>
      <c r="G107" s="170"/>
      <c r="H107" s="170"/>
      <c r="I107" s="171"/>
      <c r="J107" s="172">
        <f>J250</f>
        <v>0</v>
      </c>
      <c r="K107" s="168"/>
      <c r="L107" s="173"/>
    </row>
    <row r="108" spans="1:47" s="9" customFormat="1" ht="24.95" hidden="1" customHeight="1">
      <c r="B108" s="167"/>
      <c r="C108" s="168"/>
      <c r="D108" s="169" t="s">
        <v>618</v>
      </c>
      <c r="E108" s="170"/>
      <c r="F108" s="170"/>
      <c r="G108" s="170"/>
      <c r="H108" s="170"/>
      <c r="I108" s="171"/>
      <c r="J108" s="172">
        <f>J260</f>
        <v>0</v>
      </c>
      <c r="K108" s="168"/>
      <c r="L108" s="173"/>
    </row>
    <row r="109" spans="1:47" s="9" customFormat="1" ht="24.95" hidden="1" customHeight="1">
      <c r="B109" s="167"/>
      <c r="C109" s="168"/>
      <c r="D109" s="169" t="s">
        <v>619</v>
      </c>
      <c r="E109" s="170"/>
      <c r="F109" s="170"/>
      <c r="G109" s="170"/>
      <c r="H109" s="170"/>
      <c r="I109" s="171"/>
      <c r="J109" s="172">
        <f>J262</f>
        <v>0</v>
      </c>
      <c r="K109" s="168"/>
      <c r="L109" s="173"/>
    </row>
    <row r="110" spans="1:47" s="9" customFormat="1" ht="24.95" hidden="1" customHeight="1">
      <c r="B110" s="167"/>
      <c r="C110" s="168"/>
      <c r="D110" s="169" t="s">
        <v>123</v>
      </c>
      <c r="E110" s="170"/>
      <c r="F110" s="170"/>
      <c r="G110" s="170"/>
      <c r="H110" s="170"/>
      <c r="I110" s="171"/>
      <c r="J110" s="172">
        <f>J265</f>
        <v>0</v>
      </c>
      <c r="K110" s="168"/>
      <c r="L110" s="173"/>
    </row>
    <row r="111" spans="1:47" s="10" customFormat="1" ht="19.899999999999999" hidden="1" customHeight="1">
      <c r="B111" s="174"/>
      <c r="C111" s="104"/>
      <c r="D111" s="175" t="s">
        <v>266</v>
      </c>
      <c r="E111" s="176"/>
      <c r="F111" s="176"/>
      <c r="G111" s="176"/>
      <c r="H111" s="176"/>
      <c r="I111" s="177"/>
      <c r="J111" s="178">
        <f>J266</f>
        <v>0</v>
      </c>
      <c r="K111" s="104"/>
      <c r="L111" s="179"/>
    </row>
    <row r="112" spans="1:47" s="2" customFormat="1" ht="21.75" hidden="1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hidden="1" customHeight="1">
      <c r="A113" s="34"/>
      <c r="B113" s="54"/>
      <c r="C113" s="55"/>
      <c r="D113" s="55"/>
      <c r="E113" s="55"/>
      <c r="F113" s="55"/>
      <c r="G113" s="55"/>
      <c r="H113" s="55"/>
      <c r="I113" s="158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ht="11.25" hidden="1"/>
    <row r="115" spans="1:31" ht="11.25" hidden="1"/>
    <row r="116" spans="1:31" ht="11.25" hidden="1"/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161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124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327" t="str">
        <f>E7</f>
        <v>Oprava propustků v km 5,755, 6,866 a 7,231 tratě Horní Cerekev - Tábor</v>
      </c>
      <c r="F121" s="328"/>
      <c r="G121" s="328"/>
      <c r="H121" s="328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1" customFormat="1" ht="12" customHeight="1">
      <c r="B122" s="21"/>
      <c r="C122" s="29" t="s">
        <v>112</v>
      </c>
      <c r="D122" s="22"/>
      <c r="E122" s="22"/>
      <c r="F122" s="22"/>
      <c r="G122" s="22"/>
      <c r="H122" s="22"/>
      <c r="I122" s="115"/>
      <c r="J122" s="22"/>
      <c r="K122" s="22"/>
      <c r="L122" s="20"/>
    </row>
    <row r="123" spans="1:31" s="2" customFormat="1" ht="16.5" customHeight="1">
      <c r="A123" s="34"/>
      <c r="B123" s="35"/>
      <c r="C123" s="36"/>
      <c r="D123" s="36"/>
      <c r="E123" s="327" t="s">
        <v>577</v>
      </c>
      <c r="F123" s="329"/>
      <c r="G123" s="329"/>
      <c r="H123" s="329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114</v>
      </c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280" t="str">
        <f>E11</f>
        <v>SO 202 - Oprava propustku v km 6,866</v>
      </c>
      <c r="F125" s="329"/>
      <c r="G125" s="329"/>
      <c r="H125" s="329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F14</f>
        <v xml:space="preserve"> </v>
      </c>
      <c r="G127" s="36"/>
      <c r="H127" s="36"/>
      <c r="I127" s="123" t="s">
        <v>22</v>
      </c>
      <c r="J127" s="66" t="str">
        <f>IF(J14="","",J14)</f>
        <v>7. 5. 2019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122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>
      <c r="A129" s="34"/>
      <c r="B129" s="35"/>
      <c r="C129" s="29" t="s">
        <v>24</v>
      </c>
      <c r="D129" s="36"/>
      <c r="E129" s="36"/>
      <c r="F129" s="27" t="str">
        <f>E17</f>
        <v xml:space="preserve"> </v>
      </c>
      <c r="G129" s="36"/>
      <c r="H129" s="36"/>
      <c r="I129" s="123" t="s">
        <v>29</v>
      </c>
      <c r="J129" s="32" t="str">
        <f>E23</f>
        <v xml:space="preserve"> 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27</v>
      </c>
      <c r="D130" s="36"/>
      <c r="E130" s="36"/>
      <c r="F130" s="27" t="str">
        <f>IF(E20="","",E20)</f>
        <v>Vyplň údaj</v>
      </c>
      <c r="G130" s="36"/>
      <c r="H130" s="36"/>
      <c r="I130" s="123" t="s">
        <v>31</v>
      </c>
      <c r="J130" s="32" t="str">
        <f>E26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122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80"/>
      <c r="B132" s="181"/>
      <c r="C132" s="182" t="s">
        <v>125</v>
      </c>
      <c r="D132" s="183" t="s">
        <v>58</v>
      </c>
      <c r="E132" s="183" t="s">
        <v>54</v>
      </c>
      <c r="F132" s="183" t="s">
        <v>55</v>
      </c>
      <c r="G132" s="183" t="s">
        <v>126</v>
      </c>
      <c r="H132" s="183" t="s">
        <v>127</v>
      </c>
      <c r="I132" s="184" t="s">
        <v>128</v>
      </c>
      <c r="J132" s="183" t="s">
        <v>118</v>
      </c>
      <c r="K132" s="185" t="s">
        <v>129</v>
      </c>
      <c r="L132" s="186"/>
      <c r="M132" s="75" t="s">
        <v>1</v>
      </c>
      <c r="N132" s="76" t="s">
        <v>37</v>
      </c>
      <c r="O132" s="76" t="s">
        <v>130</v>
      </c>
      <c r="P132" s="76" t="s">
        <v>131</v>
      </c>
      <c r="Q132" s="76" t="s">
        <v>132</v>
      </c>
      <c r="R132" s="76" t="s">
        <v>133</v>
      </c>
      <c r="S132" s="76" t="s">
        <v>134</v>
      </c>
      <c r="T132" s="77" t="s">
        <v>135</v>
      </c>
      <c r="U132" s="180"/>
      <c r="V132" s="180"/>
      <c r="W132" s="180"/>
      <c r="X132" s="180"/>
      <c r="Y132" s="180"/>
      <c r="Z132" s="180"/>
      <c r="AA132" s="180"/>
      <c r="AB132" s="180"/>
      <c r="AC132" s="180"/>
      <c r="AD132" s="180"/>
      <c r="AE132" s="180"/>
    </row>
    <row r="133" spans="1:65" s="2" customFormat="1" ht="22.9" customHeight="1">
      <c r="A133" s="34"/>
      <c r="B133" s="35"/>
      <c r="C133" s="82" t="s">
        <v>136</v>
      </c>
      <c r="D133" s="36"/>
      <c r="E133" s="36"/>
      <c r="F133" s="36"/>
      <c r="G133" s="36"/>
      <c r="H133" s="36"/>
      <c r="I133" s="122"/>
      <c r="J133" s="187">
        <f>BK133</f>
        <v>0</v>
      </c>
      <c r="K133" s="36"/>
      <c r="L133" s="39"/>
      <c r="M133" s="78"/>
      <c r="N133" s="188"/>
      <c r="O133" s="79"/>
      <c r="P133" s="189">
        <f>P134+P193+P213+P218+P232+P241+P248+P250+P260+P262+P265</f>
        <v>0</v>
      </c>
      <c r="Q133" s="79"/>
      <c r="R133" s="189">
        <f>R134+R193+R213+R218+R232+R241+R248+R250+R260+R262+R265</f>
        <v>105.09308690811999</v>
      </c>
      <c r="S133" s="79"/>
      <c r="T133" s="190">
        <f>T134+T193+T213+T218+T232+T241+T248+T250+T260+T262+T265</f>
        <v>33.011220000000002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72</v>
      </c>
      <c r="AU133" s="17" t="s">
        <v>120</v>
      </c>
      <c r="BK133" s="191">
        <f>BK134+BK193+BK213+BK218+BK232+BK241+BK248+BK250+BK260+BK262+BK265</f>
        <v>0</v>
      </c>
    </row>
    <row r="134" spans="1:65" s="12" customFormat="1" ht="25.9" customHeight="1">
      <c r="B134" s="192"/>
      <c r="C134" s="193"/>
      <c r="D134" s="194" t="s">
        <v>72</v>
      </c>
      <c r="E134" s="195" t="s">
        <v>80</v>
      </c>
      <c r="F134" s="195" t="s">
        <v>267</v>
      </c>
      <c r="G134" s="193"/>
      <c r="H134" s="193"/>
      <c r="I134" s="196"/>
      <c r="J134" s="197">
        <f>BK134</f>
        <v>0</v>
      </c>
      <c r="K134" s="193"/>
      <c r="L134" s="198"/>
      <c r="M134" s="199"/>
      <c r="N134" s="200"/>
      <c r="O134" s="200"/>
      <c r="P134" s="201">
        <f>SUM(P135:P192)</f>
        <v>0</v>
      </c>
      <c r="Q134" s="200"/>
      <c r="R134" s="201">
        <f>SUM(R135:R192)</f>
        <v>45.847281250000002</v>
      </c>
      <c r="S134" s="200"/>
      <c r="T134" s="202">
        <f>SUM(T135:T192)</f>
        <v>0</v>
      </c>
      <c r="AR134" s="203" t="s">
        <v>80</v>
      </c>
      <c r="AT134" s="204" t="s">
        <v>72</v>
      </c>
      <c r="AU134" s="204" t="s">
        <v>73</v>
      </c>
      <c r="AY134" s="203" t="s">
        <v>139</v>
      </c>
      <c r="BK134" s="205">
        <f>SUM(BK135:BK192)</f>
        <v>0</v>
      </c>
    </row>
    <row r="135" spans="1:65" s="2" customFormat="1" ht="16.5" customHeight="1">
      <c r="A135" s="34"/>
      <c r="B135" s="35"/>
      <c r="C135" s="208" t="s">
        <v>80</v>
      </c>
      <c r="D135" s="208" t="s">
        <v>142</v>
      </c>
      <c r="E135" s="209" t="s">
        <v>268</v>
      </c>
      <c r="F135" s="210" t="s">
        <v>269</v>
      </c>
      <c r="G135" s="211" t="s">
        <v>270</v>
      </c>
      <c r="H135" s="212">
        <v>0.02</v>
      </c>
      <c r="I135" s="213"/>
      <c r="J135" s="214">
        <f>ROUND(I135*H135,2)</f>
        <v>0</v>
      </c>
      <c r="K135" s="210" t="s">
        <v>271</v>
      </c>
      <c r="L135" s="39"/>
      <c r="M135" s="215" t="s">
        <v>1</v>
      </c>
      <c r="N135" s="216" t="s">
        <v>38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147</v>
      </c>
      <c r="AT135" s="219" t="s">
        <v>142</v>
      </c>
      <c r="AU135" s="219" t="s">
        <v>80</v>
      </c>
      <c r="AY135" s="17" t="s">
        <v>139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80</v>
      </c>
      <c r="BK135" s="220">
        <f>ROUND(I135*H135,2)</f>
        <v>0</v>
      </c>
      <c r="BL135" s="17" t="s">
        <v>147</v>
      </c>
      <c r="BM135" s="219" t="s">
        <v>620</v>
      </c>
    </row>
    <row r="136" spans="1:65" s="13" customFormat="1" ht="11.25">
      <c r="B136" s="221"/>
      <c r="C136" s="222"/>
      <c r="D136" s="223" t="s">
        <v>149</v>
      </c>
      <c r="E136" s="224" t="s">
        <v>1</v>
      </c>
      <c r="F136" s="225" t="s">
        <v>273</v>
      </c>
      <c r="G136" s="222"/>
      <c r="H136" s="226">
        <v>0.02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149</v>
      </c>
      <c r="AU136" s="232" t="s">
        <v>80</v>
      </c>
      <c r="AV136" s="13" t="s">
        <v>82</v>
      </c>
      <c r="AW136" s="13" t="s">
        <v>30</v>
      </c>
      <c r="AX136" s="13" t="s">
        <v>80</v>
      </c>
      <c r="AY136" s="232" t="s">
        <v>139</v>
      </c>
    </row>
    <row r="137" spans="1:65" s="2" customFormat="1" ht="21.75" customHeight="1">
      <c r="A137" s="34"/>
      <c r="B137" s="35"/>
      <c r="C137" s="208" t="s">
        <v>82</v>
      </c>
      <c r="D137" s="208" t="s">
        <v>142</v>
      </c>
      <c r="E137" s="209" t="s">
        <v>274</v>
      </c>
      <c r="F137" s="210" t="s">
        <v>275</v>
      </c>
      <c r="G137" s="211" t="s">
        <v>276</v>
      </c>
      <c r="H137" s="212">
        <v>120</v>
      </c>
      <c r="I137" s="213"/>
      <c r="J137" s="214">
        <f>ROUND(I137*H137,2)</f>
        <v>0</v>
      </c>
      <c r="K137" s="210" t="s">
        <v>271</v>
      </c>
      <c r="L137" s="39"/>
      <c r="M137" s="215" t="s">
        <v>1</v>
      </c>
      <c r="N137" s="216" t="s">
        <v>38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147</v>
      </c>
      <c r="AT137" s="219" t="s">
        <v>142</v>
      </c>
      <c r="AU137" s="219" t="s">
        <v>80</v>
      </c>
      <c r="AY137" s="17" t="s">
        <v>139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80</v>
      </c>
      <c r="BK137" s="220">
        <f>ROUND(I137*H137,2)</f>
        <v>0</v>
      </c>
      <c r="BL137" s="17" t="s">
        <v>147</v>
      </c>
      <c r="BM137" s="219" t="s">
        <v>621</v>
      </c>
    </row>
    <row r="138" spans="1:65" s="13" customFormat="1" ht="11.25">
      <c r="B138" s="221"/>
      <c r="C138" s="222"/>
      <c r="D138" s="223" t="s">
        <v>149</v>
      </c>
      <c r="E138" s="224" t="s">
        <v>1</v>
      </c>
      <c r="F138" s="225" t="s">
        <v>278</v>
      </c>
      <c r="G138" s="222"/>
      <c r="H138" s="226">
        <v>120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149</v>
      </c>
      <c r="AU138" s="232" t="s">
        <v>80</v>
      </c>
      <c r="AV138" s="13" t="s">
        <v>82</v>
      </c>
      <c r="AW138" s="13" t="s">
        <v>30</v>
      </c>
      <c r="AX138" s="13" t="s">
        <v>80</v>
      </c>
      <c r="AY138" s="232" t="s">
        <v>139</v>
      </c>
    </row>
    <row r="139" spans="1:65" s="2" customFormat="1" ht="16.5" customHeight="1">
      <c r="A139" s="34"/>
      <c r="B139" s="35"/>
      <c r="C139" s="208" t="s">
        <v>158</v>
      </c>
      <c r="D139" s="208" t="s">
        <v>142</v>
      </c>
      <c r="E139" s="209" t="s">
        <v>279</v>
      </c>
      <c r="F139" s="210" t="s">
        <v>280</v>
      </c>
      <c r="G139" s="211" t="s">
        <v>276</v>
      </c>
      <c r="H139" s="212">
        <v>120</v>
      </c>
      <c r="I139" s="213"/>
      <c r="J139" s="214">
        <f>ROUND(I139*H139,2)</f>
        <v>0</v>
      </c>
      <c r="K139" s="210" t="s">
        <v>271</v>
      </c>
      <c r="L139" s="39"/>
      <c r="M139" s="215" t="s">
        <v>1</v>
      </c>
      <c r="N139" s="216" t="s">
        <v>38</v>
      </c>
      <c r="O139" s="71"/>
      <c r="P139" s="217">
        <f>O139*H139</f>
        <v>0</v>
      </c>
      <c r="Q139" s="217">
        <v>1.8000000000000001E-4</v>
      </c>
      <c r="R139" s="217">
        <f>Q139*H139</f>
        <v>2.1600000000000001E-2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147</v>
      </c>
      <c r="AT139" s="219" t="s">
        <v>142</v>
      </c>
      <c r="AU139" s="219" t="s">
        <v>80</v>
      </c>
      <c r="AY139" s="17" t="s">
        <v>139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80</v>
      </c>
      <c r="BK139" s="220">
        <f>ROUND(I139*H139,2)</f>
        <v>0</v>
      </c>
      <c r="BL139" s="17" t="s">
        <v>147</v>
      </c>
      <c r="BM139" s="219" t="s">
        <v>622</v>
      </c>
    </row>
    <row r="140" spans="1:65" s="13" customFormat="1" ht="11.25">
      <c r="B140" s="221"/>
      <c r="C140" s="222"/>
      <c r="D140" s="223" t="s">
        <v>149</v>
      </c>
      <c r="E140" s="224" t="s">
        <v>1</v>
      </c>
      <c r="F140" s="225" t="s">
        <v>278</v>
      </c>
      <c r="G140" s="222"/>
      <c r="H140" s="226">
        <v>120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149</v>
      </c>
      <c r="AU140" s="232" t="s">
        <v>80</v>
      </c>
      <c r="AV140" s="13" t="s">
        <v>82</v>
      </c>
      <c r="AW140" s="13" t="s">
        <v>30</v>
      </c>
      <c r="AX140" s="13" t="s">
        <v>80</v>
      </c>
      <c r="AY140" s="232" t="s">
        <v>139</v>
      </c>
    </row>
    <row r="141" spans="1:65" s="2" customFormat="1" ht="21.75" customHeight="1">
      <c r="A141" s="34"/>
      <c r="B141" s="35"/>
      <c r="C141" s="208" t="s">
        <v>147</v>
      </c>
      <c r="D141" s="208" t="s">
        <v>142</v>
      </c>
      <c r="E141" s="209" t="s">
        <v>285</v>
      </c>
      <c r="F141" s="210" t="s">
        <v>286</v>
      </c>
      <c r="G141" s="211" t="s">
        <v>287</v>
      </c>
      <c r="H141" s="212">
        <v>32</v>
      </c>
      <c r="I141" s="213"/>
      <c r="J141" s="214">
        <f>ROUND(I141*H141,2)</f>
        <v>0</v>
      </c>
      <c r="K141" s="210" t="s">
        <v>271</v>
      </c>
      <c r="L141" s="39"/>
      <c r="M141" s="215" t="s">
        <v>1</v>
      </c>
      <c r="N141" s="216" t="s">
        <v>38</v>
      </c>
      <c r="O141" s="71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147</v>
      </c>
      <c r="AT141" s="219" t="s">
        <v>142</v>
      </c>
      <c r="AU141" s="219" t="s">
        <v>80</v>
      </c>
      <c r="AY141" s="17" t="s">
        <v>139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80</v>
      </c>
      <c r="BK141" s="220">
        <f>ROUND(I141*H141,2)</f>
        <v>0</v>
      </c>
      <c r="BL141" s="17" t="s">
        <v>147</v>
      </c>
      <c r="BM141" s="219" t="s">
        <v>623</v>
      </c>
    </row>
    <row r="142" spans="1:65" s="13" customFormat="1" ht="11.25">
      <c r="B142" s="221"/>
      <c r="C142" s="222"/>
      <c r="D142" s="223" t="s">
        <v>149</v>
      </c>
      <c r="E142" s="224" t="s">
        <v>1</v>
      </c>
      <c r="F142" s="225" t="s">
        <v>624</v>
      </c>
      <c r="G142" s="222"/>
      <c r="H142" s="226">
        <v>32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149</v>
      </c>
      <c r="AU142" s="232" t="s">
        <v>80</v>
      </c>
      <c r="AV142" s="13" t="s">
        <v>82</v>
      </c>
      <c r="AW142" s="13" t="s">
        <v>30</v>
      </c>
      <c r="AX142" s="13" t="s">
        <v>80</v>
      </c>
      <c r="AY142" s="232" t="s">
        <v>139</v>
      </c>
    </row>
    <row r="143" spans="1:65" s="2" customFormat="1" ht="21.75" customHeight="1">
      <c r="A143" s="34"/>
      <c r="B143" s="35"/>
      <c r="C143" s="208" t="s">
        <v>140</v>
      </c>
      <c r="D143" s="208" t="s">
        <v>142</v>
      </c>
      <c r="E143" s="209" t="s">
        <v>290</v>
      </c>
      <c r="F143" s="210" t="s">
        <v>291</v>
      </c>
      <c r="G143" s="211" t="s">
        <v>292</v>
      </c>
      <c r="H143" s="212">
        <v>6</v>
      </c>
      <c r="I143" s="213"/>
      <c r="J143" s="214">
        <f>ROUND(I143*H143,2)</f>
        <v>0</v>
      </c>
      <c r="K143" s="210" t="s">
        <v>271</v>
      </c>
      <c r="L143" s="39"/>
      <c r="M143" s="215" t="s">
        <v>1</v>
      </c>
      <c r="N143" s="216" t="s">
        <v>38</v>
      </c>
      <c r="O143" s="7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147</v>
      </c>
      <c r="AT143" s="219" t="s">
        <v>142</v>
      </c>
      <c r="AU143" s="219" t="s">
        <v>80</v>
      </c>
      <c r="AY143" s="17" t="s">
        <v>139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80</v>
      </c>
      <c r="BK143" s="220">
        <f>ROUND(I143*H143,2)</f>
        <v>0</v>
      </c>
      <c r="BL143" s="17" t="s">
        <v>147</v>
      </c>
      <c r="BM143" s="219" t="s">
        <v>625</v>
      </c>
    </row>
    <row r="144" spans="1:65" s="13" customFormat="1" ht="11.25">
      <c r="B144" s="221"/>
      <c r="C144" s="222"/>
      <c r="D144" s="223" t="s">
        <v>149</v>
      </c>
      <c r="E144" s="224" t="s">
        <v>1</v>
      </c>
      <c r="F144" s="225" t="s">
        <v>172</v>
      </c>
      <c r="G144" s="222"/>
      <c r="H144" s="226">
        <v>6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149</v>
      </c>
      <c r="AU144" s="232" t="s">
        <v>80</v>
      </c>
      <c r="AV144" s="13" t="s">
        <v>82</v>
      </c>
      <c r="AW144" s="13" t="s">
        <v>30</v>
      </c>
      <c r="AX144" s="13" t="s">
        <v>73</v>
      </c>
      <c r="AY144" s="232" t="s">
        <v>139</v>
      </c>
    </row>
    <row r="145" spans="1:65" s="14" customFormat="1" ht="11.25">
      <c r="B145" s="246"/>
      <c r="C145" s="247"/>
      <c r="D145" s="223" t="s">
        <v>149</v>
      </c>
      <c r="E145" s="248" t="s">
        <v>1</v>
      </c>
      <c r="F145" s="249" t="s">
        <v>231</v>
      </c>
      <c r="G145" s="247"/>
      <c r="H145" s="250">
        <v>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149</v>
      </c>
      <c r="AU145" s="256" t="s">
        <v>80</v>
      </c>
      <c r="AV145" s="14" t="s">
        <v>147</v>
      </c>
      <c r="AW145" s="14" t="s">
        <v>30</v>
      </c>
      <c r="AX145" s="14" t="s">
        <v>80</v>
      </c>
      <c r="AY145" s="256" t="s">
        <v>139</v>
      </c>
    </row>
    <row r="146" spans="1:65" s="2" customFormat="1" ht="21.75" customHeight="1">
      <c r="A146" s="34"/>
      <c r="B146" s="35"/>
      <c r="C146" s="208" t="s">
        <v>172</v>
      </c>
      <c r="D146" s="208" t="s">
        <v>142</v>
      </c>
      <c r="E146" s="209" t="s">
        <v>294</v>
      </c>
      <c r="F146" s="210" t="s">
        <v>295</v>
      </c>
      <c r="G146" s="211" t="s">
        <v>218</v>
      </c>
      <c r="H146" s="212">
        <v>20</v>
      </c>
      <c r="I146" s="213"/>
      <c r="J146" s="214">
        <f>ROUND(I146*H146,2)</f>
        <v>0</v>
      </c>
      <c r="K146" s="210" t="s">
        <v>271</v>
      </c>
      <c r="L146" s="39"/>
      <c r="M146" s="215" t="s">
        <v>1</v>
      </c>
      <c r="N146" s="216" t="s">
        <v>38</v>
      </c>
      <c r="O146" s="71"/>
      <c r="P146" s="217">
        <f>O146*H146</f>
        <v>0</v>
      </c>
      <c r="Q146" s="217">
        <v>3.6904300000000001E-2</v>
      </c>
      <c r="R146" s="217">
        <f>Q146*H146</f>
        <v>0.73808600000000002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147</v>
      </c>
      <c r="AT146" s="219" t="s">
        <v>142</v>
      </c>
      <c r="AU146" s="219" t="s">
        <v>80</v>
      </c>
      <c r="AY146" s="17" t="s">
        <v>139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80</v>
      </c>
      <c r="BK146" s="220">
        <f>ROUND(I146*H146,2)</f>
        <v>0</v>
      </c>
      <c r="BL146" s="17" t="s">
        <v>147</v>
      </c>
      <c r="BM146" s="219" t="s">
        <v>626</v>
      </c>
    </row>
    <row r="147" spans="1:65" s="13" customFormat="1" ht="11.25">
      <c r="B147" s="221"/>
      <c r="C147" s="222"/>
      <c r="D147" s="223" t="s">
        <v>149</v>
      </c>
      <c r="E147" s="224" t="s">
        <v>1</v>
      </c>
      <c r="F147" s="225" t="s">
        <v>627</v>
      </c>
      <c r="G147" s="222"/>
      <c r="H147" s="226">
        <v>20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149</v>
      </c>
      <c r="AU147" s="232" t="s">
        <v>80</v>
      </c>
      <c r="AV147" s="13" t="s">
        <v>82</v>
      </c>
      <c r="AW147" s="13" t="s">
        <v>30</v>
      </c>
      <c r="AX147" s="13" t="s">
        <v>80</v>
      </c>
      <c r="AY147" s="232" t="s">
        <v>139</v>
      </c>
    </row>
    <row r="148" spans="1:65" s="2" customFormat="1" ht="16.5" customHeight="1">
      <c r="A148" s="34"/>
      <c r="B148" s="35"/>
      <c r="C148" s="208" t="s">
        <v>178</v>
      </c>
      <c r="D148" s="208" t="s">
        <v>142</v>
      </c>
      <c r="E148" s="209" t="s">
        <v>297</v>
      </c>
      <c r="F148" s="210" t="s">
        <v>298</v>
      </c>
      <c r="G148" s="211" t="s">
        <v>153</v>
      </c>
      <c r="H148" s="212">
        <v>19.913</v>
      </c>
      <c r="I148" s="213"/>
      <c r="J148" s="214">
        <f>ROUND(I148*H148,2)</f>
        <v>0</v>
      </c>
      <c r="K148" s="210" t="s">
        <v>271</v>
      </c>
      <c r="L148" s="39"/>
      <c r="M148" s="215" t="s">
        <v>1</v>
      </c>
      <c r="N148" s="216" t="s">
        <v>38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147</v>
      </c>
      <c r="AT148" s="219" t="s">
        <v>142</v>
      </c>
      <c r="AU148" s="219" t="s">
        <v>80</v>
      </c>
      <c r="AY148" s="17" t="s">
        <v>139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80</v>
      </c>
      <c r="BK148" s="220">
        <f>ROUND(I148*H148,2)</f>
        <v>0</v>
      </c>
      <c r="BL148" s="17" t="s">
        <v>147</v>
      </c>
      <c r="BM148" s="219" t="s">
        <v>628</v>
      </c>
    </row>
    <row r="149" spans="1:65" s="15" customFormat="1" ht="11.25">
      <c r="B149" s="260"/>
      <c r="C149" s="261"/>
      <c r="D149" s="223" t="s">
        <v>149</v>
      </c>
      <c r="E149" s="262" t="s">
        <v>1</v>
      </c>
      <c r="F149" s="263" t="s">
        <v>300</v>
      </c>
      <c r="G149" s="261"/>
      <c r="H149" s="262" t="s">
        <v>1</v>
      </c>
      <c r="I149" s="264"/>
      <c r="J149" s="261"/>
      <c r="K149" s="261"/>
      <c r="L149" s="265"/>
      <c r="M149" s="266"/>
      <c r="N149" s="267"/>
      <c r="O149" s="267"/>
      <c r="P149" s="267"/>
      <c r="Q149" s="267"/>
      <c r="R149" s="267"/>
      <c r="S149" s="267"/>
      <c r="T149" s="268"/>
      <c r="AT149" s="269" t="s">
        <v>149</v>
      </c>
      <c r="AU149" s="269" t="s">
        <v>80</v>
      </c>
      <c r="AV149" s="15" t="s">
        <v>80</v>
      </c>
      <c r="AW149" s="15" t="s">
        <v>30</v>
      </c>
      <c r="AX149" s="15" t="s">
        <v>73</v>
      </c>
      <c r="AY149" s="269" t="s">
        <v>139</v>
      </c>
    </row>
    <row r="150" spans="1:65" s="13" customFormat="1" ht="11.25">
      <c r="B150" s="221"/>
      <c r="C150" s="222"/>
      <c r="D150" s="223" t="s">
        <v>149</v>
      </c>
      <c r="E150" s="224" t="s">
        <v>1</v>
      </c>
      <c r="F150" s="225" t="s">
        <v>629</v>
      </c>
      <c r="G150" s="222"/>
      <c r="H150" s="226">
        <v>10.8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149</v>
      </c>
      <c r="AU150" s="232" t="s">
        <v>80</v>
      </c>
      <c r="AV150" s="13" t="s">
        <v>82</v>
      </c>
      <c r="AW150" s="13" t="s">
        <v>30</v>
      </c>
      <c r="AX150" s="13" t="s">
        <v>73</v>
      </c>
      <c r="AY150" s="232" t="s">
        <v>139</v>
      </c>
    </row>
    <row r="151" spans="1:65" s="13" customFormat="1" ht="11.25">
      <c r="B151" s="221"/>
      <c r="C151" s="222"/>
      <c r="D151" s="223" t="s">
        <v>149</v>
      </c>
      <c r="E151" s="224" t="s">
        <v>1</v>
      </c>
      <c r="F151" s="225" t="s">
        <v>630</v>
      </c>
      <c r="G151" s="222"/>
      <c r="H151" s="226">
        <v>9.1129999999999995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149</v>
      </c>
      <c r="AU151" s="232" t="s">
        <v>80</v>
      </c>
      <c r="AV151" s="13" t="s">
        <v>82</v>
      </c>
      <c r="AW151" s="13" t="s">
        <v>30</v>
      </c>
      <c r="AX151" s="13" t="s">
        <v>73</v>
      </c>
      <c r="AY151" s="232" t="s">
        <v>139</v>
      </c>
    </row>
    <row r="152" spans="1:65" s="14" customFormat="1" ht="11.25">
      <c r="B152" s="246"/>
      <c r="C152" s="247"/>
      <c r="D152" s="223" t="s">
        <v>149</v>
      </c>
      <c r="E152" s="248" t="s">
        <v>1</v>
      </c>
      <c r="F152" s="249" t="s">
        <v>231</v>
      </c>
      <c r="G152" s="247"/>
      <c r="H152" s="250">
        <v>19.913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149</v>
      </c>
      <c r="AU152" s="256" t="s">
        <v>80</v>
      </c>
      <c r="AV152" s="14" t="s">
        <v>147</v>
      </c>
      <c r="AW152" s="14" t="s">
        <v>30</v>
      </c>
      <c r="AX152" s="14" t="s">
        <v>80</v>
      </c>
      <c r="AY152" s="256" t="s">
        <v>139</v>
      </c>
    </row>
    <row r="153" spans="1:65" s="2" customFormat="1" ht="21.75" customHeight="1">
      <c r="A153" s="34"/>
      <c r="B153" s="35"/>
      <c r="C153" s="208" t="s">
        <v>182</v>
      </c>
      <c r="D153" s="208" t="s">
        <v>142</v>
      </c>
      <c r="E153" s="209" t="s">
        <v>303</v>
      </c>
      <c r="F153" s="210" t="s">
        <v>304</v>
      </c>
      <c r="G153" s="211" t="s">
        <v>153</v>
      </c>
      <c r="H153" s="212">
        <v>54.883000000000003</v>
      </c>
      <c r="I153" s="213"/>
      <c r="J153" s="214">
        <f>ROUND(I153*H153,2)</f>
        <v>0</v>
      </c>
      <c r="K153" s="210" t="s">
        <v>271</v>
      </c>
      <c r="L153" s="39"/>
      <c r="M153" s="215" t="s">
        <v>1</v>
      </c>
      <c r="N153" s="216" t="s">
        <v>38</v>
      </c>
      <c r="O153" s="71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147</v>
      </c>
      <c r="AT153" s="219" t="s">
        <v>142</v>
      </c>
      <c r="AU153" s="219" t="s">
        <v>80</v>
      </c>
      <c r="AY153" s="17" t="s">
        <v>139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80</v>
      </c>
      <c r="BK153" s="220">
        <f>ROUND(I153*H153,2)</f>
        <v>0</v>
      </c>
      <c r="BL153" s="17" t="s">
        <v>147</v>
      </c>
      <c r="BM153" s="219" t="s">
        <v>631</v>
      </c>
    </row>
    <row r="154" spans="1:65" s="13" customFormat="1" ht="11.25">
      <c r="B154" s="221"/>
      <c r="C154" s="222"/>
      <c r="D154" s="223" t="s">
        <v>149</v>
      </c>
      <c r="E154" s="224" t="s">
        <v>1</v>
      </c>
      <c r="F154" s="225" t="s">
        <v>632</v>
      </c>
      <c r="G154" s="222"/>
      <c r="H154" s="226">
        <v>54.883000000000003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149</v>
      </c>
      <c r="AU154" s="232" t="s">
        <v>80</v>
      </c>
      <c r="AV154" s="13" t="s">
        <v>82</v>
      </c>
      <c r="AW154" s="13" t="s">
        <v>30</v>
      </c>
      <c r="AX154" s="13" t="s">
        <v>80</v>
      </c>
      <c r="AY154" s="232" t="s">
        <v>139</v>
      </c>
    </row>
    <row r="155" spans="1:65" s="2" customFormat="1" ht="21.75" customHeight="1">
      <c r="A155" s="34"/>
      <c r="B155" s="35"/>
      <c r="C155" s="208" t="s">
        <v>187</v>
      </c>
      <c r="D155" s="208" t="s">
        <v>142</v>
      </c>
      <c r="E155" s="209" t="s">
        <v>633</v>
      </c>
      <c r="F155" s="210" t="s">
        <v>634</v>
      </c>
      <c r="G155" s="211" t="s">
        <v>153</v>
      </c>
      <c r="H155" s="212">
        <v>54.883000000000003</v>
      </c>
      <c r="I155" s="213"/>
      <c r="J155" s="214">
        <f>ROUND(I155*H155,2)</f>
        <v>0</v>
      </c>
      <c r="K155" s="210" t="s">
        <v>271</v>
      </c>
      <c r="L155" s="39"/>
      <c r="M155" s="215" t="s">
        <v>1</v>
      </c>
      <c r="N155" s="216" t="s">
        <v>38</v>
      </c>
      <c r="O155" s="71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147</v>
      </c>
      <c r="AT155" s="219" t="s">
        <v>142</v>
      </c>
      <c r="AU155" s="219" t="s">
        <v>80</v>
      </c>
      <c r="AY155" s="17" t="s">
        <v>139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80</v>
      </c>
      <c r="BK155" s="220">
        <f>ROUND(I155*H155,2)</f>
        <v>0</v>
      </c>
      <c r="BL155" s="17" t="s">
        <v>147</v>
      </c>
      <c r="BM155" s="219" t="s">
        <v>635</v>
      </c>
    </row>
    <row r="156" spans="1:65" s="13" customFormat="1" ht="11.25">
      <c r="B156" s="221"/>
      <c r="C156" s="222"/>
      <c r="D156" s="223" t="s">
        <v>149</v>
      </c>
      <c r="E156" s="224" t="s">
        <v>1</v>
      </c>
      <c r="F156" s="225" t="s">
        <v>632</v>
      </c>
      <c r="G156" s="222"/>
      <c r="H156" s="226">
        <v>54.883000000000003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149</v>
      </c>
      <c r="AU156" s="232" t="s">
        <v>80</v>
      </c>
      <c r="AV156" s="13" t="s">
        <v>82</v>
      </c>
      <c r="AW156" s="13" t="s">
        <v>30</v>
      </c>
      <c r="AX156" s="13" t="s">
        <v>80</v>
      </c>
      <c r="AY156" s="232" t="s">
        <v>139</v>
      </c>
    </row>
    <row r="157" spans="1:65" s="2" customFormat="1" ht="21.75" customHeight="1">
      <c r="A157" s="34"/>
      <c r="B157" s="35"/>
      <c r="C157" s="208" t="s">
        <v>191</v>
      </c>
      <c r="D157" s="208" t="s">
        <v>142</v>
      </c>
      <c r="E157" s="209" t="s">
        <v>307</v>
      </c>
      <c r="F157" s="210" t="s">
        <v>308</v>
      </c>
      <c r="G157" s="211" t="s">
        <v>153</v>
      </c>
      <c r="H157" s="212">
        <v>54.883000000000003</v>
      </c>
      <c r="I157" s="213"/>
      <c r="J157" s="214">
        <f>ROUND(I157*H157,2)</f>
        <v>0</v>
      </c>
      <c r="K157" s="210" t="s">
        <v>271</v>
      </c>
      <c r="L157" s="39"/>
      <c r="M157" s="215" t="s">
        <v>1</v>
      </c>
      <c r="N157" s="216" t="s">
        <v>38</v>
      </c>
      <c r="O157" s="71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9" t="s">
        <v>147</v>
      </c>
      <c r="AT157" s="219" t="s">
        <v>142</v>
      </c>
      <c r="AU157" s="219" t="s">
        <v>80</v>
      </c>
      <c r="AY157" s="17" t="s">
        <v>139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7" t="s">
        <v>80</v>
      </c>
      <c r="BK157" s="220">
        <f>ROUND(I157*H157,2)</f>
        <v>0</v>
      </c>
      <c r="BL157" s="17" t="s">
        <v>147</v>
      </c>
      <c r="BM157" s="219" t="s">
        <v>636</v>
      </c>
    </row>
    <row r="158" spans="1:65" s="13" customFormat="1" ht="11.25">
      <c r="B158" s="221"/>
      <c r="C158" s="222"/>
      <c r="D158" s="223" t="s">
        <v>149</v>
      </c>
      <c r="E158" s="224" t="s">
        <v>1</v>
      </c>
      <c r="F158" s="225" t="s">
        <v>632</v>
      </c>
      <c r="G158" s="222"/>
      <c r="H158" s="226">
        <v>54.883000000000003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149</v>
      </c>
      <c r="AU158" s="232" t="s">
        <v>80</v>
      </c>
      <c r="AV158" s="13" t="s">
        <v>82</v>
      </c>
      <c r="AW158" s="13" t="s">
        <v>30</v>
      </c>
      <c r="AX158" s="13" t="s">
        <v>80</v>
      </c>
      <c r="AY158" s="232" t="s">
        <v>139</v>
      </c>
    </row>
    <row r="159" spans="1:65" s="2" customFormat="1" ht="21.75" customHeight="1">
      <c r="A159" s="34"/>
      <c r="B159" s="35"/>
      <c r="C159" s="208" t="s">
        <v>197</v>
      </c>
      <c r="D159" s="208" t="s">
        <v>142</v>
      </c>
      <c r="E159" s="209" t="s">
        <v>311</v>
      </c>
      <c r="F159" s="210" t="s">
        <v>312</v>
      </c>
      <c r="G159" s="211" t="s">
        <v>153</v>
      </c>
      <c r="H159" s="212">
        <v>130.01599999999999</v>
      </c>
      <c r="I159" s="213"/>
      <c r="J159" s="214">
        <f>ROUND(I159*H159,2)</f>
        <v>0</v>
      </c>
      <c r="K159" s="210" t="s">
        <v>271</v>
      </c>
      <c r="L159" s="39"/>
      <c r="M159" s="215" t="s">
        <v>1</v>
      </c>
      <c r="N159" s="216" t="s">
        <v>38</v>
      </c>
      <c r="O159" s="71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147</v>
      </c>
      <c r="AT159" s="219" t="s">
        <v>142</v>
      </c>
      <c r="AU159" s="219" t="s">
        <v>80</v>
      </c>
      <c r="AY159" s="17" t="s">
        <v>139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80</v>
      </c>
      <c r="BK159" s="220">
        <f>ROUND(I159*H159,2)</f>
        <v>0</v>
      </c>
      <c r="BL159" s="17" t="s">
        <v>147</v>
      </c>
      <c r="BM159" s="219" t="s">
        <v>637</v>
      </c>
    </row>
    <row r="160" spans="1:65" s="15" customFormat="1" ht="11.25">
      <c r="B160" s="260"/>
      <c r="C160" s="261"/>
      <c r="D160" s="223" t="s">
        <v>149</v>
      </c>
      <c r="E160" s="262" t="s">
        <v>1</v>
      </c>
      <c r="F160" s="263" t="s">
        <v>314</v>
      </c>
      <c r="G160" s="261"/>
      <c r="H160" s="262" t="s">
        <v>1</v>
      </c>
      <c r="I160" s="264"/>
      <c r="J160" s="261"/>
      <c r="K160" s="261"/>
      <c r="L160" s="265"/>
      <c r="M160" s="266"/>
      <c r="N160" s="267"/>
      <c r="O160" s="267"/>
      <c r="P160" s="267"/>
      <c r="Q160" s="267"/>
      <c r="R160" s="267"/>
      <c r="S160" s="267"/>
      <c r="T160" s="268"/>
      <c r="AT160" s="269" t="s">
        <v>149</v>
      </c>
      <c r="AU160" s="269" t="s">
        <v>80</v>
      </c>
      <c r="AV160" s="15" t="s">
        <v>80</v>
      </c>
      <c r="AW160" s="15" t="s">
        <v>30</v>
      </c>
      <c r="AX160" s="15" t="s">
        <v>73</v>
      </c>
      <c r="AY160" s="269" t="s">
        <v>139</v>
      </c>
    </row>
    <row r="161" spans="1:65" s="13" customFormat="1" ht="11.25">
      <c r="B161" s="221"/>
      <c r="C161" s="222"/>
      <c r="D161" s="223" t="s">
        <v>149</v>
      </c>
      <c r="E161" s="224" t="s">
        <v>1</v>
      </c>
      <c r="F161" s="225" t="s">
        <v>638</v>
      </c>
      <c r="G161" s="222"/>
      <c r="H161" s="226">
        <v>130.01599999999999</v>
      </c>
      <c r="I161" s="227"/>
      <c r="J161" s="222"/>
      <c r="K161" s="222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149</v>
      </c>
      <c r="AU161" s="232" t="s">
        <v>80</v>
      </c>
      <c r="AV161" s="13" t="s">
        <v>82</v>
      </c>
      <c r="AW161" s="13" t="s">
        <v>30</v>
      </c>
      <c r="AX161" s="13" t="s">
        <v>80</v>
      </c>
      <c r="AY161" s="232" t="s">
        <v>139</v>
      </c>
    </row>
    <row r="162" spans="1:65" s="2" customFormat="1" ht="16.5" customHeight="1">
      <c r="A162" s="34"/>
      <c r="B162" s="35"/>
      <c r="C162" s="208" t="s">
        <v>201</v>
      </c>
      <c r="D162" s="208" t="s">
        <v>142</v>
      </c>
      <c r="E162" s="209" t="s">
        <v>316</v>
      </c>
      <c r="F162" s="210" t="s">
        <v>317</v>
      </c>
      <c r="G162" s="211" t="s">
        <v>153</v>
      </c>
      <c r="H162" s="212">
        <v>65.007999999999996</v>
      </c>
      <c r="I162" s="213"/>
      <c r="J162" s="214">
        <f>ROUND(I162*H162,2)</f>
        <v>0</v>
      </c>
      <c r="K162" s="210" t="s">
        <v>271</v>
      </c>
      <c r="L162" s="39"/>
      <c r="M162" s="215" t="s">
        <v>1</v>
      </c>
      <c r="N162" s="216" t="s">
        <v>38</v>
      </c>
      <c r="O162" s="71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147</v>
      </c>
      <c r="AT162" s="219" t="s">
        <v>142</v>
      </c>
      <c r="AU162" s="219" t="s">
        <v>80</v>
      </c>
      <c r="AY162" s="17" t="s">
        <v>139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7" t="s">
        <v>80</v>
      </c>
      <c r="BK162" s="220">
        <f>ROUND(I162*H162,2)</f>
        <v>0</v>
      </c>
      <c r="BL162" s="17" t="s">
        <v>147</v>
      </c>
      <c r="BM162" s="219" t="s">
        <v>639</v>
      </c>
    </row>
    <row r="163" spans="1:65" s="15" customFormat="1" ht="11.25">
      <c r="B163" s="260"/>
      <c r="C163" s="261"/>
      <c r="D163" s="223" t="s">
        <v>149</v>
      </c>
      <c r="E163" s="262" t="s">
        <v>1</v>
      </c>
      <c r="F163" s="263" t="s">
        <v>319</v>
      </c>
      <c r="G163" s="261"/>
      <c r="H163" s="262" t="s">
        <v>1</v>
      </c>
      <c r="I163" s="264"/>
      <c r="J163" s="261"/>
      <c r="K163" s="261"/>
      <c r="L163" s="265"/>
      <c r="M163" s="266"/>
      <c r="N163" s="267"/>
      <c r="O163" s="267"/>
      <c r="P163" s="267"/>
      <c r="Q163" s="267"/>
      <c r="R163" s="267"/>
      <c r="S163" s="267"/>
      <c r="T163" s="268"/>
      <c r="AT163" s="269" t="s">
        <v>149</v>
      </c>
      <c r="AU163" s="269" t="s">
        <v>80</v>
      </c>
      <c r="AV163" s="15" t="s">
        <v>80</v>
      </c>
      <c r="AW163" s="15" t="s">
        <v>30</v>
      </c>
      <c r="AX163" s="15" t="s">
        <v>73</v>
      </c>
      <c r="AY163" s="269" t="s">
        <v>139</v>
      </c>
    </row>
    <row r="164" spans="1:65" s="13" customFormat="1" ht="11.25">
      <c r="B164" s="221"/>
      <c r="C164" s="222"/>
      <c r="D164" s="223" t="s">
        <v>149</v>
      </c>
      <c r="E164" s="224" t="s">
        <v>1</v>
      </c>
      <c r="F164" s="225" t="s">
        <v>640</v>
      </c>
      <c r="G164" s="222"/>
      <c r="H164" s="226">
        <v>65.007999999999996</v>
      </c>
      <c r="I164" s="227"/>
      <c r="J164" s="222"/>
      <c r="K164" s="222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149</v>
      </c>
      <c r="AU164" s="232" t="s">
        <v>80</v>
      </c>
      <c r="AV164" s="13" t="s">
        <v>82</v>
      </c>
      <c r="AW164" s="13" t="s">
        <v>30</v>
      </c>
      <c r="AX164" s="13" t="s">
        <v>80</v>
      </c>
      <c r="AY164" s="232" t="s">
        <v>139</v>
      </c>
    </row>
    <row r="165" spans="1:65" s="2" customFormat="1" ht="21.75" customHeight="1">
      <c r="A165" s="34"/>
      <c r="B165" s="35"/>
      <c r="C165" s="208" t="s">
        <v>206</v>
      </c>
      <c r="D165" s="208" t="s">
        <v>142</v>
      </c>
      <c r="E165" s="209" t="s">
        <v>321</v>
      </c>
      <c r="F165" s="210" t="s">
        <v>322</v>
      </c>
      <c r="G165" s="211" t="s">
        <v>153</v>
      </c>
      <c r="H165" s="212">
        <v>48.755000000000003</v>
      </c>
      <c r="I165" s="213"/>
      <c r="J165" s="214">
        <f>ROUND(I165*H165,2)</f>
        <v>0</v>
      </c>
      <c r="K165" s="210" t="s">
        <v>271</v>
      </c>
      <c r="L165" s="39"/>
      <c r="M165" s="215" t="s">
        <v>1</v>
      </c>
      <c r="N165" s="216" t="s">
        <v>38</v>
      </c>
      <c r="O165" s="71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147</v>
      </c>
      <c r="AT165" s="219" t="s">
        <v>142</v>
      </c>
      <c r="AU165" s="219" t="s">
        <v>80</v>
      </c>
      <c r="AY165" s="17" t="s">
        <v>139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7" t="s">
        <v>80</v>
      </c>
      <c r="BK165" s="220">
        <f>ROUND(I165*H165,2)</f>
        <v>0</v>
      </c>
      <c r="BL165" s="17" t="s">
        <v>147</v>
      </c>
      <c r="BM165" s="219" t="s">
        <v>641</v>
      </c>
    </row>
    <row r="166" spans="1:65" s="13" customFormat="1" ht="11.25">
      <c r="B166" s="221"/>
      <c r="C166" s="222"/>
      <c r="D166" s="223" t="s">
        <v>149</v>
      </c>
      <c r="E166" s="224" t="s">
        <v>1</v>
      </c>
      <c r="F166" s="225" t="s">
        <v>642</v>
      </c>
      <c r="G166" s="222"/>
      <c r="H166" s="226">
        <v>48.755000000000003</v>
      </c>
      <c r="I166" s="227"/>
      <c r="J166" s="222"/>
      <c r="K166" s="222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149</v>
      </c>
      <c r="AU166" s="232" t="s">
        <v>80</v>
      </c>
      <c r="AV166" s="13" t="s">
        <v>82</v>
      </c>
      <c r="AW166" s="13" t="s">
        <v>30</v>
      </c>
      <c r="AX166" s="13" t="s">
        <v>80</v>
      </c>
      <c r="AY166" s="232" t="s">
        <v>139</v>
      </c>
    </row>
    <row r="167" spans="1:65" s="2" customFormat="1" ht="16.5" customHeight="1">
      <c r="A167" s="34"/>
      <c r="B167" s="35"/>
      <c r="C167" s="236" t="s">
        <v>212</v>
      </c>
      <c r="D167" s="236" t="s">
        <v>192</v>
      </c>
      <c r="E167" s="237" t="s">
        <v>361</v>
      </c>
      <c r="F167" s="238" t="s">
        <v>362</v>
      </c>
      <c r="G167" s="239" t="s">
        <v>228</v>
      </c>
      <c r="H167" s="240">
        <v>45</v>
      </c>
      <c r="I167" s="241"/>
      <c r="J167" s="242">
        <f>ROUND(I167*H167,2)</f>
        <v>0</v>
      </c>
      <c r="K167" s="238" t="s">
        <v>271</v>
      </c>
      <c r="L167" s="243"/>
      <c r="M167" s="244" t="s">
        <v>1</v>
      </c>
      <c r="N167" s="245" t="s">
        <v>38</v>
      </c>
      <c r="O167" s="71"/>
      <c r="P167" s="217">
        <f>O167*H167</f>
        <v>0</v>
      </c>
      <c r="Q167" s="217">
        <v>1</v>
      </c>
      <c r="R167" s="217">
        <f>Q167*H167</f>
        <v>45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182</v>
      </c>
      <c r="AT167" s="219" t="s">
        <v>192</v>
      </c>
      <c r="AU167" s="219" t="s">
        <v>80</v>
      </c>
      <c r="AY167" s="17" t="s">
        <v>139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80</v>
      </c>
      <c r="BK167" s="220">
        <f>ROUND(I167*H167,2)</f>
        <v>0</v>
      </c>
      <c r="BL167" s="17" t="s">
        <v>147</v>
      </c>
      <c r="BM167" s="219" t="s">
        <v>643</v>
      </c>
    </row>
    <row r="168" spans="1:65" s="13" customFormat="1" ht="11.25">
      <c r="B168" s="221"/>
      <c r="C168" s="222"/>
      <c r="D168" s="223" t="s">
        <v>149</v>
      </c>
      <c r="E168" s="224" t="s">
        <v>1</v>
      </c>
      <c r="F168" s="225" t="s">
        <v>644</v>
      </c>
      <c r="G168" s="222"/>
      <c r="H168" s="226">
        <v>45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149</v>
      </c>
      <c r="AU168" s="232" t="s">
        <v>80</v>
      </c>
      <c r="AV168" s="13" t="s">
        <v>82</v>
      </c>
      <c r="AW168" s="13" t="s">
        <v>30</v>
      </c>
      <c r="AX168" s="13" t="s">
        <v>80</v>
      </c>
      <c r="AY168" s="232" t="s">
        <v>139</v>
      </c>
    </row>
    <row r="169" spans="1:65" s="2" customFormat="1" ht="21.75" customHeight="1">
      <c r="A169" s="34"/>
      <c r="B169" s="35"/>
      <c r="C169" s="208" t="s">
        <v>8</v>
      </c>
      <c r="D169" s="208" t="s">
        <v>142</v>
      </c>
      <c r="E169" s="209" t="s">
        <v>325</v>
      </c>
      <c r="F169" s="210" t="s">
        <v>326</v>
      </c>
      <c r="G169" s="211" t="s">
        <v>276</v>
      </c>
      <c r="H169" s="212">
        <v>67.5</v>
      </c>
      <c r="I169" s="213"/>
      <c r="J169" s="214">
        <f>ROUND(I169*H169,2)</f>
        <v>0</v>
      </c>
      <c r="K169" s="210" t="s">
        <v>271</v>
      </c>
      <c r="L169" s="39"/>
      <c r="M169" s="215" t="s">
        <v>1</v>
      </c>
      <c r="N169" s="216" t="s">
        <v>38</v>
      </c>
      <c r="O169" s="71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147</v>
      </c>
      <c r="AT169" s="219" t="s">
        <v>142</v>
      </c>
      <c r="AU169" s="219" t="s">
        <v>80</v>
      </c>
      <c r="AY169" s="17" t="s">
        <v>139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80</v>
      </c>
      <c r="BK169" s="220">
        <f>ROUND(I169*H169,2)</f>
        <v>0</v>
      </c>
      <c r="BL169" s="17" t="s">
        <v>147</v>
      </c>
      <c r="BM169" s="219" t="s">
        <v>645</v>
      </c>
    </row>
    <row r="170" spans="1:65" s="15" customFormat="1" ht="11.25">
      <c r="B170" s="260"/>
      <c r="C170" s="261"/>
      <c r="D170" s="223" t="s">
        <v>149</v>
      </c>
      <c r="E170" s="262" t="s">
        <v>1</v>
      </c>
      <c r="F170" s="263" t="s">
        <v>646</v>
      </c>
      <c r="G170" s="261"/>
      <c r="H170" s="262" t="s">
        <v>1</v>
      </c>
      <c r="I170" s="264"/>
      <c r="J170" s="261"/>
      <c r="K170" s="261"/>
      <c r="L170" s="265"/>
      <c r="M170" s="266"/>
      <c r="N170" s="267"/>
      <c r="O170" s="267"/>
      <c r="P170" s="267"/>
      <c r="Q170" s="267"/>
      <c r="R170" s="267"/>
      <c r="S170" s="267"/>
      <c r="T170" s="268"/>
      <c r="AT170" s="269" t="s">
        <v>149</v>
      </c>
      <c r="AU170" s="269" t="s">
        <v>80</v>
      </c>
      <c r="AV170" s="15" t="s">
        <v>80</v>
      </c>
      <c r="AW170" s="15" t="s">
        <v>30</v>
      </c>
      <c r="AX170" s="15" t="s">
        <v>73</v>
      </c>
      <c r="AY170" s="269" t="s">
        <v>139</v>
      </c>
    </row>
    <row r="171" spans="1:65" s="13" customFormat="1" ht="11.25">
      <c r="B171" s="221"/>
      <c r="C171" s="222"/>
      <c r="D171" s="223" t="s">
        <v>149</v>
      </c>
      <c r="E171" s="224" t="s">
        <v>1</v>
      </c>
      <c r="F171" s="225" t="s">
        <v>647</v>
      </c>
      <c r="G171" s="222"/>
      <c r="H171" s="226">
        <v>33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149</v>
      </c>
      <c r="AU171" s="232" t="s">
        <v>80</v>
      </c>
      <c r="AV171" s="13" t="s">
        <v>82</v>
      </c>
      <c r="AW171" s="13" t="s">
        <v>30</v>
      </c>
      <c r="AX171" s="13" t="s">
        <v>73</v>
      </c>
      <c r="AY171" s="232" t="s">
        <v>139</v>
      </c>
    </row>
    <row r="172" spans="1:65" s="13" customFormat="1" ht="11.25">
      <c r="B172" s="221"/>
      <c r="C172" s="222"/>
      <c r="D172" s="223" t="s">
        <v>149</v>
      </c>
      <c r="E172" s="224" t="s">
        <v>1</v>
      </c>
      <c r="F172" s="225" t="s">
        <v>648</v>
      </c>
      <c r="G172" s="222"/>
      <c r="H172" s="226">
        <v>34.5</v>
      </c>
      <c r="I172" s="227"/>
      <c r="J172" s="222"/>
      <c r="K172" s="222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149</v>
      </c>
      <c r="AU172" s="232" t="s">
        <v>80</v>
      </c>
      <c r="AV172" s="13" t="s">
        <v>82</v>
      </c>
      <c r="AW172" s="13" t="s">
        <v>30</v>
      </c>
      <c r="AX172" s="13" t="s">
        <v>73</v>
      </c>
      <c r="AY172" s="232" t="s">
        <v>139</v>
      </c>
    </row>
    <row r="173" spans="1:65" s="14" customFormat="1" ht="11.25">
      <c r="B173" s="246"/>
      <c r="C173" s="247"/>
      <c r="D173" s="223" t="s">
        <v>149</v>
      </c>
      <c r="E173" s="248" t="s">
        <v>1</v>
      </c>
      <c r="F173" s="249" t="s">
        <v>231</v>
      </c>
      <c r="G173" s="247"/>
      <c r="H173" s="250">
        <v>67.5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149</v>
      </c>
      <c r="AU173" s="256" t="s">
        <v>80</v>
      </c>
      <c r="AV173" s="14" t="s">
        <v>147</v>
      </c>
      <c r="AW173" s="14" t="s">
        <v>30</v>
      </c>
      <c r="AX173" s="14" t="s">
        <v>80</v>
      </c>
      <c r="AY173" s="256" t="s">
        <v>139</v>
      </c>
    </row>
    <row r="174" spans="1:65" s="2" customFormat="1" ht="21.75" customHeight="1">
      <c r="A174" s="34"/>
      <c r="B174" s="35"/>
      <c r="C174" s="208" t="s">
        <v>221</v>
      </c>
      <c r="D174" s="208" t="s">
        <v>142</v>
      </c>
      <c r="E174" s="209" t="s">
        <v>339</v>
      </c>
      <c r="F174" s="210" t="s">
        <v>340</v>
      </c>
      <c r="G174" s="211" t="s">
        <v>153</v>
      </c>
      <c r="H174" s="212">
        <v>16.128</v>
      </c>
      <c r="I174" s="213"/>
      <c r="J174" s="214">
        <f>ROUND(I174*H174,2)</f>
        <v>0</v>
      </c>
      <c r="K174" s="210" t="s">
        <v>271</v>
      </c>
      <c r="L174" s="39"/>
      <c r="M174" s="215" t="s">
        <v>1</v>
      </c>
      <c r="N174" s="216" t="s">
        <v>38</v>
      </c>
      <c r="O174" s="71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9" t="s">
        <v>147</v>
      </c>
      <c r="AT174" s="219" t="s">
        <v>142</v>
      </c>
      <c r="AU174" s="219" t="s">
        <v>80</v>
      </c>
      <c r="AY174" s="17" t="s">
        <v>139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7" t="s">
        <v>80</v>
      </c>
      <c r="BK174" s="220">
        <f>ROUND(I174*H174,2)</f>
        <v>0</v>
      </c>
      <c r="BL174" s="17" t="s">
        <v>147</v>
      </c>
      <c r="BM174" s="219" t="s">
        <v>649</v>
      </c>
    </row>
    <row r="175" spans="1:65" s="13" customFormat="1" ht="11.25">
      <c r="B175" s="221"/>
      <c r="C175" s="222"/>
      <c r="D175" s="223" t="s">
        <v>149</v>
      </c>
      <c r="E175" s="224" t="s">
        <v>1</v>
      </c>
      <c r="F175" s="225" t="s">
        <v>650</v>
      </c>
      <c r="G175" s="222"/>
      <c r="H175" s="226">
        <v>16.128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149</v>
      </c>
      <c r="AU175" s="232" t="s">
        <v>80</v>
      </c>
      <c r="AV175" s="13" t="s">
        <v>82</v>
      </c>
      <c r="AW175" s="13" t="s">
        <v>30</v>
      </c>
      <c r="AX175" s="13" t="s">
        <v>80</v>
      </c>
      <c r="AY175" s="232" t="s">
        <v>139</v>
      </c>
    </row>
    <row r="176" spans="1:65" s="2" customFormat="1" ht="16.5" customHeight="1">
      <c r="A176" s="34"/>
      <c r="B176" s="35"/>
      <c r="C176" s="208" t="s">
        <v>225</v>
      </c>
      <c r="D176" s="208" t="s">
        <v>142</v>
      </c>
      <c r="E176" s="209" t="s">
        <v>651</v>
      </c>
      <c r="F176" s="210" t="s">
        <v>652</v>
      </c>
      <c r="G176" s="211" t="s">
        <v>276</v>
      </c>
      <c r="H176" s="212">
        <v>65.66</v>
      </c>
      <c r="I176" s="213"/>
      <c r="J176" s="214">
        <f>ROUND(I176*H176,2)</f>
        <v>0</v>
      </c>
      <c r="K176" s="210" t="s">
        <v>271</v>
      </c>
      <c r="L176" s="39"/>
      <c r="M176" s="215" t="s">
        <v>1</v>
      </c>
      <c r="N176" s="216" t="s">
        <v>38</v>
      </c>
      <c r="O176" s="71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9" t="s">
        <v>147</v>
      </c>
      <c r="AT176" s="219" t="s">
        <v>142</v>
      </c>
      <c r="AU176" s="219" t="s">
        <v>80</v>
      </c>
      <c r="AY176" s="17" t="s">
        <v>139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7" t="s">
        <v>80</v>
      </c>
      <c r="BK176" s="220">
        <f>ROUND(I176*H176,2)</f>
        <v>0</v>
      </c>
      <c r="BL176" s="17" t="s">
        <v>147</v>
      </c>
      <c r="BM176" s="219" t="s">
        <v>653</v>
      </c>
    </row>
    <row r="177" spans="1:65" s="13" customFormat="1" ht="11.25">
      <c r="B177" s="221"/>
      <c r="C177" s="222"/>
      <c r="D177" s="223" t="s">
        <v>149</v>
      </c>
      <c r="E177" s="224" t="s">
        <v>1</v>
      </c>
      <c r="F177" s="225" t="s">
        <v>654</v>
      </c>
      <c r="G177" s="222"/>
      <c r="H177" s="226">
        <v>65.66</v>
      </c>
      <c r="I177" s="227"/>
      <c r="J177" s="222"/>
      <c r="K177" s="222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149</v>
      </c>
      <c r="AU177" s="232" t="s">
        <v>80</v>
      </c>
      <c r="AV177" s="13" t="s">
        <v>82</v>
      </c>
      <c r="AW177" s="13" t="s">
        <v>30</v>
      </c>
      <c r="AX177" s="13" t="s">
        <v>80</v>
      </c>
      <c r="AY177" s="232" t="s">
        <v>139</v>
      </c>
    </row>
    <row r="178" spans="1:65" s="2" customFormat="1" ht="21.75" customHeight="1">
      <c r="A178" s="34"/>
      <c r="B178" s="35"/>
      <c r="C178" s="208" t="s">
        <v>232</v>
      </c>
      <c r="D178" s="208" t="s">
        <v>142</v>
      </c>
      <c r="E178" s="209" t="s">
        <v>655</v>
      </c>
      <c r="F178" s="210" t="s">
        <v>656</v>
      </c>
      <c r="G178" s="211" t="s">
        <v>276</v>
      </c>
      <c r="H178" s="212">
        <v>67.5</v>
      </c>
      <c r="I178" s="213"/>
      <c r="J178" s="214">
        <f>ROUND(I178*H178,2)</f>
        <v>0</v>
      </c>
      <c r="K178" s="210" t="s">
        <v>271</v>
      </c>
      <c r="L178" s="39"/>
      <c r="M178" s="215" t="s">
        <v>1</v>
      </c>
      <c r="N178" s="216" t="s">
        <v>38</v>
      </c>
      <c r="O178" s="71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9" t="s">
        <v>147</v>
      </c>
      <c r="AT178" s="219" t="s">
        <v>142</v>
      </c>
      <c r="AU178" s="219" t="s">
        <v>80</v>
      </c>
      <c r="AY178" s="17" t="s">
        <v>139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7" t="s">
        <v>80</v>
      </c>
      <c r="BK178" s="220">
        <f>ROUND(I178*H178,2)</f>
        <v>0</v>
      </c>
      <c r="BL178" s="17" t="s">
        <v>147</v>
      </c>
      <c r="BM178" s="219" t="s">
        <v>657</v>
      </c>
    </row>
    <row r="179" spans="1:65" s="13" customFormat="1" ht="11.25">
      <c r="B179" s="221"/>
      <c r="C179" s="222"/>
      <c r="D179" s="223" t="s">
        <v>149</v>
      </c>
      <c r="E179" s="224" t="s">
        <v>1</v>
      </c>
      <c r="F179" s="225" t="s">
        <v>647</v>
      </c>
      <c r="G179" s="222"/>
      <c r="H179" s="226">
        <v>33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149</v>
      </c>
      <c r="AU179" s="232" t="s">
        <v>80</v>
      </c>
      <c r="AV179" s="13" t="s">
        <v>82</v>
      </c>
      <c r="AW179" s="13" t="s">
        <v>30</v>
      </c>
      <c r="AX179" s="13" t="s">
        <v>73</v>
      </c>
      <c r="AY179" s="232" t="s">
        <v>139</v>
      </c>
    </row>
    <row r="180" spans="1:65" s="13" customFormat="1" ht="11.25">
      <c r="B180" s="221"/>
      <c r="C180" s="222"/>
      <c r="D180" s="223" t="s">
        <v>149</v>
      </c>
      <c r="E180" s="224" t="s">
        <v>1</v>
      </c>
      <c r="F180" s="225" t="s">
        <v>648</v>
      </c>
      <c r="G180" s="222"/>
      <c r="H180" s="226">
        <v>34.5</v>
      </c>
      <c r="I180" s="227"/>
      <c r="J180" s="222"/>
      <c r="K180" s="222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149</v>
      </c>
      <c r="AU180" s="232" t="s">
        <v>80</v>
      </c>
      <c r="AV180" s="13" t="s">
        <v>82</v>
      </c>
      <c r="AW180" s="13" t="s">
        <v>30</v>
      </c>
      <c r="AX180" s="13" t="s">
        <v>73</v>
      </c>
      <c r="AY180" s="232" t="s">
        <v>139</v>
      </c>
    </row>
    <row r="181" spans="1:65" s="14" customFormat="1" ht="11.25">
      <c r="B181" s="246"/>
      <c r="C181" s="247"/>
      <c r="D181" s="223" t="s">
        <v>149</v>
      </c>
      <c r="E181" s="248" t="s">
        <v>1</v>
      </c>
      <c r="F181" s="249" t="s">
        <v>231</v>
      </c>
      <c r="G181" s="247"/>
      <c r="H181" s="250">
        <v>67.5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149</v>
      </c>
      <c r="AU181" s="256" t="s">
        <v>80</v>
      </c>
      <c r="AV181" s="14" t="s">
        <v>147</v>
      </c>
      <c r="AW181" s="14" t="s">
        <v>30</v>
      </c>
      <c r="AX181" s="14" t="s">
        <v>80</v>
      </c>
      <c r="AY181" s="256" t="s">
        <v>139</v>
      </c>
    </row>
    <row r="182" spans="1:65" s="2" customFormat="1" ht="16.5" customHeight="1">
      <c r="A182" s="34"/>
      <c r="B182" s="35"/>
      <c r="C182" s="208" t="s">
        <v>239</v>
      </c>
      <c r="D182" s="208" t="s">
        <v>142</v>
      </c>
      <c r="E182" s="209" t="s">
        <v>352</v>
      </c>
      <c r="F182" s="210" t="s">
        <v>353</v>
      </c>
      <c r="G182" s="211" t="s">
        <v>276</v>
      </c>
      <c r="H182" s="212">
        <v>67.5</v>
      </c>
      <c r="I182" s="213"/>
      <c r="J182" s="214">
        <f>ROUND(I182*H182,2)</f>
        <v>0</v>
      </c>
      <c r="K182" s="210" t="s">
        <v>271</v>
      </c>
      <c r="L182" s="39"/>
      <c r="M182" s="215" t="s">
        <v>1</v>
      </c>
      <c r="N182" s="216" t="s">
        <v>38</v>
      </c>
      <c r="O182" s="71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147</v>
      </c>
      <c r="AT182" s="219" t="s">
        <v>142</v>
      </c>
      <c r="AU182" s="219" t="s">
        <v>80</v>
      </c>
      <c r="AY182" s="17" t="s">
        <v>139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7" t="s">
        <v>80</v>
      </c>
      <c r="BK182" s="220">
        <f>ROUND(I182*H182,2)</f>
        <v>0</v>
      </c>
      <c r="BL182" s="17" t="s">
        <v>147</v>
      </c>
      <c r="BM182" s="219" t="s">
        <v>658</v>
      </c>
    </row>
    <row r="183" spans="1:65" s="13" customFormat="1" ht="11.25">
      <c r="B183" s="221"/>
      <c r="C183" s="222"/>
      <c r="D183" s="223" t="s">
        <v>149</v>
      </c>
      <c r="E183" s="224" t="s">
        <v>1</v>
      </c>
      <c r="F183" s="225" t="s">
        <v>647</v>
      </c>
      <c r="G183" s="222"/>
      <c r="H183" s="226">
        <v>33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149</v>
      </c>
      <c r="AU183" s="232" t="s">
        <v>80</v>
      </c>
      <c r="AV183" s="13" t="s">
        <v>82</v>
      </c>
      <c r="AW183" s="13" t="s">
        <v>30</v>
      </c>
      <c r="AX183" s="13" t="s">
        <v>73</v>
      </c>
      <c r="AY183" s="232" t="s">
        <v>139</v>
      </c>
    </row>
    <row r="184" spans="1:65" s="13" customFormat="1" ht="11.25">
      <c r="B184" s="221"/>
      <c r="C184" s="222"/>
      <c r="D184" s="223" t="s">
        <v>149</v>
      </c>
      <c r="E184" s="224" t="s">
        <v>1</v>
      </c>
      <c r="F184" s="225" t="s">
        <v>648</v>
      </c>
      <c r="G184" s="222"/>
      <c r="H184" s="226">
        <v>34.5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149</v>
      </c>
      <c r="AU184" s="232" t="s">
        <v>80</v>
      </c>
      <c r="AV184" s="13" t="s">
        <v>82</v>
      </c>
      <c r="AW184" s="13" t="s">
        <v>30</v>
      </c>
      <c r="AX184" s="13" t="s">
        <v>73</v>
      </c>
      <c r="AY184" s="232" t="s">
        <v>139</v>
      </c>
    </row>
    <row r="185" spans="1:65" s="14" customFormat="1" ht="11.25">
      <c r="B185" s="246"/>
      <c r="C185" s="247"/>
      <c r="D185" s="223" t="s">
        <v>149</v>
      </c>
      <c r="E185" s="248" t="s">
        <v>1</v>
      </c>
      <c r="F185" s="249" t="s">
        <v>231</v>
      </c>
      <c r="G185" s="247"/>
      <c r="H185" s="250">
        <v>67.5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149</v>
      </c>
      <c r="AU185" s="256" t="s">
        <v>80</v>
      </c>
      <c r="AV185" s="14" t="s">
        <v>147</v>
      </c>
      <c r="AW185" s="14" t="s">
        <v>30</v>
      </c>
      <c r="AX185" s="14" t="s">
        <v>80</v>
      </c>
      <c r="AY185" s="256" t="s">
        <v>139</v>
      </c>
    </row>
    <row r="186" spans="1:65" s="2" customFormat="1" ht="16.5" customHeight="1">
      <c r="A186" s="34"/>
      <c r="B186" s="35"/>
      <c r="C186" s="208" t="s">
        <v>245</v>
      </c>
      <c r="D186" s="208" t="s">
        <v>142</v>
      </c>
      <c r="E186" s="209" t="s">
        <v>659</v>
      </c>
      <c r="F186" s="210" t="s">
        <v>660</v>
      </c>
      <c r="G186" s="211" t="s">
        <v>276</v>
      </c>
      <c r="H186" s="212">
        <v>67.5</v>
      </c>
      <c r="I186" s="213"/>
      <c r="J186" s="214">
        <f>ROUND(I186*H186,2)</f>
        <v>0</v>
      </c>
      <c r="K186" s="210" t="s">
        <v>271</v>
      </c>
      <c r="L186" s="39"/>
      <c r="M186" s="215" t="s">
        <v>1</v>
      </c>
      <c r="N186" s="216" t="s">
        <v>38</v>
      </c>
      <c r="O186" s="71"/>
      <c r="P186" s="217">
        <f>O186*H186</f>
        <v>0</v>
      </c>
      <c r="Q186" s="217">
        <v>1.2727000000000001E-3</v>
      </c>
      <c r="R186" s="217">
        <f>Q186*H186</f>
        <v>8.5907250000000004E-2</v>
      </c>
      <c r="S186" s="217">
        <v>0</v>
      </c>
      <c r="T186" s="21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9" t="s">
        <v>147</v>
      </c>
      <c r="AT186" s="219" t="s">
        <v>142</v>
      </c>
      <c r="AU186" s="219" t="s">
        <v>80</v>
      </c>
      <c r="AY186" s="17" t="s">
        <v>139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7" t="s">
        <v>80</v>
      </c>
      <c r="BK186" s="220">
        <f>ROUND(I186*H186,2)</f>
        <v>0</v>
      </c>
      <c r="BL186" s="17" t="s">
        <v>147</v>
      </c>
      <c r="BM186" s="219" t="s">
        <v>661</v>
      </c>
    </row>
    <row r="187" spans="1:65" s="13" customFormat="1" ht="11.25">
      <c r="B187" s="221"/>
      <c r="C187" s="222"/>
      <c r="D187" s="223" t="s">
        <v>149</v>
      </c>
      <c r="E187" s="224" t="s">
        <v>1</v>
      </c>
      <c r="F187" s="225" t="s">
        <v>647</v>
      </c>
      <c r="G187" s="222"/>
      <c r="H187" s="226">
        <v>33</v>
      </c>
      <c r="I187" s="227"/>
      <c r="J187" s="222"/>
      <c r="K187" s="222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149</v>
      </c>
      <c r="AU187" s="232" t="s">
        <v>80</v>
      </c>
      <c r="AV187" s="13" t="s">
        <v>82</v>
      </c>
      <c r="AW187" s="13" t="s">
        <v>30</v>
      </c>
      <c r="AX187" s="13" t="s">
        <v>73</v>
      </c>
      <c r="AY187" s="232" t="s">
        <v>139</v>
      </c>
    </row>
    <row r="188" spans="1:65" s="13" customFormat="1" ht="11.25">
      <c r="B188" s="221"/>
      <c r="C188" s="222"/>
      <c r="D188" s="223" t="s">
        <v>149</v>
      </c>
      <c r="E188" s="224" t="s">
        <v>1</v>
      </c>
      <c r="F188" s="225" t="s">
        <v>648</v>
      </c>
      <c r="G188" s="222"/>
      <c r="H188" s="226">
        <v>34.5</v>
      </c>
      <c r="I188" s="227"/>
      <c r="J188" s="222"/>
      <c r="K188" s="222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149</v>
      </c>
      <c r="AU188" s="232" t="s">
        <v>80</v>
      </c>
      <c r="AV188" s="13" t="s">
        <v>82</v>
      </c>
      <c r="AW188" s="13" t="s">
        <v>30</v>
      </c>
      <c r="AX188" s="13" t="s">
        <v>73</v>
      </c>
      <c r="AY188" s="232" t="s">
        <v>139</v>
      </c>
    </row>
    <row r="189" spans="1:65" s="14" customFormat="1" ht="11.25">
      <c r="B189" s="246"/>
      <c r="C189" s="247"/>
      <c r="D189" s="223" t="s">
        <v>149</v>
      </c>
      <c r="E189" s="248" t="s">
        <v>1</v>
      </c>
      <c r="F189" s="249" t="s">
        <v>231</v>
      </c>
      <c r="G189" s="247"/>
      <c r="H189" s="250">
        <v>67.5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149</v>
      </c>
      <c r="AU189" s="256" t="s">
        <v>80</v>
      </c>
      <c r="AV189" s="14" t="s">
        <v>147</v>
      </c>
      <c r="AW189" s="14" t="s">
        <v>30</v>
      </c>
      <c r="AX189" s="14" t="s">
        <v>80</v>
      </c>
      <c r="AY189" s="256" t="s">
        <v>139</v>
      </c>
    </row>
    <row r="190" spans="1:65" s="2" customFormat="1" ht="16.5" customHeight="1">
      <c r="A190" s="34"/>
      <c r="B190" s="35"/>
      <c r="C190" s="236" t="s">
        <v>7</v>
      </c>
      <c r="D190" s="236" t="s">
        <v>192</v>
      </c>
      <c r="E190" s="237" t="s">
        <v>662</v>
      </c>
      <c r="F190" s="238" t="s">
        <v>663</v>
      </c>
      <c r="G190" s="239" t="s">
        <v>349</v>
      </c>
      <c r="H190" s="240">
        <v>1.6879999999999999</v>
      </c>
      <c r="I190" s="241"/>
      <c r="J190" s="242">
        <f>ROUND(I190*H190,2)</f>
        <v>0</v>
      </c>
      <c r="K190" s="238" t="s">
        <v>271</v>
      </c>
      <c r="L190" s="243"/>
      <c r="M190" s="244" t="s">
        <v>1</v>
      </c>
      <c r="N190" s="245" t="s">
        <v>38</v>
      </c>
      <c r="O190" s="71"/>
      <c r="P190" s="217">
        <f>O190*H190</f>
        <v>0</v>
      </c>
      <c r="Q190" s="217">
        <v>1E-3</v>
      </c>
      <c r="R190" s="217">
        <f>Q190*H190</f>
        <v>1.688E-3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182</v>
      </c>
      <c r="AT190" s="219" t="s">
        <v>192</v>
      </c>
      <c r="AU190" s="219" t="s">
        <v>80</v>
      </c>
      <c r="AY190" s="17" t="s">
        <v>139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80</v>
      </c>
      <c r="BK190" s="220">
        <f>ROUND(I190*H190,2)</f>
        <v>0</v>
      </c>
      <c r="BL190" s="17" t="s">
        <v>147</v>
      </c>
      <c r="BM190" s="219" t="s">
        <v>664</v>
      </c>
    </row>
    <row r="191" spans="1:65" s="13" customFormat="1" ht="11.25">
      <c r="B191" s="221"/>
      <c r="C191" s="222"/>
      <c r="D191" s="223" t="s">
        <v>149</v>
      </c>
      <c r="E191" s="224" t="s">
        <v>1</v>
      </c>
      <c r="F191" s="225" t="s">
        <v>665</v>
      </c>
      <c r="G191" s="222"/>
      <c r="H191" s="226">
        <v>67.5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149</v>
      </c>
      <c r="AU191" s="232" t="s">
        <v>80</v>
      </c>
      <c r="AV191" s="13" t="s">
        <v>82</v>
      </c>
      <c r="AW191" s="13" t="s">
        <v>30</v>
      </c>
      <c r="AX191" s="13" t="s">
        <v>80</v>
      </c>
      <c r="AY191" s="232" t="s">
        <v>139</v>
      </c>
    </row>
    <row r="192" spans="1:65" s="13" customFormat="1" ht="11.25">
      <c r="B192" s="221"/>
      <c r="C192" s="222"/>
      <c r="D192" s="223" t="s">
        <v>149</v>
      </c>
      <c r="E192" s="222"/>
      <c r="F192" s="225" t="s">
        <v>666</v>
      </c>
      <c r="G192" s="222"/>
      <c r="H192" s="226">
        <v>1.6879999999999999</v>
      </c>
      <c r="I192" s="227"/>
      <c r="J192" s="222"/>
      <c r="K192" s="222"/>
      <c r="L192" s="228"/>
      <c r="M192" s="229"/>
      <c r="N192" s="230"/>
      <c r="O192" s="230"/>
      <c r="P192" s="230"/>
      <c r="Q192" s="230"/>
      <c r="R192" s="230"/>
      <c r="S192" s="230"/>
      <c r="T192" s="231"/>
      <c r="AT192" s="232" t="s">
        <v>149</v>
      </c>
      <c r="AU192" s="232" t="s">
        <v>80</v>
      </c>
      <c r="AV192" s="13" t="s">
        <v>82</v>
      </c>
      <c r="AW192" s="13" t="s">
        <v>4</v>
      </c>
      <c r="AX192" s="13" t="s">
        <v>80</v>
      </c>
      <c r="AY192" s="232" t="s">
        <v>139</v>
      </c>
    </row>
    <row r="193" spans="1:65" s="12" customFormat="1" ht="25.9" customHeight="1">
      <c r="B193" s="192"/>
      <c r="C193" s="193"/>
      <c r="D193" s="194" t="s">
        <v>72</v>
      </c>
      <c r="E193" s="195" t="s">
        <v>82</v>
      </c>
      <c r="F193" s="195" t="s">
        <v>365</v>
      </c>
      <c r="G193" s="193"/>
      <c r="H193" s="193"/>
      <c r="I193" s="196"/>
      <c r="J193" s="197">
        <f>BK193</f>
        <v>0</v>
      </c>
      <c r="K193" s="193"/>
      <c r="L193" s="198"/>
      <c r="M193" s="199"/>
      <c r="N193" s="200"/>
      <c r="O193" s="200"/>
      <c r="P193" s="201">
        <f>P194+SUM(P195:P208)</f>
        <v>0</v>
      </c>
      <c r="Q193" s="200"/>
      <c r="R193" s="201">
        <f>R194+SUM(R195:R208)</f>
        <v>18.326459658119997</v>
      </c>
      <c r="S193" s="200"/>
      <c r="T193" s="202">
        <f>T194+SUM(T195:T208)</f>
        <v>0</v>
      </c>
      <c r="AR193" s="203" t="s">
        <v>80</v>
      </c>
      <c r="AT193" s="204" t="s">
        <v>72</v>
      </c>
      <c r="AU193" s="204" t="s">
        <v>73</v>
      </c>
      <c r="AY193" s="203" t="s">
        <v>139</v>
      </c>
      <c r="BK193" s="205">
        <f>BK194+SUM(BK195:BK208)</f>
        <v>0</v>
      </c>
    </row>
    <row r="194" spans="1:65" s="2" customFormat="1" ht="16.5" customHeight="1">
      <c r="A194" s="34"/>
      <c r="B194" s="35"/>
      <c r="C194" s="208" t="s">
        <v>356</v>
      </c>
      <c r="D194" s="208" t="s">
        <v>142</v>
      </c>
      <c r="E194" s="209" t="s">
        <v>667</v>
      </c>
      <c r="F194" s="210" t="s">
        <v>668</v>
      </c>
      <c r="G194" s="211" t="s">
        <v>153</v>
      </c>
      <c r="H194" s="212">
        <v>1.92</v>
      </c>
      <c r="I194" s="213"/>
      <c r="J194" s="214">
        <f>ROUND(I194*H194,2)</f>
        <v>0</v>
      </c>
      <c r="K194" s="210" t="s">
        <v>271</v>
      </c>
      <c r="L194" s="39"/>
      <c r="M194" s="215" t="s">
        <v>1</v>
      </c>
      <c r="N194" s="216" t="s">
        <v>38</v>
      </c>
      <c r="O194" s="71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147</v>
      </c>
      <c r="AT194" s="219" t="s">
        <v>142</v>
      </c>
      <c r="AU194" s="219" t="s">
        <v>80</v>
      </c>
      <c r="AY194" s="17" t="s">
        <v>139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80</v>
      </c>
      <c r="BK194" s="220">
        <f>ROUND(I194*H194,2)</f>
        <v>0</v>
      </c>
      <c r="BL194" s="17" t="s">
        <v>147</v>
      </c>
      <c r="BM194" s="219" t="s">
        <v>669</v>
      </c>
    </row>
    <row r="195" spans="1:65" s="13" customFormat="1" ht="11.25">
      <c r="B195" s="221"/>
      <c r="C195" s="222"/>
      <c r="D195" s="223" t="s">
        <v>149</v>
      </c>
      <c r="E195" s="224" t="s">
        <v>1</v>
      </c>
      <c r="F195" s="225" t="s">
        <v>670</v>
      </c>
      <c r="G195" s="222"/>
      <c r="H195" s="226">
        <v>1.92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149</v>
      </c>
      <c r="AU195" s="232" t="s">
        <v>80</v>
      </c>
      <c r="AV195" s="13" t="s">
        <v>82</v>
      </c>
      <c r="AW195" s="13" t="s">
        <v>30</v>
      </c>
      <c r="AX195" s="13" t="s">
        <v>80</v>
      </c>
      <c r="AY195" s="232" t="s">
        <v>139</v>
      </c>
    </row>
    <row r="196" spans="1:65" s="2" customFormat="1" ht="16.5" customHeight="1">
      <c r="A196" s="34"/>
      <c r="B196" s="35"/>
      <c r="C196" s="208" t="s">
        <v>360</v>
      </c>
      <c r="D196" s="208" t="s">
        <v>142</v>
      </c>
      <c r="E196" s="209" t="s">
        <v>671</v>
      </c>
      <c r="F196" s="210" t="s">
        <v>672</v>
      </c>
      <c r="G196" s="211" t="s">
        <v>153</v>
      </c>
      <c r="H196" s="212">
        <v>5.8</v>
      </c>
      <c r="I196" s="213"/>
      <c r="J196" s="214">
        <f>ROUND(I196*H196,2)</f>
        <v>0</v>
      </c>
      <c r="K196" s="210" t="s">
        <v>271</v>
      </c>
      <c r="L196" s="39"/>
      <c r="M196" s="215" t="s">
        <v>1</v>
      </c>
      <c r="N196" s="216" t="s">
        <v>38</v>
      </c>
      <c r="O196" s="71"/>
      <c r="P196" s="217">
        <f>O196*H196</f>
        <v>0</v>
      </c>
      <c r="Q196" s="217">
        <v>2.5262479999999998</v>
      </c>
      <c r="R196" s="217">
        <f>Q196*H196</f>
        <v>14.652238399999998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147</v>
      </c>
      <c r="AT196" s="219" t="s">
        <v>142</v>
      </c>
      <c r="AU196" s="219" t="s">
        <v>80</v>
      </c>
      <c r="AY196" s="17" t="s">
        <v>139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7" t="s">
        <v>80</v>
      </c>
      <c r="BK196" s="220">
        <f>ROUND(I196*H196,2)</f>
        <v>0</v>
      </c>
      <c r="BL196" s="17" t="s">
        <v>147</v>
      </c>
      <c r="BM196" s="219" t="s">
        <v>673</v>
      </c>
    </row>
    <row r="197" spans="1:65" s="13" customFormat="1" ht="11.25">
      <c r="B197" s="221"/>
      <c r="C197" s="222"/>
      <c r="D197" s="223" t="s">
        <v>149</v>
      </c>
      <c r="E197" s="224" t="s">
        <v>1</v>
      </c>
      <c r="F197" s="225" t="s">
        <v>674</v>
      </c>
      <c r="G197" s="222"/>
      <c r="H197" s="226">
        <v>5.8</v>
      </c>
      <c r="I197" s="227"/>
      <c r="J197" s="222"/>
      <c r="K197" s="222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149</v>
      </c>
      <c r="AU197" s="232" t="s">
        <v>80</v>
      </c>
      <c r="AV197" s="13" t="s">
        <v>82</v>
      </c>
      <c r="AW197" s="13" t="s">
        <v>30</v>
      </c>
      <c r="AX197" s="13" t="s">
        <v>80</v>
      </c>
      <c r="AY197" s="232" t="s">
        <v>139</v>
      </c>
    </row>
    <row r="198" spans="1:65" s="2" customFormat="1" ht="16.5" customHeight="1">
      <c r="A198" s="34"/>
      <c r="B198" s="35"/>
      <c r="C198" s="208" t="s">
        <v>366</v>
      </c>
      <c r="D198" s="208" t="s">
        <v>142</v>
      </c>
      <c r="E198" s="209" t="s">
        <v>382</v>
      </c>
      <c r="F198" s="210" t="s">
        <v>383</v>
      </c>
      <c r="G198" s="211" t="s">
        <v>276</v>
      </c>
      <c r="H198" s="212">
        <v>11.05</v>
      </c>
      <c r="I198" s="213"/>
      <c r="J198" s="214">
        <f>ROUND(I198*H198,2)</f>
        <v>0</v>
      </c>
      <c r="K198" s="210" t="s">
        <v>271</v>
      </c>
      <c r="L198" s="39"/>
      <c r="M198" s="215" t="s">
        <v>1</v>
      </c>
      <c r="N198" s="216" t="s">
        <v>38</v>
      </c>
      <c r="O198" s="71"/>
      <c r="P198" s="217">
        <f>O198*H198</f>
        <v>0</v>
      </c>
      <c r="Q198" s="217">
        <v>1.4357E-3</v>
      </c>
      <c r="R198" s="217">
        <f>Q198*H198</f>
        <v>1.5864485000000001E-2</v>
      </c>
      <c r="S198" s="217">
        <v>0</v>
      </c>
      <c r="T198" s="21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9" t="s">
        <v>147</v>
      </c>
      <c r="AT198" s="219" t="s">
        <v>142</v>
      </c>
      <c r="AU198" s="219" t="s">
        <v>80</v>
      </c>
      <c r="AY198" s="17" t="s">
        <v>139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7" t="s">
        <v>80</v>
      </c>
      <c r="BK198" s="220">
        <f>ROUND(I198*H198,2)</f>
        <v>0</v>
      </c>
      <c r="BL198" s="17" t="s">
        <v>147</v>
      </c>
      <c r="BM198" s="219" t="s">
        <v>675</v>
      </c>
    </row>
    <row r="199" spans="1:65" s="13" customFormat="1" ht="11.25">
      <c r="B199" s="221"/>
      <c r="C199" s="222"/>
      <c r="D199" s="223" t="s">
        <v>149</v>
      </c>
      <c r="E199" s="224" t="s">
        <v>1</v>
      </c>
      <c r="F199" s="225" t="s">
        <v>676</v>
      </c>
      <c r="G199" s="222"/>
      <c r="H199" s="226">
        <v>0.84599999999999997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149</v>
      </c>
      <c r="AU199" s="232" t="s">
        <v>80</v>
      </c>
      <c r="AV199" s="13" t="s">
        <v>82</v>
      </c>
      <c r="AW199" s="13" t="s">
        <v>30</v>
      </c>
      <c r="AX199" s="13" t="s">
        <v>73</v>
      </c>
      <c r="AY199" s="232" t="s">
        <v>139</v>
      </c>
    </row>
    <row r="200" spans="1:65" s="13" customFormat="1" ht="22.5">
      <c r="B200" s="221"/>
      <c r="C200" s="222"/>
      <c r="D200" s="223" t="s">
        <v>149</v>
      </c>
      <c r="E200" s="224" t="s">
        <v>1</v>
      </c>
      <c r="F200" s="225" t="s">
        <v>677</v>
      </c>
      <c r="G200" s="222"/>
      <c r="H200" s="226">
        <v>10.204000000000001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149</v>
      </c>
      <c r="AU200" s="232" t="s">
        <v>80</v>
      </c>
      <c r="AV200" s="13" t="s">
        <v>82</v>
      </c>
      <c r="AW200" s="13" t="s">
        <v>30</v>
      </c>
      <c r="AX200" s="13" t="s">
        <v>73</v>
      </c>
      <c r="AY200" s="232" t="s">
        <v>139</v>
      </c>
    </row>
    <row r="201" spans="1:65" s="14" customFormat="1" ht="11.25">
      <c r="B201" s="246"/>
      <c r="C201" s="247"/>
      <c r="D201" s="223" t="s">
        <v>149</v>
      </c>
      <c r="E201" s="248" t="s">
        <v>1</v>
      </c>
      <c r="F201" s="249" t="s">
        <v>231</v>
      </c>
      <c r="G201" s="247"/>
      <c r="H201" s="250">
        <v>11.05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149</v>
      </c>
      <c r="AU201" s="256" t="s">
        <v>80</v>
      </c>
      <c r="AV201" s="14" t="s">
        <v>147</v>
      </c>
      <c r="AW201" s="14" t="s">
        <v>30</v>
      </c>
      <c r="AX201" s="14" t="s">
        <v>80</v>
      </c>
      <c r="AY201" s="256" t="s">
        <v>139</v>
      </c>
    </row>
    <row r="202" spans="1:65" s="2" customFormat="1" ht="16.5" customHeight="1">
      <c r="A202" s="34"/>
      <c r="B202" s="35"/>
      <c r="C202" s="208" t="s">
        <v>371</v>
      </c>
      <c r="D202" s="208" t="s">
        <v>142</v>
      </c>
      <c r="E202" s="209" t="s">
        <v>388</v>
      </c>
      <c r="F202" s="210" t="s">
        <v>389</v>
      </c>
      <c r="G202" s="211" t="s">
        <v>276</v>
      </c>
      <c r="H202" s="212">
        <v>11.05</v>
      </c>
      <c r="I202" s="213"/>
      <c r="J202" s="214">
        <f>ROUND(I202*H202,2)</f>
        <v>0</v>
      </c>
      <c r="K202" s="210" t="s">
        <v>271</v>
      </c>
      <c r="L202" s="39"/>
      <c r="M202" s="215" t="s">
        <v>1</v>
      </c>
      <c r="N202" s="216" t="s">
        <v>38</v>
      </c>
      <c r="O202" s="71"/>
      <c r="P202" s="217">
        <f>O202*H202</f>
        <v>0</v>
      </c>
      <c r="Q202" s="217">
        <v>3.6000000000000001E-5</v>
      </c>
      <c r="R202" s="217">
        <f>Q202*H202</f>
        <v>3.9780000000000002E-4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147</v>
      </c>
      <c r="AT202" s="219" t="s">
        <v>142</v>
      </c>
      <c r="AU202" s="219" t="s">
        <v>80</v>
      </c>
      <c r="AY202" s="17" t="s">
        <v>139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7" t="s">
        <v>80</v>
      </c>
      <c r="BK202" s="220">
        <f>ROUND(I202*H202,2)</f>
        <v>0</v>
      </c>
      <c r="BL202" s="17" t="s">
        <v>147</v>
      </c>
      <c r="BM202" s="219" t="s">
        <v>678</v>
      </c>
    </row>
    <row r="203" spans="1:65" s="13" customFormat="1" ht="11.25">
      <c r="B203" s="221"/>
      <c r="C203" s="222"/>
      <c r="D203" s="223" t="s">
        <v>149</v>
      </c>
      <c r="E203" s="224" t="s">
        <v>1</v>
      </c>
      <c r="F203" s="225" t="s">
        <v>679</v>
      </c>
      <c r="G203" s="222"/>
      <c r="H203" s="226">
        <v>11.05</v>
      </c>
      <c r="I203" s="227"/>
      <c r="J203" s="222"/>
      <c r="K203" s="222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149</v>
      </c>
      <c r="AU203" s="232" t="s">
        <v>80</v>
      </c>
      <c r="AV203" s="13" t="s">
        <v>82</v>
      </c>
      <c r="AW203" s="13" t="s">
        <v>30</v>
      </c>
      <c r="AX203" s="13" t="s">
        <v>80</v>
      </c>
      <c r="AY203" s="232" t="s">
        <v>139</v>
      </c>
    </row>
    <row r="204" spans="1:65" s="2" customFormat="1" ht="21.75" customHeight="1">
      <c r="A204" s="34"/>
      <c r="B204" s="35"/>
      <c r="C204" s="208" t="s">
        <v>376</v>
      </c>
      <c r="D204" s="208" t="s">
        <v>142</v>
      </c>
      <c r="E204" s="209" t="s">
        <v>680</v>
      </c>
      <c r="F204" s="210" t="s">
        <v>681</v>
      </c>
      <c r="G204" s="211" t="s">
        <v>228</v>
      </c>
      <c r="H204" s="212">
        <v>0.25900000000000001</v>
      </c>
      <c r="I204" s="213"/>
      <c r="J204" s="214">
        <f>ROUND(I204*H204,2)</f>
        <v>0</v>
      </c>
      <c r="K204" s="210" t="s">
        <v>271</v>
      </c>
      <c r="L204" s="39"/>
      <c r="M204" s="215" t="s">
        <v>1</v>
      </c>
      <c r="N204" s="216" t="s">
        <v>38</v>
      </c>
      <c r="O204" s="71"/>
      <c r="P204" s="217">
        <f>O204*H204</f>
        <v>0</v>
      </c>
      <c r="Q204" s="217">
        <v>1.0606640000000001</v>
      </c>
      <c r="R204" s="217">
        <f>Q204*H204</f>
        <v>0.27471197600000002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147</v>
      </c>
      <c r="AT204" s="219" t="s">
        <v>142</v>
      </c>
      <c r="AU204" s="219" t="s">
        <v>80</v>
      </c>
      <c r="AY204" s="17" t="s">
        <v>139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7" t="s">
        <v>80</v>
      </c>
      <c r="BK204" s="220">
        <f>ROUND(I204*H204,2)</f>
        <v>0</v>
      </c>
      <c r="BL204" s="17" t="s">
        <v>147</v>
      </c>
      <c r="BM204" s="219" t="s">
        <v>682</v>
      </c>
    </row>
    <row r="205" spans="1:65" s="13" customFormat="1" ht="11.25">
      <c r="B205" s="221"/>
      <c r="C205" s="222"/>
      <c r="D205" s="223" t="s">
        <v>149</v>
      </c>
      <c r="E205" s="224" t="s">
        <v>1</v>
      </c>
      <c r="F205" s="225" t="s">
        <v>683</v>
      </c>
      <c r="G205" s="222"/>
      <c r="H205" s="226">
        <v>0.25900000000000001</v>
      </c>
      <c r="I205" s="227"/>
      <c r="J205" s="222"/>
      <c r="K205" s="222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149</v>
      </c>
      <c r="AU205" s="232" t="s">
        <v>80</v>
      </c>
      <c r="AV205" s="13" t="s">
        <v>82</v>
      </c>
      <c r="AW205" s="13" t="s">
        <v>30</v>
      </c>
      <c r="AX205" s="13" t="s">
        <v>80</v>
      </c>
      <c r="AY205" s="232" t="s">
        <v>139</v>
      </c>
    </row>
    <row r="206" spans="1:65" s="2" customFormat="1" ht="16.5" customHeight="1">
      <c r="A206" s="34"/>
      <c r="B206" s="35"/>
      <c r="C206" s="208" t="s">
        <v>381</v>
      </c>
      <c r="D206" s="208" t="s">
        <v>142</v>
      </c>
      <c r="E206" s="209" t="s">
        <v>684</v>
      </c>
      <c r="F206" s="210" t="s">
        <v>685</v>
      </c>
      <c r="G206" s="211" t="s">
        <v>153</v>
      </c>
      <c r="H206" s="212">
        <v>1.28</v>
      </c>
      <c r="I206" s="213"/>
      <c r="J206" s="214">
        <f>ROUND(I206*H206,2)</f>
        <v>0</v>
      </c>
      <c r="K206" s="210" t="s">
        <v>271</v>
      </c>
      <c r="L206" s="39"/>
      <c r="M206" s="215" t="s">
        <v>1</v>
      </c>
      <c r="N206" s="216" t="s">
        <v>38</v>
      </c>
      <c r="O206" s="71"/>
      <c r="P206" s="217">
        <f>O206*H206</f>
        <v>0</v>
      </c>
      <c r="Q206" s="217">
        <v>2.4532922039999998</v>
      </c>
      <c r="R206" s="217">
        <f>Q206*H206</f>
        <v>3.1402140211199998</v>
      </c>
      <c r="S206" s="217">
        <v>0</v>
      </c>
      <c r="T206" s="21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9" t="s">
        <v>147</v>
      </c>
      <c r="AT206" s="219" t="s">
        <v>142</v>
      </c>
      <c r="AU206" s="219" t="s">
        <v>80</v>
      </c>
      <c r="AY206" s="17" t="s">
        <v>139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7" t="s">
        <v>80</v>
      </c>
      <c r="BK206" s="220">
        <f>ROUND(I206*H206,2)</f>
        <v>0</v>
      </c>
      <c r="BL206" s="17" t="s">
        <v>147</v>
      </c>
      <c r="BM206" s="219" t="s">
        <v>686</v>
      </c>
    </row>
    <row r="207" spans="1:65" s="13" customFormat="1" ht="11.25">
      <c r="B207" s="221"/>
      <c r="C207" s="222"/>
      <c r="D207" s="223" t="s">
        <v>149</v>
      </c>
      <c r="E207" s="224" t="s">
        <v>1</v>
      </c>
      <c r="F207" s="225" t="s">
        <v>687</v>
      </c>
      <c r="G207" s="222"/>
      <c r="H207" s="226">
        <v>1.28</v>
      </c>
      <c r="I207" s="227"/>
      <c r="J207" s="222"/>
      <c r="K207" s="222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149</v>
      </c>
      <c r="AU207" s="232" t="s">
        <v>80</v>
      </c>
      <c r="AV207" s="13" t="s">
        <v>82</v>
      </c>
      <c r="AW207" s="13" t="s">
        <v>30</v>
      </c>
      <c r="AX207" s="13" t="s">
        <v>80</v>
      </c>
      <c r="AY207" s="232" t="s">
        <v>139</v>
      </c>
    </row>
    <row r="208" spans="1:65" s="12" customFormat="1" ht="22.9" customHeight="1">
      <c r="B208" s="192"/>
      <c r="C208" s="193"/>
      <c r="D208" s="194" t="s">
        <v>72</v>
      </c>
      <c r="E208" s="206" t="s">
        <v>158</v>
      </c>
      <c r="F208" s="206" t="s">
        <v>407</v>
      </c>
      <c r="G208" s="193"/>
      <c r="H208" s="193"/>
      <c r="I208" s="196"/>
      <c r="J208" s="207">
        <f>BK208</f>
        <v>0</v>
      </c>
      <c r="K208" s="193"/>
      <c r="L208" s="198"/>
      <c r="M208" s="199"/>
      <c r="N208" s="200"/>
      <c r="O208" s="200"/>
      <c r="P208" s="201">
        <f>SUM(P209:P212)</f>
        <v>0</v>
      </c>
      <c r="Q208" s="200"/>
      <c r="R208" s="201">
        <f>SUM(R209:R212)</f>
        <v>0.24303297599999998</v>
      </c>
      <c r="S208" s="200"/>
      <c r="T208" s="202">
        <f>SUM(T209:T212)</f>
        <v>0</v>
      </c>
      <c r="AR208" s="203" t="s">
        <v>80</v>
      </c>
      <c r="AT208" s="204" t="s">
        <v>72</v>
      </c>
      <c r="AU208" s="204" t="s">
        <v>80</v>
      </c>
      <c r="AY208" s="203" t="s">
        <v>139</v>
      </c>
      <c r="BK208" s="205">
        <f>SUM(BK209:BK212)</f>
        <v>0</v>
      </c>
    </row>
    <row r="209" spans="1:65" s="2" customFormat="1" ht="16.5" customHeight="1">
      <c r="A209" s="34"/>
      <c r="B209" s="35"/>
      <c r="C209" s="208" t="s">
        <v>387</v>
      </c>
      <c r="D209" s="208" t="s">
        <v>142</v>
      </c>
      <c r="E209" s="209" t="s">
        <v>688</v>
      </c>
      <c r="F209" s="210" t="s">
        <v>689</v>
      </c>
      <c r="G209" s="211" t="s">
        <v>228</v>
      </c>
      <c r="H209" s="212">
        <v>0.16</v>
      </c>
      <c r="I209" s="213"/>
      <c r="J209" s="214">
        <f>ROUND(I209*H209,2)</f>
        <v>0</v>
      </c>
      <c r="K209" s="210" t="s">
        <v>271</v>
      </c>
      <c r="L209" s="39"/>
      <c r="M209" s="215" t="s">
        <v>1</v>
      </c>
      <c r="N209" s="216" t="s">
        <v>38</v>
      </c>
      <c r="O209" s="71"/>
      <c r="P209" s="217">
        <f>O209*H209</f>
        <v>0</v>
      </c>
      <c r="Q209" s="217">
        <v>1.0461436</v>
      </c>
      <c r="R209" s="217">
        <f>Q209*H209</f>
        <v>0.16738297599999999</v>
      </c>
      <c r="S209" s="217">
        <v>0</v>
      </c>
      <c r="T209" s="21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147</v>
      </c>
      <c r="AT209" s="219" t="s">
        <v>142</v>
      </c>
      <c r="AU209" s="219" t="s">
        <v>82</v>
      </c>
      <c r="AY209" s="17" t="s">
        <v>139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7" t="s">
        <v>80</v>
      </c>
      <c r="BK209" s="220">
        <f>ROUND(I209*H209,2)</f>
        <v>0</v>
      </c>
      <c r="BL209" s="17" t="s">
        <v>147</v>
      </c>
      <c r="BM209" s="219" t="s">
        <v>690</v>
      </c>
    </row>
    <row r="210" spans="1:65" s="13" customFormat="1" ht="11.25">
      <c r="B210" s="221"/>
      <c r="C210" s="222"/>
      <c r="D210" s="223" t="s">
        <v>149</v>
      </c>
      <c r="E210" s="224" t="s">
        <v>1</v>
      </c>
      <c r="F210" s="225" t="s">
        <v>691</v>
      </c>
      <c r="G210" s="222"/>
      <c r="H210" s="226">
        <v>0.16</v>
      </c>
      <c r="I210" s="227"/>
      <c r="J210" s="222"/>
      <c r="K210" s="222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149</v>
      </c>
      <c r="AU210" s="232" t="s">
        <v>82</v>
      </c>
      <c r="AV210" s="13" t="s">
        <v>82</v>
      </c>
      <c r="AW210" s="13" t="s">
        <v>30</v>
      </c>
      <c r="AX210" s="13" t="s">
        <v>80</v>
      </c>
      <c r="AY210" s="232" t="s">
        <v>139</v>
      </c>
    </row>
    <row r="211" spans="1:65" s="2" customFormat="1" ht="16.5" customHeight="1">
      <c r="A211" s="34"/>
      <c r="B211" s="35"/>
      <c r="C211" s="236" t="s">
        <v>392</v>
      </c>
      <c r="D211" s="236" t="s">
        <v>192</v>
      </c>
      <c r="E211" s="237" t="s">
        <v>398</v>
      </c>
      <c r="F211" s="238" t="s">
        <v>399</v>
      </c>
      <c r="G211" s="239" t="s">
        <v>276</v>
      </c>
      <c r="H211" s="240">
        <v>17</v>
      </c>
      <c r="I211" s="241"/>
      <c r="J211" s="242">
        <f>ROUND(I211*H211,2)</f>
        <v>0</v>
      </c>
      <c r="K211" s="238" t="s">
        <v>271</v>
      </c>
      <c r="L211" s="243"/>
      <c r="M211" s="244" t="s">
        <v>1</v>
      </c>
      <c r="N211" s="245" t="s">
        <v>38</v>
      </c>
      <c r="O211" s="71"/>
      <c r="P211" s="217">
        <f>O211*H211</f>
        <v>0</v>
      </c>
      <c r="Q211" s="217">
        <v>4.45E-3</v>
      </c>
      <c r="R211" s="217">
        <f>Q211*H211</f>
        <v>7.5649999999999995E-2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182</v>
      </c>
      <c r="AT211" s="219" t="s">
        <v>192</v>
      </c>
      <c r="AU211" s="219" t="s">
        <v>82</v>
      </c>
      <c r="AY211" s="17" t="s">
        <v>139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80</v>
      </c>
      <c r="BK211" s="220">
        <f>ROUND(I211*H211,2)</f>
        <v>0</v>
      </c>
      <c r="BL211" s="17" t="s">
        <v>147</v>
      </c>
      <c r="BM211" s="219" t="s">
        <v>692</v>
      </c>
    </row>
    <row r="212" spans="1:65" s="13" customFormat="1" ht="11.25">
      <c r="B212" s="221"/>
      <c r="C212" s="222"/>
      <c r="D212" s="223" t="s">
        <v>149</v>
      </c>
      <c r="E212" s="224" t="s">
        <v>1</v>
      </c>
      <c r="F212" s="225" t="s">
        <v>693</v>
      </c>
      <c r="G212" s="222"/>
      <c r="H212" s="226">
        <v>17</v>
      </c>
      <c r="I212" s="227"/>
      <c r="J212" s="222"/>
      <c r="K212" s="222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149</v>
      </c>
      <c r="AU212" s="232" t="s">
        <v>82</v>
      </c>
      <c r="AV212" s="13" t="s">
        <v>82</v>
      </c>
      <c r="AW212" s="13" t="s">
        <v>30</v>
      </c>
      <c r="AX212" s="13" t="s">
        <v>80</v>
      </c>
      <c r="AY212" s="232" t="s">
        <v>139</v>
      </c>
    </row>
    <row r="213" spans="1:65" s="12" customFormat="1" ht="25.9" customHeight="1">
      <c r="B213" s="192"/>
      <c r="C213" s="193"/>
      <c r="D213" s="194" t="s">
        <v>72</v>
      </c>
      <c r="E213" s="195" t="s">
        <v>147</v>
      </c>
      <c r="F213" s="195" t="s">
        <v>419</v>
      </c>
      <c r="G213" s="193"/>
      <c r="H213" s="193"/>
      <c r="I213" s="196"/>
      <c r="J213" s="197">
        <f>BK213</f>
        <v>0</v>
      </c>
      <c r="K213" s="193"/>
      <c r="L213" s="198"/>
      <c r="M213" s="199"/>
      <c r="N213" s="200"/>
      <c r="O213" s="200"/>
      <c r="P213" s="201">
        <f>SUM(P214:P217)</f>
        <v>0</v>
      </c>
      <c r="Q213" s="200"/>
      <c r="R213" s="201">
        <f>SUM(R214:R217)</f>
        <v>21.892803999999998</v>
      </c>
      <c r="S213" s="200"/>
      <c r="T213" s="202">
        <f>SUM(T214:T217)</f>
        <v>0</v>
      </c>
      <c r="AR213" s="203" t="s">
        <v>80</v>
      </c>
      <c r="AT213" s="204" t="s">
        <v>72</v>
      </c>
      <c r="AU213" s="204" t="s">
        <v>73</v>
      </c>
      <c r="AY213" s="203" t="s">
        <v>139</v>
      </c>
      <c r="BK213" s="205">
        <f>SUM(BK214:BK217)</f>
        <v>0</v>
      </c>
    </row>
    <row r="214" spans="1:65" s="2" customFormat="1" ht="21.75" customHeight="1">
      <c r="A214" s="34"/>
      <c r="B214" s="35"/>
      <c r="C214" s="208" t="s">
        <v>397</v>
      </c>
      <c r="D214" s="208" t="s">
        <v>142</v>
      </c>
      <c r="E214" s="209" t="s">
        <v>694</v>
      </c>
      <c r="F214" s="210" t="s">
        <v>695</v>
      </c>
      <c r="G214" s="211" t="s">
        <v>276</v>
      </c>
      <c r="H214" s="212">
        <v>17</v>
      </c>
      <c r="I214" s="213"/>
      <c r="J214" s="214">
        <f>ROUND(I214*H214,2)</f>
        <v>0</v>
      </c>
      <c r="K214" s="210" t="s">
        <v>271</v>
      </c>
      <c r="L214" s="39"/>
      <c r="M214" s="215" t="s">
        <v>1</v>
      </c>
      <c r="N214" s="216" t="s">
        <v>38</v>
      </c>
      <c r="O214" s="71"/>
      <c r="P214" s="217">
        <f>O214*H214</f>
        <v>0</v>
      </c>
      <c r="Q214" s="217">
        <v>1.287812</v>
      </c>
      <c r="R214" s="217">
        <f>Q214*H214</f>
        <v>21.892803999999998</v>
      </c>
      <c r="S214" s="217">
        <v>0</v>
      </c>
      <c r="T214" s="21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9" t="s">
        <v>147</v>
      </c>
      <c r="AT214" s="219" t="s">
        <v>142</v>
      </c>
      <c r="AU214" s="219" t="s">
        <v>80</v>
      </c>
      <c r="AY214" s="17" t="s">
        <v>139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7" t="s">
        <v>80</v>
      </c>
      <c r="BK214" s="220">
        <f>ROUND(I214*H214,2)</f>
        <v>0</v>
      </c>
      <c r="BL214" s="17" t="s">
        <v>147</v>
      </c>
      <c r="BM214" s="219" t="s">
        <v>696</v>
      </c>
    </row>
    <row r="215" spans="1:65" s="13" customFormat="1" ht="11.25">
      <c r="B215" s="221"/>
      <c r="C215" s="222"/>
      <c r="D215" s="223" t="s">
        <v>149</v>
      </c>
      <c r="E215" s="224" t="s">
        <v>1</v>
      </c>
      <c r="F215" s="225" t="s">
        <v>697</v>
      </c>
      <c r="G215" s="222"/>
      <c r="H215" s="226">
        <v>8.5</v>
      </c>
      <c r="I215" s="227"/>
      <c r="J215" s="222"/>
      <c r="K215" s="222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149</v>
      </c>
      <c r="AU215" s="232" t="s">
        <v>80</v>
      </c>
      <c r="AV215" s="13" t="s">
        <v>82</v>
      </c>
      <c r="AW215" s="13" t="s">
        <v>30</v>
      </c>
      <c r="AX215" s="13" t="s">
        <v>73</v>
      </c>
      <c r="AY215" s="232" t="s">
        <v>139</v>
      </c>
    </row>
    <row r="216" spans="1:65" s="13" customFormat="1" ht="11.25">
      <c r="B216" s="221"/>
      <c r="C216" s="222"/>
      <c r="D216" s="223" t="s">
        <v>149</v>
      </c>
      <c r="E216" s="224" t="s">
        <v>1</v>
      </c>
      <c r="F216" s="225" t="s">
        <v>698</v>
      </c>
      <c r="G216" s="222"/>
      <c r="H216" s="226">
        <v>8.5</v>
      </c>
      <c r="I216" s="227"/>
      <c r="J216" s="222"/>
      <c r="K216" s="222"/>
      <c r="L216" s="228"/>
      <c r="M216" s="229"/>
      <c r="N216" s="230"/>
      <c r="O216" s="230"/>
      <c r="P216" s="230"/>
      <c r="Q216" s="230"/>
      <c r="R216" s="230"/>
      <c r="S216" s="230"/>
      <c r="T216" s="231"/>
      <c r="AT216" s="232" t="s">
        <v>149</v>
      </c>
      <c r="AU216" s="232" t="s">
        <v>80</v>
      </c>
      <c r="AV216" s="13" t="s">
        <v>82</v>
      </c>
      <c r="AW216" s="13" t="s">
        <v>30</v>
      </c>
      <c r="AX216" s="13" t="s">
        <v>73</v>
      </c>
      <c r="AY216" s="232" t="s">
        <v>139</v>
      </c>
    </row>
    <row r="217" spans="1:65" s="14" customFormat="1" ht="11.25">
      <c r="B217" s="246"/>
      <c r="C217" s="247"/>
      <c r="D217" s="223" t="s">
        <v>149</v>
      </c>
      <c r="E217" s="248" t="s">
        <v>1</v>
      </c>
      <c r="F217" s="249" t="s">
        <v>231</v>
      </c>
      <c r="G217" s="247"/>
      <c r="H217" s="250">
        <v>17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149</v>
      </c>
      <c r="AU217" s="256" t="s">
        <v>80</v>
      </c>
      <c r="AV217" s="14" t="s">
        <v>147</v>
      </c>
      <c r="AW217" s="14" t="s">
        <v>30</v>
      </c>
      <c r="AX217" s="14" t="s">
        <v>80</v>
      </c>
      <c r="AY217" s="256" t="s">
        <v>139</v>
      </c>
    </row>
    <row r="218" spans="1:65" s="12" customFormat="1" ht="25.9" customHeight="1">
      <c r="B218" s="192"/>
      <c r="C218" s="193"/>
      <c r="D218" s="194" t="s">
        <v>72</v>
      </c>
      <c r="E218" s="195" t="s">
        <v>426</v>
      </c>
      <c r="F218" s="195" t="s">
        <v>427</v>
      </c>
      <c r="G218" s="193"/>
      <c r="H218" s="193"/>
      <c r="I218" s="196"/>
      <c r="J218" s="197">
        <f>BK218</f>
        <v>0</v>
      </c>
      <c r="K218" s="193"/>
      <c r="L218" s="198"/>
      <c r="M218" s="199"/>
      <c r="N218" s="200"/>
      <c r="O218" s="200"/>
      <c r="P218" s="201">
        <f>SUM(P219:P231)</f>
        <v>0</v>
      </c>
      <c r="Q218" s="200"/>
      <c r="R218" s="201">
        <f>SUM(R219:R231)</f>
        <v>7.3000000000000009E-2</v>
      </c>
      <c r="S218" s="200"/>
      <c r="T218" s="202">
        <f>SUM(T219:T231)</f>
        <v>0</v>
      </c>
      <c r="AR218" s="203" t="s">
        <v>80</v>
      </c>
      <c r="AT218" s="204" t="s">
        <v>72</v>
      </c>
      <c r="AU218" s="204" t="s">
        <v>73</v>
      </c>
      <c r="AY218" s="203" t="s">
        <v>139</v>
      </c>
      <c r="BK218" s="205">
        <f>SUM(BK219:BK231)</f>
        <v>0</v>
      </c>
    </row>
    <row r="219" spans="1:65" s="2" customFormat="1" ht="21.75" customHeight="1">
      <c r="A219" s="34"/>
      <c r="B219" s="35"/>
      <c r="C219" s="208" t="s">
        <v>402</v>
      </c>
      <c r="D219" s="208" t="s">
        <v>142</v>
      </c>
      <c r="E219" s="209" t="s">
        <v>429</v>
      </c>
      <c r="F219" s="210" t="s">
        <v>430</v>
      </c>
      <c r="G219" s="211" t="s">
        <v>276</v>
      </c>
      <c r="H219" s="212">
        <v>71.494</v>
      </c>
      <c r="I219" s="213"/>
      <c r="J219" s="214">
        <f>ROUND(I219*H219,2)</f>
        <v>0</v>
      </c>
      <c r="K219" s="210" t="s">
        <v>271</v>
      </c>
      <c r="L219" s="39"/>
      <c r="M219" s="215" t="s">
        <v>1</v>
      </c>
      <c r="N219" s="216" t="s">
        <v>38</v>
      </c>
      <c r="O219" s="71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9" t="s">
        <v>147</v>
      </c>
      <c r="AT219" s="219" t="s">
        <v>142</v>
      </c>
      <c r="AU219" s="219" t="s">
        <v>80</v>
      </c>
      <c r="AY219" s="17" t="s">
        <v>139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7" t="s">
        <v>80</v>
      </c>
      <c r="BK219" s="220">
        <f>ROUND(I219*H219,2)</f>
        <v>0</v>
      </c>
      <c r="BL219" s="17" t="s">
        <v>147</v>
      </c>
      <c r="BM219" s="219" t="s">
        <v>699</v>
      </c>
    </row>
    <row r="220" spans="1:65" s="13" customFormat="1" ht="11.25">
      <c r="B220" s="221"/>
      <c r="C220" s="222"/>
      <c r="D220" s="223" t="s">
        <v>149</v>
      </c>
      <c r="E220" s="224" t="s">
        <v>1</v>
      </c>
      <c r="F220" s="225" t="s">
        <v>432</v>
      </c>
      <c r="G220" s="222"/>
      <c r="H220" s="226">
        <v>71.494</v>
      </c>
      <c r="I220" s="227"/>
      <c r="J220" s="222"/>
      <c r="K220" s="222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149</v>
      </c>
      <c r="AU220" s="232" t="s">
        <v>80</v>
      </c>
      <c r="AV220" s="13" t="s">
        <v>82</v>
      </c>
      <c r="AW220" s="13" t="s">
        <v>30</v>
      </c>
      <c r="AX220" s="13" t="s">
        <v>73</v>
      </c>
      <c r="AY220" s="232" t="s">
        <v>139</v>
      </c>
    </row>
    <row r="221" spans="1:65" s="14" customFormat="1" ht="11.25">
      <c r="B221" s="246"/>
      <c r="C221" s="247"/>
      <c r="D221" s="223" t="s">
        <v>149</v>
      </c>
      <c r="E221" s="248" t="s">
        <v>1</v>
      </c>
      <c r="F221" s="249" t="s">
        <v>231</v>
      </c>
      <c r="G221" s="247"/>
      <c r="H221" s="250">
        <v>71.494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149</v>
      </c>
      <c r="AU221" s="256" t="s">
        <v>80</v>
      </c>
      <c r="AV221" s="14" t="s">
        <v>147</v>
      </c>
      <c r="AW221" s="14" t="s">
        <v>30</v>
      </c>
      <c r="AX221" s="14" t="s">
        <v>80</v>
      </c>
      <c r="AY221" s="256" t="s">
        <v>139</v>
      </c>
    </row>
    <row r="222" spans="1:65" s="2" customFormat="1" ht="16.5" customHeight="1">
      <c r="A222" s="34"/>
      <c r="B222" s="35"/>
      <c r="C222" s="236" t="s">
        <v>408</v>
      </c>
      <c r="D222" s="236" t="s">
        <v>192</v>
      </c>
      <c r="E222" s="237" t="s">
        <v>434</v>
      </c>
      <c r="F222" s="238" t="s">
        <v>435</v>
      </c>
      <c r="G222" s="239" t="s">
        <v>228</v>
      </c>
      <c r="H222" s="240">
        <v>2.3E-2</v>
      </c>
      <c r="I222" s="241"/>
      <c r="J222" s="242">
        <f>ROUND(I222*H222,2)</f>
        <v>0</v>
      </c>
      <c r="K222" s="238" t="s">
        <v>271</v>
      </c>
      <c r="L222" s="243"/>
      <c r="M222" s="244" t="s">
        <v>1</v>
      </c>
      <c r="N222" s="245" t="s">
        <v>38</v>
      </c>
      <c r="O222" s="71"/>
      <c r="P222" s="217">
        <f>O222*H222</f>
        <v>0</v>
      </c>
      <c r="Q222" s="217">
        <v>1</v>
      </c>
      <c r="R222" s="217">
        <f>Q222*H222</f>
        <v>2.3E-2</v>
      </c>
      <c r="S222" s="217">
        <v>0</v>
      </c>
      <c r="T222" s="21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182</v>
      </c>
      <c r="AT222" s="219" t="s">
        <v>192</v>
      </c>
      <c r="AU222" s="219" t="s">
        <v>80</v>
      </c>
      <c r="AY222" s="17" t="s">
        <v>139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7" t="s">
        <v>80</v>
      </c>
      <c r="BK222" s="220">
        <f>ROUND(I222*H222,2)</f>
        <v>0</v>
      </c>
      <c r="BL222" s="17" t="s">
        <v>147</v>
      </c>
      <c r="BM222" s="219" t="s">
        <v>700</v>
      </c>
    </row>
    <row r="223" spans="1:65" s="2" customFormat="1" ht="19.5">
      <c r="A223" s="34"/>
      <c r="B223" s="35"/>
      <c r="C223" s="36"/>
      <c r="D223" s="223" t="s">
        <v>155</v>
      </c>
      <c r="E223" s="36"/>
      <c r="F223" s="233" t="s">
        <v>437</v>
      </c>
      <c r="G223" s="36"/>
      <c r="H223" s="36"/>
      <c r="I223" s="122"/>
      <c r="J223" s="36"/>
      <c r="K223" s="36"/>
      <c r="L223" s="39"/>
      <c r="M223" s="234"/>
      <c r="N223" s="235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155</v>
      </c>
      <c r="AU223" s="17" t="s">
        <v>80</v>
      </c>
    </row>
    <row r="224" spans="1:65" s="13" customFormat="1" ht="22.5">
      <c r="B224" s="221"/>
      <c r="C224" s="222"/>
      <c r="D224" s="223" t="s">
        <v>149</v>
      </c>
      <c r="E224" s="222"/>
      <c r="F224" s="225" t="s">
        <v>438</v>
      </c>
      <c r="G224" s="222"/>
      <c r="H224" s="226">
        <v>2.3E-2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149</v>
      </c>
      <c r="AU224" s="232" t="s">
        <v>80</v>
      </c>
      <c r="AV224" s="13" t="s">
        <v>82</v>
      </c>
      <c r="AW224" s="13" t="s">
        <v>4</v>
      </c>
      <c r="AX224" s="13" t="s">
        <v>80</v>
      </c>
      <c r="AY224" s="232" t="s">
        <v>139</v>
      </c>
    </row>
    <row r="225" spans="1:65" s="2" customFormat="1" ht="21.75" customHeight="1">
      <c r="A225" s="34"/>
      <c r="B225" s="35"/>
      <c r="C225" s="208" t="s">
        <v>414</v>
      </c>
      <c r="D225" s="208" t="s">
        <v>142</v>
      </c>
      <c r="E225" s="209" t="s">
        <v>440</v>
      </c>
      <c r="F225" s="210" t="s">
        <v>441</v>
      </c>
      <c r="G225" s="211" t="s">
        <v>276</v>
      </c>
      <c r="H225" s="212">
        <v>142.988</v>
      </c>
      <c r="I225" s="213"/>
      <c r="J225" s="214">
        <f>ROUND(I225*H225,2)</f>
        <v>0</v>
      </c>
      <c r="K225" s="210" t="s">
        <v>271</v>
      </c>
      <c r="L225" s="39"/>
      <c r="M225" s="215" t="s">
        <v>1</v>
      </c>
      <c r="N225" s="216" t="s">
        <v>38</v>
      </c>
      <c r="O225" s="71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147</v>
      </c>
      <c r="AT225" s="219" t="s">
        <v>142</v>
      </c>
      <c r="AU225" s="219" t="s">
        <v>80</v>
      </c>
      <c r="AY225" s="17" t="s">
        <v>139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80</v>
      </c>
      <c r="BK225" s="220">
        <f>ROUND(I225*H225,2)</f>
        <v>0</v>
      </c>
      <c r="BL225" s="17" t="s">
        <v>147</v>
      </c>
      <c r="BM225" s="219" t="s">
        <v>701</v>
      </c>
    </row>
    <row r="226" spans="1:65" s="13" customFormat="1" ht="11.25">
      <c r="B226" s="221"/>
      <c r="C226" s="222"/>
      <c r="D226" s="223" t="s">
        <v>149</v>
      </c>
      <c r="E226" s="224" t="s">
        <v>1</v>
      </c>
      <c r="F226" s="225" t="s">
        <v>443</v>
      </c>
      <c r="G226" s="222"/>
      <c r="H226" s="226">
        <v>142.988</v>
      </c>
      <c r="I226" s="227"/>
      <c r="J226" s="222"/>
      <c r="K226" s="222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149</v>
      </c>
      <c r="AU226" s="232" t="s">
        <v>80</v>
      </c>
      <c r="AV226" s="13" t="s">
        <v>82</v>
      </c>
      <c r="AW226" s="13" t="s">
        <v>30</v>
      </c>
      <c r="AX226" s="13" t="s">
        <v>73</v>
      </c>
      <c r="AY226" s="232" t="s">
        <v>139</v>
      </c>
    </row>
    <row r="227" spans="1:65" s="14" customFormat="1" ht="11.25">
      <c r="B227" s="246"/>
      <c r="C227" s="247"/>
      <c r="D227" s="223" t="s">
        <v>149</v>
      </c>
      <c r="E227" s="248" t="s">
        <v>1</v>
      </c>
      <c r="F227" s="249" t="s">
        <v>231</v>
      </c>
      <c r="G227" s="247"/>
      <c r="H227" s="250">
        <v>142.988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149</v>
      </c>
      <c r="AU227" s="256" t="s">
        <v>80</v>
      </c>
      <c r="AV227" s="14" t="s">
        <v>147</v>
      </c>
      <c r="AW227" s="14" t="s">
        <v>30</v>
      </c>
      <c r="AX227" s="14" t="s">
        <v>80</v>
      </c>
      <c r="AY227" s="256" t="s">
        <v>139</v>
      </c>
    </row>
    <row r="228" spans="1:65" s="2" customFormat="1" ht="16.5" customHeight="1">
      <c r="A228" s="34"/>
      <c r="B228" s="35"/>
      <c r="C228" s="236" t="s">
        <v>420</v>
      </c>
      <c r="D228" s="236" t="s">
        <v>192</v>
      </c>
      <c r="E228" s="237" t="s">
        <v>445</v>
      </c>
      <c r="F228" s="238" t="s">
        <v>446</v>
      </c>
      <c r="G228" s="239" t="s">
        <v>228</v>
      </c>
      <c r="H228" s="240">
        <v>0.05</v>
      </c>
      <c r="I228" s="241"/>
      <c r="J228" s="242">
        <f>ROUND(I228*H228,2)</f>
        <v>0</v>
      </c>
      <c r="K228" s="238" t="s">
        <v>271</v>
      </c>
      <c r="L228" s="243"/>
      <c r="M228" s="244" t="s">
        <v>1</v>
      </c>
      <c r="N228" s="245" t="s">
        <v>38</v>
      </c>
      <c r="O228" s="71"/>
      <c r="P228" s="217">
        <f>O228*H228</f>
        <v>0</v>
      </c>
      <c r="Q228" s="217">
        <v>1</v>
      </c>
      <c r="R228" s="217">
        <f>Q228*H228</f>
        <v>0.05</v>
      </c>
      <c r="S228" s="217">
        <v>0</v>
      </c>
      <c r="T228" s="21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182</v>
      </c>
      <c r="AT228" s="219" t="s">
        <v>192</v>
      </c>
      <c r="AU228" s="219" t="s">
        <v>80</v>
      </c>
      <c r="AY228" s="17" t="s">
        <v>139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7" t="s">
        <v>80</v>
      </c>
      <c r="BK228" s="220">
        <f>ROUND(I228*H228,2)</f>
        <v>0</v>
      </c>
      <c r="BL228" s="17" t="s">
        <v>147</v>
      </c>
      <c r="BM228" s="219" t="s">
        <v>702</v>
      </c>
    </row>
    <row r="229" spans="1:65" s="2" customFormat="1" ht="19.5">
      <c r="A229" s="34"/>
      <c r="B229" s="35"/>
      <c r="C229" s="36"/>
      <c r="D229" s="223" t="s">
        <v>155</v>
      </c>
      <c r="E229" s="36"/>
      <c r="F229" s="233" t="s">
        <v>448</v>
      </c>
      <c r="G229" s="36"/>
      <c r="H229" s="36"/>
      <c r="I229" s="122"/>
      <c r="J229" s="36"/>
      <c r="K229" s="36"/>
      <c r="L229" s="39"/>
      <c r="M229" s="234"/>
      <c r="N229" s="235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155</v>
      </c>
      <c r="AU229" s="17" t="s">
        <v>80</v>
      </c>
    </row>
    <row r="230" spans="1:65" s="13" customFormat="1" ht="11.25">
      <c r="B230" s="221"/>
      <c r="C230" s="222"/>
      <c r="D230" s="223" t="s">
        <v>149</v>
      </c>
      <c r="E230" s="222"/>
      <c r="F230" s="225" t="s">
        <v>449</v>
      </c>
      <c r="G230" s="222"/>
      <c r="H230" s="226">
        <v>0.05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AT230" s="232" t="s">
        <v>149</v>
      </c>
      <c r="AU230" s="232" t="s">
        <v>80</v>
      </c>
      <c r="AV230" s="13" t="s">
        <v>82</v>
      </c>
      <c r="AW230" s="13" t="s">
        <v>4</v>
      </c>
      <c r="AX230" s="13" t="s">
        <v>80</v>
      </c>
      <c r="AY230" s="232" t="s">
        <v>139</v>
      </c>
    </row>
    <row r="231" spans="1:65" s="2" customFormat="1" ht="21.75" customHeight="1">
      <c r="A231" s="34"/>
      <c r="B231" s="35"/>
      <c r="C231" s="208" t="s">
        <v>428</v>
      </c>
      <c r="D231" s="208" t="s">
        <v>142</v>
      </c>
      <c r="E231" s="209" t="s">
        <v>451</v>
      </c>
      <c r="F231" s="210" t="s">
        <v>452</v>
      </c>
      <c r="G231" s="211" t="s">
        <v>228</v>
      </c>
      <c r="H231" s="212">
        <v>0.06</v>
      </c>
      <c r="I231" s="213"/>
      <c r="J231" s="214">
        <f>ROUND(I231*H231,2)</f>
        <v>0</v>
      </c>
      <c r="K231" s="210" t="s">
        <v>271</v>
      </c>
      <c r="L231" s="39"/>
      <c r="M231" s="215" t="s">
        <v>1</v>
      </c>
      <c r="N231" s="216" t="s">
        <v>38</v>
      </c>
      <c r="O231" s="71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9" t="s">
        <v>221</v>
      </c>
      <c r="AT231" s="219" t="s">
        <v>142</v>
      </c>
      <c r="AU231" s="219" t="s">
        <v>80</v>
      </c>
      <c r="AY231" s="17" t="s">
        <v>139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7" t="s">
        <v>80</v>
      </c>
      <c r="BK231" s="220">
        <f>ROUND(I231*H231,2)</f>
        <v>0</v>
      </c>
      <c r="BL231" s="17" t="s">
        <v>221</v>
      </c>
      <c r="BM231" s="219" t="s">
        <v>703</v>
      </c>
    </row>
    <row r="232" spans="1:65" s="12" customFormat="1" ht="25.9" customHeight="1">
      <c r="B232" s="192"/>
      <c r="C232" s="193"/>
      <c r="D232" s="194" t="s">
        <v>72</v>
      </c>
      <c r="E232" s="195" t="s">
        <v>187</v>
      </c>
      <c r="F232" s="195" t="s">
        <v>454</v>
      </c>
      <c r="G232" s="193"/>
      <c r="H232" s="193"/>
      <c r="I232" s="196"/>
      <c r="J232" s="197">
        <f>BK232</f>
        <v>0</v>
      </c>
      <c r="K232" s="193"/>
      <c r="L232" s="198"/>
      <c r="M232" s="199"/>
      <c r="N232" s="200"/>
      <c r="O232" s="200"/>
      <c r="P232" s="201">
        <f>SUM(P233:P240)</f>
        <v>0</v>
      </c>
      <c r="Q232" s="200"/>
      <c r="R232" s="201">
        <f>SUM(R233:R240)</f>
        <v>17.406969999999998</v>
      </c>
      <c r="S232" s="200"/>
      <c r="T232" s="202">
        <f>SUM(T233:T240)</f>
        <v>1.4430000000000003</v>
      </c>
      <c r="AR232" s="203" t="s">
        <v>80</v>
      </c>
      <c r="AT232" s="204" t="s">
        <v>72</v>
      </c>
      <c r="AU232" s="204" t="s">
        <v>73</v>
      </c>
      <c r="AY232" s="203" t="s">
        <v>139</v>
      </c>
      <c r="BK232" s="205">
        <f>SUM(BK233:BK240)</f>
        <v>0</v>
      </c>
    </row>
    <row r="233" spans="1:65" s="2" customFormat="1" ht="16.5" customHeight="1">
      <c r="A233" s="34"/>
      <c r="B233" s="35"/>
      <c r="C233" s="236" t="s">
        <v>433</v>
      </c>
      <c r="D233" s="236" t="s">
        <v>192</v>
      </c>
      <c r="E233" s="237" t="s">
        <v>704</v>
      </c>
      <c r="F233" s="238" t="s">
        <v>705</v>
      </c>
      <c r="G233" s="239" t="s">
        <v>185</v>
      </c>
      <c r="H233" s="240">
        <v>7</v>
      </c>
      <c r="I233" s="241"/>
      <c r="J233" s="242">
        <f>ROUND(I233*H233,2)</f>
        <v>0</v>
      </c>
      <c r="K233" s="238" t="s">
        <v>1</v>
      </c>
      <c r="L233" s="243"/>
      <c r="M233" s="244" t="s">
        <v>1</v>
      </c>
      <c r="N233" s="245" t="s">
        <v>38</v>
      </c>
      <c r="O233" s="71"/>
      <c r="P233" s="217">
        <f>O233*H233</f>
        <v>0</v>
      </c>
      <c r="Q233" s="217">
        <v>1.8109999999999999</v>
      </c>
      <c r="R233" s="217">
        <f>Q233*H233</f>
        <v>12.677</v>
      </c>
      <c r="S233" s="217">
        <v>0</v>
      </c>
      <c r="T233" s="21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9" t="s">
        <v>182</v>
      </c>
      <c r="AT233" s="219" t="s">
        <v>192</v>
      </c>
      <c r="AU233" s="219" t="s">
        <v>80</v>
      </c>
      <c r="AY233" s="17" t="s">
        <v>139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7" t="s">
        <v>80</v>
      </c>
      <c r="BK233" s="220">
        <f>ROUND(I233*H233,2)</f>
        <v>0</v>
      </c>
      <c r="BL233" s="17" t="s">
        <v>147</v>
      </c>
      <c r="BM233" s="219" t="s">
        <v>706</v>
      </c>
    </row>
    <row r="234" spans="1:65" s="2" customFormat="1" ht="16.5" customHeight="1">
      <c r="A234" s="34"/>
      <c r="B234" s="35"/>
      <c r="C234" s="236" t="s">
        <v>439</v>
      </c>
      <c r="D234" s="236" t="s">
        <v>192</v>
      </c>
      <c r="E234" s="237" t="s">
        <v>707</v>
      </c>
      <c r="F234" s="238" t="s">
        <v>708</v>
      </c>
      <c r="G234" s="239" t="s">
        <v>185</v>
      </c>
      <c r="H234" s="240">
        <v>1</v>
      </c>
      <c r="I234" s="241"/>
      <c r="J234" s="242">
        <f>ROUND(I234*H234,2)</f>
        <v>0</v>
      </c>
      <c r="K234" s="238" t="s">
        <v>1</v>
      </c>
      <c r="L234" s="243"/>
      <c r="M234" s="244" t="s">
        <v>1</v>
      </c>
      <c r="N234" s="245" t="s">
        <v>38</v>
      </c>
      <c r="O234" s="71"/>
      <c r="P234" s="217">
        <f>O234*H234</f>
        <v>0</v>
      </c>
      <c r="Q234" s="217">
        <v>2.347</v>
      </c>
      <c r="R234" s="217">
        <f>Q234*H234</f>
        <v>2.347</v>
      </c>
      <c r="S234" s="217">
        <v>0</v>
      </c>
      <c r="T234" s="21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9" t="s">
        <v>182</v>
      </c>
      <c r="AT234" s="219" t="s">
        <v>192</v>
      </c>
      <c r="AU234" s="219" t="s">
        <v>80</v>
      </c>
      <c r="AY234" s="17" t="s">
        <v>139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7" t="s">
        <v>80</v>
      </c>
      <c r="BK234" s="220">
        <f>ROUND(I234*H234,2)</f>
        <v>0</v>
      </c>
      <c r="BL234" s="17" t="s">
        <v>147</v>
      </c>
      <c r="BM234" s="219" t="s">
        <v>709</v>
      </c>
    </row>
    <row r="235" spans="1:65" s="2" customFormat="1" ht="16.5" customHeight="1">
      <c r="A235" s="34"/>
      <c r="B235" s="35"/>
      <c r="C235" s="236" t="s">
        <v>444</v>
      </c>
      <c r="D235" s="236" t="s">
        <v>192</v>
      </c>
      <c r="E235" s="237" t="s">
        <v>710</v>
      </c>
      <c r="F235" s="238" t="s">
        <v>711</v>
      </c>
      <c r="G235" s="239" t="s">
        <v>185</v>
      </c>
      <c r="H235" s="240">
        <v>1</v>
      </c>
      <c r="I235" s="241"/>
      <c r="J235" s="242">
        <f>ROUND(I235*H235,2)</f>
        <v>0</v>
      </c>
      <c r="K235" s="238" t="s">
        <v>1</v>
      </c>
      <c r="L235" s="243"/>
      <c r="M235" s="244" t="s">
        <v>1</v>
      </c>
      <c r="N235" s="245" t="s">
        <v>38</v>
      </c>
      <c r="O235" s="71"/>
      <c r="P235" s="217">
        <f>O235*H235</f>
        <v>0</v>
      </c>
      <c r="Q235" s="217">
        <v>2.37</v>
      </c>
      <c r="R235" s="217">
        <f>Q235*H235</f>
        <v>2.37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182</v>
      </c>
      <c r="AT235" s="219" t="s">
        <v>192</v>
      </c>
      <c r="AU235" s="219" t="s">
        <v>80</v>
      </c>
      <c r="AY235" s="17" t="s">
        <v>139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80</v>
      </c>
      <c r="BK235" s="220">
        <f>ROUND(I235*H235,2)</f>
        <v>0</v>
      </c>
      <c r="BL235" s="17" t="s">
        <v>147</v>
      </c>
      <c r="BM235" s="219" t="s">
        <v>712</v>
      </c>
    </row>
    <row r="236" spans="1:65" s="2" customFormat="1" ht="21.75" customHeight="1">
      <c r="A236" s="34"/>
      <c r="B236" s="35"/>
      <c r="C236" s="208" t="s">
        <v>450</v>
      </c>
      <c r="D236" s="208" t="s">
        <v>142</v>
      </c>
      <c r="E236" s="209" t="s">
        <v>471</v>
      </c>
      <c r="F236" s="210" t="s">
        <v>472</v>
      </c>
      <c r="G236" s="211" t="s">
        <v>185</v>
      </c>
      <c r="H236" s="212">
        <v>2</v>
      </c>
      <c r="I236" s="213"/>
      <c r="J236" s="214">
        <f>ROUND(I236*H236,2)</f>
        <v>0</v>
      </c>
      <c r="K236" s="210" t="s">
        <v>271</v>
      </c>
      <c r="L236" s="39"/>
      <c r="M236" s="215" t="s">
        <v>1</v>
      </c>
      <c r="N236" s="216" t="s">
        <v>38</v>
      </c>
      <c r="O236" s="71"/>
      <c r="P236" s="217">
        <f>O236*H236</f>
        <v>0</v>
      </c>
      <c r="Q236" s="217">
        <v>6.4850000000000003E-3</v>
      </c>
      <c r="R236" s="217">
        <f>Q236*H236</f>
        <v>1.2970000000000001E-2</v>
      </c>
      <c r="S236" s="217">
        <v>0</v>
      </c>
      <c r="T236" s="21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9" t="s">
        <v>147</v>
      </c>
      <c r="AT236" s="219" t="s">
        <v>142</v>
      </c>
      <c r="AU236" s="219" t="s">
        <v>80</v>
      </c>
      <c r="AY236" s="17" t="s">
        <v>139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7" t="s">
        <v>80</v>
      </c>
      <c r="BK236" s="220">
        <f>ROUND(I236*H236,2)</f>
        <v>0</v>
      </c>
      <c r="BL236" s="17" t="s">
        <v>147</v>
      </c>
      <c r="BM236" s="219" t="s">
        <v>713</v>
      </c>
    </row>
    <row r="237" spans="1:65" s="2" customFormat="1" ht="16.5" customHeight="1">
      <c r="A237" s="34"/>
      <c r="B237" s="35"/>
      <c r="C237" s="208" t="s">
        <v>455</v>
      </c>
      <c r="D237" s="208" t="s">
        <v>142</v>
      </c>
      <c r="E237" s="209" t="s">
        <v>714</v>
      </c>
      <c r="F237" s="210" t="s">
        <v>715</v>
      </c>
      <c r="G237" s="211" t="s">
        <v>287</v>
      </c>
      <c r="H237" s="212">
        <v>24</v>
      </c>
      <c r="I237" s="213"/>
      <c r="J237" s="214">
        <f>ROUND(I237*H237,2)</f>
        <v>0</v>
      </c>
      <c r="K237" s="210" t="s">
        <v>271</v>
      </c>
      <c r="L237" s="39"/>
      <c r="M237" s="215" t="s">
        <v>1</v>
      </c>
      <c r="N237" s="216" t="s">
        <v>38</v>
      </c>
      <c r="O237" s="71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9" t="s">
        <v>147</v>
      </c>
      <c r="AT237" s="219" t="s">
        <v>142</v>
      </c>
      <c r="AU237" s="219" t="s">
        <v>80</v>
      </c>
      <c r="AY237" s="17" t="s">
        <v>139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7" t="s">
        <v>80</v>
      </c>
      <c r="BK237" s="220">
        <f>ROUND(I237*H237,2)</f>
        <v>0</v>
      </c>
      <c r="BL237" s="17" t="s">
        <v>147</v>
      </c>
      <c r="BM237" s="219" t="s">
        <v>716</v>
      </c>
    </row>
    <row r="238" spans="1:65" s="13" customFormat="1" ht="11.25">
      <c r="B238" s="221"/>
      <c r="C238" s="222"/>
      <c r="D238" s="223" t="s">
        <v>149</v>
      </c>
      <c r="E238" s="224" t="s">
        <v>1</v>
      </c>
      <c r="F238" s="225" t="s">
        <v>366</v>
      </c>
      <c r="G238" s="222"/>
      <c r="H238" s="226">
        <v>24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149</v>
      </c>
      <c r="AU238" s="232" t="s">
        <v>80</v>
      </c>
      <c r="AV238" s="13" t="s">
        <v>82</v>
      </c>
      <c r="AW238" s="13" t="s">
        <v>30</v>
      </c>
      <c r="AX238" s="13" t="s">
        <v>80</v>
      </c>
      <c r="AY238" s="232" t="s">
        <v>139</v>
      </c>
    </row>
    <row r="239" spans="1:65" s="2" customFormat="1" ht="21.75" customHeight="1">
      <c r="A239" s="34"/>
      <c r="B239" s="35"/>
      <c r="C239" s="208" t="s">
        <v>460</v>
      </c>
      <c r="D239" s="208" t="s">
        <v>142</v>
      </c>
      <c r="E239" s="209" t="s">
        <v>475</v>
      </c>
      <c r="F239" s="210" t="s">
        <v>476</v>
      </c>
      <c r="G239" s="211" t="s">
        <v>153</v>
      </c>
      <c r="H239" s="212">
        <v>0.55500000000000005</v>
      </c>
      <c r="I239" s="213"/>
      <c r="J239" s="214">
        <f>ROUND(I239*H239,2)</f>
        <v>0</v>
      </c>
      <c r="K239" s="210" t="s">
        <v>271</v>
      </c>
      <c r="L239" s="39"/>
      <c r="M239" s="215" t="s">
        <v>1</v>
      </c>
      <c r="N239" s="216" t="s">
        <v>38</v>
      </c>
      <c r="O239" s="71"/>
      <c r="P239" s="217">
        <f>O239*H239</f>
        <v>0</v>
      </c>
      <c r="Q239" s="217">
        <v>0</v>
      </c>
      <c r="R239" s="217">
        <f>Q239*H239</f>
        <v>0</v>
      </c>
      <c r="S239" s="217">
        <v>2.6</v>
      </c>
      <c r="T239" s="218">
        <f>S239*H239</f>
        <v>1.4430000000000003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147</v>
      </c>
      <c r="AT239" s="219" t="s">
        <v>142</v>
      </c>
      <c r="AU239" s="219" t="s">
        <v>80</v>
      </c>
      <c r="AY239" s="17" t="s">
        <v>139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7" t="s">
        <v>80</v>
      </c>
      <c r="BK239" s="220">
        <f>ROUND(I239*H239,2)</f>
        <v>0</v>
      </c>
      <c r="BL239" s="17" t="s">
        <v>147</v>
      </c>
      <c r="BM239" s="219" t="s">
        <v>717</v>
      </c>
    </row>
    <row r="240" spans="1:65" s="13" customFormat="1" ht="11.25">
      <c r="B240" s="221"/>
      <c r="C240" s="222"/>
      <c r="D240" s="223" t="s">
        <v>149</v>
      </c>
      <c r="E240" s="224" t="s">
        <v>1</v>
      </c>
      <c r="F240" s="225" t="s">
        <v>718</v>
      </c>
      <c r="G240" s="222"/>
      <c r="H240" s="226">
        <v>0.55500000000000005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149</v>
      </c>
      <c r="AU240" s="232" t="s">
        <v>80</v>
      </c>
      <c r="AV240" s="13" t="s">
        <v>82</v>
      </c>
      <c r="AW240" s="13" t="s">
        <v>30</v>
      </c>
      <c r="AX240" s="13" t="s">
        <v>80</v>
      </c>
      <c r="AY240" s="232" t="s">
        <v>139</v>
      </c>
    </row>
    <row r="241" spans="1:65" s="12" customFormat="1" ht="25.9" customHeight="1">
      <c r="B241" s="192"/>
      <c r="C241" s="193"/>
      <c r="D241" s="194" t="s">
        <v>72</v>
      </c>
      <c r="E241" s="195" t="s">
        <v>479</v>
      </c>
      <c r="F241" s="195" t="s">
        <v>480</v>
      </c>
      <c r="G241" s="193"/>
      <c r="H241" s="193"/>
      <c r="I241" s="196"/>
      <c r="J241" s="197">
        <f>BK241</f>
        <v>0</v>
      </c>
      <c r="K241" s="193"/>
      <c r="L241" s="198"/>
      <c r="M241" s="199"/>
      <c r="N241" s="200"/>
      <c r="O241" s="200"/>
      <c r="P241" s="201">
        <f>SUM(P242:P247)</f>
        <v>0</v>
      </c>
      <c r="Q241" s="200"/>
      <c r="R241" s="201">
        <f>SUM(R242:R247)</f>
        <v>1.52136</v>
      </c>
      <c r="S241" s="200"/>
      <c r="T241" s="202">
        <f>SUM(T242:T247)</f>
        <v>31.56822</v>
      </c>
      <c r="AR241" s="203" t="s">
        <v>80</v>
      </c>
      <c r="AT241" s="204" t="s">
        <v>72</v>
      </c>
      <c r="AU241" s="204" t="s">
        <v>73</v>
      </c>
      <c r="AY241" s="203" t="s">
        <v>139</v>
      </c>
      <c r="BK241" s="205">
        <f>SUM(BK242:BK247)</f>
        <v>0</v>
      </c>
    </row>
    <row r="242" spans="1:65" s="2" customFormat="1" ht="16.5" customHeight="1">
      <c r="A242" s="34"/>
      <c r="B242" s="35"/>
      <c r="C242" s="208" t="s">
        <v>464</v>
      </c>
      <c r="D242" s="208" t="s">
        <v>142</v>
      </c>
      <c r="E242" s="209" t="s">
        <v>482</v>
      </c>
      <c r="F242" s="210" t="s">
        <v>483</v>
      </c>
      <c r="G242" s="211" t="s">
        <v>153</v>
      </c>
      <c r="H242" s="212">
        <v>8.7509999999999994</v>
      </c>
      <c r="I242" s="213"/>
      <c r="J242" s="214">
        <f>ROUND(I242*H242,2)</f>
        <v>0</v>
      </c>
      <c r="K242" s="210" t="s">
        <v>271</v>
      </c>
      <c r="L242" s="39"/>
      <c r="M242" s="215" t="s">
        <v>1</v>
      </c>
      <c r="N242" s="216" t="s">
        <v>38</v>
      </c>
      <c r="O242" s="71"/>
      <c r="P242" s="217">
        <f>O242*H242</f>
        <v>0</v>
      </c>
      <c r="Q242" s="217">
        <v>0.12</v>
      </c>
      <c r="R242" s="217">
        <f>Q242*H242</f>
        <v>1.0501199999999999</v>
      </c>
      <c r="S242" s="217">
        <v>2.4900000000000002</v>
      </c>
      <c r="T242" s="218">
        <f>S242*H242</f>
        <v>21.78999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147</v>
      </c>
      <c r="AT242" s="219" t="s">
        <v>142</v>
      </c>
      <c r="AU242" s="219" t="s">
        <v>80</v>
      </c>
      <c r="AY242" s="17" t="s">
        <v>139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7" t="s">
        <v>80</v>
      </c>
      <c r="BK242" s="220">
        <f>ROUND(I242*H242,2)</f>
        <v>0</v>
      </c>
      <c r="BL242" s="17" t="s">
        <v>147</v>
      </c>
      <c r="BM242" s="219" t="s">
        <v>719</v>
      </c>
    </row>
    <row r="243" spans="1:65" s="15" customFormat="1" ht="11.25">
      <c r="B243" s="260"/>
      <c r="C243" s="261"/>
      <c r="D243" s="223" t="s">
        <v>149</v>
      </c>
      <c r="E243" s="262" t="s">
        <v>1</v>
      </c>
      <c r="F243" s="263" t="s">
        <v>720</v>
      </c>
      <c r="G243" s="261"/>
      <c r="H243" s="262" t="s">
        <v>1</v>
      </c>
      <c r="I243" s="264"/>
      <c r="J243" s="261"/>
      <c r="K243" s="261"/>
      <c r="L243" s="265"/>
      <c r="M243" s="266"/>
      <c r="N243" s="267"/>
      <c r="O243" s="267"/>
      <c r="P243" s="267"/>
      <c r="Q243" s="267"/>
      <c r="R243" s="267"/>
      <c r="S243" s="267"/>
      <c r="T243" s="268"/>
      <c r="AT243" s="269" t="s">
        <v>149</v>
      </c>
      <c r="AU243" s="269" t="s">
        <v>80</v>
      </c>
      <c r="AV243" s="15" t="s">
        <v>80</v>
      </c>
      <c r="AW243" s="15" t="s">
        <v>30</v>
      </c>
      <c r="AX243" s="15" t="s">
        <v>73</v>
      </c>
      <c r="AY243" s="269" t="s">
        <v>139</v>
      </c>
    </row>
    <row r="244" spans="1:65" s="13" customFormat="1" ht="11.25">
      <c r="B244" s="221"/>
      <c r="C244" s="222"/>
      <c r="D244" s="223" t="s">
        <v>149</v>
      </c>
      <c r="E244" s="224" t="s">
        <v>1</v>
      </c>
      <c r="F244" s="225" t="s">
        <v>721</v>
      </c>
      <c r="G244" s="222"/>
      <c r="H244" s="226">
        <v>8.7509999999999994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149</v>
      </c>
      <c r="AU244" s="232" t="s">
        <v>80</v>
      </c>
      <c r="AV244" s="13" t="s">
        <v>82</v>
      </c>
      <c r="AW244" s="13" t="s">
        <v>30</v>
      </c>
      <c r="AX244" s="13" t="s">
        <v>73</v>
      </c>
      <c r="AY244" s="232" t="s">
        <v>139</v>
      </c>
    </row>
    <row r="245" spans="1:65" s="14" customFormat="1" ht="11.25">
      <c r="B245" s="246"/>
      <c r="C245" s="247"/>
      <c r="D245" s="223" t="s">
        <v>149</v>
      </c>
      <c r="E245" s="248" t="s">
        <v>1</v>
      </c>
      <c r="F245" s="249" t="s">
        <v>231</v>
      </c>
      <c r="G245" s="247"/>
      <c r="H245" s="250">
        <v>8.7509999999999994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AT245" s="256" t="s">
        <v>149</v>
      </c>
      <c r="AU245" s="256" t="s">
        <v>80</v>
      </c>
      <c r="AV245" s="14" t="s">
        <v>147</v>
      </c>
      <c r="AW245" s="14" t="s">
        <v>30</v>
      </c>
      <c r="AX245" s="14" t="s">
        <v>80</v>
      </c>
      <c r="AY245" s="256" t="s">
        <v>139</v>
      </c>
    </row>
    <row r="246" spans="1:65" s="2" customFormat="1" ht="16.5" customHeight="1">
      <c r="A246" s="34"/>
      <c r="B246" s="35"/>
      <c r="C246" s="208" t="s">
        <v>468</v>
      </c>
      <c r="D246" s="208" t="s">
        <v>142</v>
      </c>
      <c r="E246" s="209" t="s">
        <v>722</v>
      </c>
      <c r="F246" s="210" t="s">
        <v>723</v>
      </c>
      <c r="G246" s="211" t="s">
        <v>153</v>
      </c>
      <c r="H246" s="212">
        <v>3.927</v>
      </c>
      <c r="I246" s="213"/>
      <c r="J246" s="214">
        <f>ROUND(I246*H246,2)</f>
        <v>0</v>
      </c>
      <c r="K246" s="210" t="s">
        <v>271</v>
      </c>
      <c r="L246" s="39"/>
      <c r="M246" s="215" t="s">
        <v>1</v>
      </c>
      <c r="N246" s="216" t="s">
        <v>38</v>
      </c>
      <c r="O246" s="71"/>
      <c r="P246" s="217">
        <f>O246*H246</f>
        <v>0</v>
      </c>
      <c r="Q246" s="217">
        <v>0.12</v>
      </c>
      <c r="R246" s="217">
        <f>Q246*H246</f>
        <v>0.47123999999999999</v>
      </c>
      <c r="S246" s="217">
        <v>2.4900000000000002</v>
      </c>
      <c r="T246" s="218">
        <f>S246*H246</f>
        <v>9.7782300000000006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9" t="s">
        <v>147</v>
      </c>
      <c r="AT246" s="219" t="s">
        <v>142</v>
      </c>
      <c r="AU246" s="219" t="s">
        <v>80</v>
      </c>
      <c r="AY246" s="17" t="s">
        <v>139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7" t="s">
        <v>80</v>
      </c>
      <c r="BK246" s="220">
        <f>ROUND(I246*H246,2)</f>
        <v>0</v>
      </c>
      <c r="BL246" s="17" t="s">
        <v>147</v>
      </c>
      <c r="BM246" s="219" t="s">
        <v>724</v>
      </c>
    </row>
    <row r="247" spans="1:65" s="13" customFormat="1" ht="11.25">
      <c r="B247" s="221"/>
      <c r="C247" s="222"/>
      <c r="D247" s="223" t="s">
        <v>149</v>
      </c>
      <c r="E247" s="224" t="s">
        <v>1</v>
      </c>
      <c r="F247" s="225" t="s">
        <v>725</v>
      </c>
      <c r="G247" s="222"/>
      <c r="H247" s="226">
        <v>3.927</v>
      </c>
      <c r="I247" s="227"/>
      <c r="J247" s="222"/>
      <c r="K247" s="222"/>
      <c r="L247" s="228"/>
      <c r="M247" s="229"/>
      <c r="N247" s="230"/>
      <c r="O247" s="230"/>
      <c r="P247" s="230"/>
      <c r="Q247" s="230"/>
      <c r="R247" s="230"/>
      <c r="S247" s="230"/>
      <c r="T247" s="231"/>
      <c r="AT247" s="232" t="s">
        <v>149</v>
      </c>
      <c r="AU247" s="232" t="s">
        <v>80</v>
      </c>
      <c r="AV247" s="13" t="s">
        <v>82</v>
      </c>
      <c r="AW247" s="13" t="s">
        <v>30</v>
      </c>
      <c r="AX247" s="13" t="s">
        <v>80</v>
      </c>
      <c r="AY247" s="232" t="s">
        <v>139</v>
      </c>
    </row>
    <row r="248" spans="1:65" s="12" customFormat="1" ht="25.9" customHeight="1">
      <c r="B248" s="192"/>
      <c r="C248" s="193"/>
      <c r="D248" s="194" t="s">
        <v>72</v>
      </c>
      <c r="E248" s="195" t="s">
        <v>510</v>
      </c>
      <c r="F248" s="195" t="s">
        <v>511</v>
      </c>
      <c r="G248" s="193"/>
      <c r="H248" s="193"/>
      <c r="I248" s="196"/>
      <c r="J248" s="197">
        <f>BK248</f>
        <v>0</v>
      </c>
      <c r="K248" s="193"/>
      <c r="L248" s="198"/>
      <c r="M248" s="199"/>
      <c r="N248" s="200"/>
      <c r="O248" s="200"/>
      <c r="P248" s="201">
        <f>P249</f>
        <v>0</v>
      </c>
      <c r="Q248" s="200"/>
      <c r="R248" s="201">
        <f>R249</f>
        <v>2.4948000000000001E-2</v>
      </c>
      <c r="S248" s="200"/>
      <c r="T248" s="202">
        <f>T249</f>
        <v>0</v>
      </c>
      <c r="AR248" s="203" t="s">
        <v>80</v>
      </c>
      <c r="AT248" s="204" t="s">
        <v>72</v>
      </c>
      <c r="AU248" s="204" t="s">
        <v>73</v>
      </c>
      <c r="AY248" s="203" t="s">
        <v>139</v>
      </c>
      <c r="BK248" s="205">
        <f>BK249</f>
        <v>0</v>
      </c>
    </row>
    <row r="249" spans="1:65" s="2" customFormat="1" ht="21.75" customHeight="1">
      <c r="A249" s="34"/>
      <c r="B249" s="35"/>
      <c r="C249" s="208" t="s">
        <v>470</v>
      </c>
      <c r="D249" s="208" t="s">
        <v>142</v>
      </c>
      <c r="E249" s="209" t="s">
        <v>513</v>
      </c>
      <c r="F249" s="210" t="s">
        <v>514</v>
      </c>
      <c r="G249" s="211" t="s">
        <v>185</v>
      </c>
      <c r="H249" s="212">
        <v>9</v>
      </c>
      <c r="I249" s="213"/>
      <c r="J249" s="214">
        <f>ROUND(I249*H249,2)</f>
        <v>0</v>
      </c>
      <c r="K249" s="210" t="s">
        <v>271</v>
      </c>
      <c r="L249" s="39"/>
      <c r="M249" s="215" t="s">
        <v>1</v>
      </c>
      <c r="N249" s="216" t="s">
        <v>38</v>
      </c>
      <c r="O249" s="71"/>
      <c r="P249" s="217">
        <f>O249*H249</f>
        <v>0</v>
      </c>
      <c r="Q249" s="217">
        <v>2.7720000000000002E-3</v>
      </c>
      <c r="R249" s="217">
        <f>Q249*H249</f>
        <v>2.4948000000000001E-2</v>
      </c>
      <c r="S249" s="217">
        <v>0</v>
      </c>
      <c r="T249" s="21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9" t="s">
        <v>147</v>
      </c>
      <c r="AT249" s="219" t="s">
        <v>142</v>
      </c>
      <c r="AU249" s="219" t="s">
        <v>80</v>
      </c>
      <c r="AY249" s="17" t="s">
        <v>139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7" t="s">
        <v>80</v>
      </c>
      <c r="BK249" s="220">
        <f>ROUND(I249*H249,2)</f>
        <v>0</v>
      </c>
      <c r="BL249" s="17" t="s">
        <v>147</v>
      </c>
      <c r="BM249" s="219" t="s">
        <v>726</v>
      </c>
    </row>
    <row r="250" spans="1:65" s="12" customFormat="1" ht="25.9" customHeight="1">
      <c r="B250" s="192"/>
      <c r="C250" s="193"/>
      <c r="D250" s="194" t="s">
        <v>72</v>
      </c>
      <c r="E250" s="195" t="s">
        <v>727</v>
      </c>
      <c r="F250" s="195" t="s">
        <v>728</v>
      </c>
      <c r="G250" s="193"/>
      <c r="H250" s="193"/>
      <c r="I250" s="196"/>
      <c r="J250" s="197">
        <f>BK250</f>
        <v>0</v>
      </c>
      <c r="K250" s="193"/>
      <c r="L250" s="198"/>
      <c r="M250" s="199"/>
      <c r="N250" s="200"/>
      <c r="O250" s="200"/>
      <c r="P250" s="201">
        <f>SUM(P251:P259)</f>
        <v>0</v>
      </c>
      <c r="Q250" s="200"/>
      <c r="R250" s="201">
        <f>SUM(R251:R259)</f>
        <v>0</v>
      </c>
      <c r="S250" s="200"/>
      <c r="T250" s="202">
        <f>SUM(T251:T259)</f>
        <v>0</v>
      </c>
      <c r="AR250" s="203" t="s">
        <v>80</v>
      </c>
      <c r="AT250" s="204" t="s">
        <v>72</v>
      </c>
      <c r="AU250" s="204" t="s">
        <v>73</v>
      </c>
      <c r="AY250" s="203" t="s">
        <v>139</v>
      </c>
      <c r="BK250" s="205">
        <f>SUM(BK251:BK259)</f>
        <v>0</v>
      </c>
    </row>
    <row r="251" spans="1:65" s="2" customFormat="1" ht="16.5" customHeight="1">
      <c r="A251" s="34"/>
      <c r="B251" s="35"/>
      <c r="C251" s="208" t="s">
        <v>474</v>
      </c>
      <c r="D251" s="208" t="s">
        <v>142</v>
      </c>
      <c r="E251" s="209" t="s">
        <v>729</v>
      </c>
      <c r="F251" s="210" t="s">
        <v>490</v>
      </c>
      <c r="G251" s="211" t="s">
        <v>228</v>
      </c>
      <c r="H251" s="212">
        <v>33.011000000000003</v>
      </c>
      <c r="I251" s="213"/>
      <c r="J251" s="214">
        <f>ROUND(I251*H251,2)</f>
        <v>0</v>
      </c>
      <c r="K251" s="210" t="s">
        <v>271</v>
      </c>
      <c r="L251" s="39"/>
      <c r="M251" s="215" t="s">
        <v>1</v>
      </c>
      <c r="N251" s="216" t="s">
        <v>38</v>
      </c>
      <c r="O251" s="71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9" t="s">
        <v>147</v>
      </c>
      <c r="AT251" s="219" t="s">
        <v>142</v>
      </c>
      <c r="AU251" s="219" t="s">
        <v>80</v>
      </c>
      <c r="AY251" s="17" t="s">
        <v>139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7" t="s">
        <v>80</v>
      </c>
      <c r="BK251" s="220">
        <f>ROUND(I251*H251,2)</f>
        <v>0</v>
      </c>
      <c r="BL251" s="17" t="s">
        <v>147</v>
      </c>
      <c r="BM251" s="219" t="s">
        <v>730</v>
      </c>
    </row>
    <row r="252" spans="1:65" s="2" customFormat="1" ht="21.75" customHeight="1">
      <c r="A252" s="34"/>
      <c r="B252" s="35"/>
      <c r="C252" s="208" t="s">
        <v>481</v>
      </c>
      <c r="D252" s="208" t="s">
        <v>142</v>
      </c>
      <c r="E252" s="209" t="s">
        <v>731</v>
      </c>
      <c r="F252" s="210" t="s">
        <v>494</v>
      </c>
      <c r="G252" s="211" t="s">
        <v>228</v>
      </c>
      <c r="H252" s="212">
        <v>33.011000000000003</v>
      </c>
      <c r="I252" s="213"/>
      <c r="J252" s="214">
        <f>ROUND(I252*H252,2)</f>
        <v>0</v>
      </c>
      <c r="K252" s="210" t="s">
        <v>271</v>
      </c>
      <c r="L252" s="39"/>
      <c r="M252" s="215" t="s">
        <v>1</v>
      </c>
      <c r="N252" s="216" t="s">
        <v>38</v>
      </c>
      <c r="O252" s="71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9" t="s">
        <v>147</v>
      </c>
      <c r="AT252" s="219" t="s">
        <v>142</v>
      </c>
      <c r="AU252" s="219" t="s">
        <v>80</v>
      </c>
      <c r="AY252" s="17" t="s">
        <v>139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7" t="s">
        <v>80</v>
      </c>
      <c r="BK252" s="220">
        <f>ROUND(I252*H252,2)</f>
        <v>0</v>
      </c>
      <c r="BL252" s="17" t="s">
        <v>147</v>
      </c>
      <c r="BM252" s="219" t="s">
        <v>732</v>
      </c>
    </row>
    <row r="253" spans="1:65" s="2" customFormat="1" ht="16.5" customHeight="1">
      <c r="A253" s="34"/>
      <c r="B253" s="35"/>
      <c r="C253" s="208" t="s">
        <v>488</v>
      </c>
      <c r="D253" s="208" t="s">
        <v>142</v>
      </c>
      <c r="E253" s="209" t="s">
        <v>497</v>
      </c>
      <c r="F253" s="210" t="s">
        <v>498</v>
      </c>
      <c r="G253" s="211" t="s">
        <v>228</v>
      </c>
      <c r="H253" s="212">
        <v>660.22</v>
      </c>
      <c r="I253" s="213"/>
      <c r="J253" s="214">
        <f>ROUND(I253*H253,2)</f>
        <v>0</v>
      </c>
      <c r="K253" s="210" t="s">
        <v>271</v>
      </c>
      <c r="L253" s="39"/>
      <c r="M253" s="215" t="s">
        <v>1</v>
      </c>
      <c r="N253" s="216" t="s">
        <v>38</v>
      </c>
      <c r="O253" s="71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9" t="s">
        <v>147</v>
      </c>
      <c r="AT253" s="219" t="s">
        <v>142</v>
      </c>
      <c r="AU253" s="219" t="s">
        <v>80</v>
      </c>
      <c r="AY253" s="17" t="s">
        <v>139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7" t="s">
        <v>80</v>
      </c>
      <c r="BK253" s="220">
        <f>ROUND(I253*H253,2)</f>
        <v>0</v>
      </c>
      <c r="BL253" s="17" t="s">
        <v>147</v>
      </c>
      <c r="BM253" s="219" t="s">
        <v>733</v>
      </c>
    </row>
    <row r="254" spans="1:65" s="13" customFormat="1" ht="11.25">
      <c r="B254" s="221"/>
      <c r="C254" s="222"/>
      <c r="D254" s="223" t="s">
        <v>149</v>
      </c>
      <c r="E254" s="224" t="s">
        <v>1</v>
      </c>
      <c r="F254" s="225" t="s">
        <v>734</v>
      </c>
      <c r="G254" s="222"/>
      <c r="H254" s="226">
        <v>660.22</v>
      </c>
      <c r="I254" s="227"/>
      <c r="J254" s="222"/>
      <c r="K254" s="222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149</v>
      </c>
      <c r="AU254" s="232" t="s">
        <v>80</v>
      </c>
      <c r="AV254" s="13" t="s">
        <v>82</v>
      </c>
      <c r="AW254" s="13" t="s">
        <v>30</v>
      </c>
      <c r="AX254" s="13" t="s">
        <v>80</v>
      </c>
      <c r="AY254" s="232" t="s">
        <v>139</v>
      </c>
    </row>
    <row r="255" spans="1:65" s="2" customFormat="1" ht="16.5" customHeight="1">
      <c r="A255" s="34"/>
      <c r="B255" s="35"/>
      <c r="C255" s="208" t="s">
        <v>492</v>
      </c>
      <c r="D255" s="208" t="s">
        <v>142</v>
      </c>
      <c r="E255" s="209" t="s">
        <v>735</v>
      </c>
      <c r="F255" s="210" t="s">
        <v>498</v>
      </c>
      <c r="G255" s="211" t="s">
        <v>228</v>
      </c>
      <c r="H255" s="212">
        <v>33.011000000000003</v>
      </c>
      <c r="I255" s="213"/>
      <c r="J255" s="214">
        <f>ROUND(I255*H255,2)</f>
        <v>0</v>
      </c>
      <c r="K255" s="210" t="s">
        <v>271</v>
      </c>
      <c r="L255" s="39"/>
      <c r="M255" s="215" t="s">
        <v>1</v>
      </c>
      <c r="N255" s="216" t="s">
        <v>38</v>
      </c>
      <c r="O255" s="71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9" t="s">
        <v>147</v>
      </c>
      <c r="AT255" s="219" t="s">
        <v>142</v>
      </c>
      <c r="AU255" s="219" t="s">
        <v>80</v>
      </c>
      <c r="AY255" s="17" t="s">
        <v>139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7" t="s">
        <v>80</v>
      </c>
      <c r="BK255" s="220">
        <f>ROUND(I255*H255,2)</f>
        <v>0</v>
      </c>
      <c r="BL255" s="17" t="s">
        <v>147</v>
      </c>
      <c r="BM255" s="219" t="s">
        <v>736</v>
      </c>
    </row>
    <row r="256" spans="1:65" s="2" customFormat="1" ht="21.75" customHeight="1">
      <c r="A256" s="34"/>
      <c r="B256" s="35"/>
      <c r="C256" s="208" t="s">
        <v>496</v>
      </c>
      <c r="D256" s="208" t="s">
        <v>142</v>
      </c>
      <c r="E256" s="209" t="s">
        <v>737</v>
      </c>
      <c r="F256" s="210" t="s">
        <v>738</v>
      </c>
      <c r="G256" s="211" t="s">
        <v>228</v>
      </c>
      <c r="H256" s="212">
        <v>33.011000000000003</v>
      </c>
      <c r="I256" s="213"/>
      <c r="J256" s="214">
        <f>ROUND(I256*H256,2)</f>
        <v>0</v>
      </c>
      <c r="K256" s="210" t="s">
        <v>271</v>
      </c>
      <c r="L256" s="39"/>
      <c r="M256" s="215" t="s">
        <v>1</v>
      </c>
      <c r="N256" s="216" t="s">
        <v>38</v>
      </c>
      <c r="O256" s="71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9" t="s">
        <v>147</v>
      </c>
      <c r="AT256" s="219" t="s">
        <v>142</v>
      </c>
      <c r="AU256" s="219" t="s">
        <v>80</v>
      </c>
      <c r="AY256" s="17" t="s">
        <v>139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7" t="s">
        <v>80</v>
      </c>
      <c r="BK256" s="220">
        <f>ROUND(I256*H256,2)</f>
        <v>0</v>
      </c>
      <c r="BL256" s="17" t="s">
        <v>147</v>
      </c>
      <c r="BM256" s="219" t="s">
        <v>739</v>
      </c>
    </row>
    <row r="257" spans="1:65" s="13" customFormat="1" ht="11.25">
      <c r="B257" s="221"/>
      <c r="C257" s="222"/>
      <c r="D257" s="223" t="s">
        <v>149</v>
      </c>
      <c r="E257" s="224" t="s">
        <v>1</v>
      </c>
      <c r="F257" s="225" t="s">
        <v>740</v>
      </c>
      <c r="G257" s="222"/>
      <c r="H257" s="226">
        <v>33.011000000000003</v>
      </c>
      <c r="I257" s="227"/>
      <c r="J257" s="222"/>
      <c r="K257" s="222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149</v>
      </c>
      <c r="AU257" s="232" t="s">
        <v>80</v>
      </c>
      <c r="AV257" s="13" t="s">
        <v>82</v>
      </c>
      <c r="AW257" s="13" t="s">
        <v>30</v>
      </c>
      <c r="AX257" s="13" t="s">
        <v>80</v>
      </c>
      <c r="AY257" s="232" t="s">
        <v>139</v>
      </c>
    </row>
    <row r="258" spans="1:65" s="2" customFormat="1" ht="21.75" customHeight="1">
      <c r="A258" s="34"/>
      <c r="B258" s="35"/>
      <c r="C258" s="208" t="s">
        <v>501</v>
      </c>
      <c r="D258" s="208" t="s">
        <v>142</v>
      </c>
      <c r="E258" s="209" t="s">
        <v>502</v>
      </c>
      <c r="F258" s="210" t="s">
        <v>503</v>
      </c>
      <c r="G258" s="211" t="s">
        <v>228</v>
      </c>
      <c r="H258" s="212">
        <v>33.011000000000003</v>
      </c>
      <c r="I258" s="213"/>
      <c r="J258" s="214">
        <f>ROUND(I258*H258,2)</f>
        <v>0</v>
      </c>
      <c r="K258" s="210" t="s">
        <v>271</v>
      </c>
      <c r="L258" s="39"/>
      <c r="M258" s="215" t="s">
        <v>1</v>
      </c>
      <c r="N258" s="216" t="s">
        <v>38</v>
      </c>
      <c r="O258" s="71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9" t="s">
        <v>147</v>
      </c>
      <c r="AT258" s="219" t="s">
        <v>142</v>
      </c>
      <c r="AU258" s="219" t="s">
        <v>80</v>
      </c>
      <c r="AY258" s="17" t="s">
        <v>139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7" t="s">
        <v>80</v>
      </c>
      <c r="BK258" s="220">
        <f>ROUND(I258*H258,2)</f>
        <v>0</v>
      </c>
      <c r="BL258" s="17" t="s">
        <v>147</v>
      </c>
      <c r="BM258" s="219" t="s">
        <v>741</v>
      </c>
    </row>
    <row r="259" spans="1:65" s="2" customFormat="1" ht="21.75" customHeight="1">
      <c r="A259" s="34"/>
      <c r="B259" s="35"/>
      <c r="C259" s="208" t="s">
        <v>505</v>
      </c>
      <c r="D259" s="208" t="s">
        <v>142</v>
      </c>
      <c r="E259" s="209" t="s">
        <v>742</v>
      </c>
      <c r="F259" s="210" t="s">
        <v>743</v>
      </c>
      <c r="G259" s="211" t="s">
        <v>228</v>
      </c>
      <c r="H259" s="212">
        <v>33.011000000000003</v>
      </c>
      <c r="I259" s="213"/>
      <c r="J259" s="214">
        <f>ROUND(I259*H259,2)</f>
        <v>0</v>
      </c>
      <c r="K259" s="210" t="s">
        <v>271</v>
      </c>
      <c r="L259" s="39"/>
      <c r="M259" s="215" t="s">
        <v>1</v>
      </c>
      <c r="N259" s="216" t="s">
        <v>38</v>
      </c>
      <c r="O259" s="71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9" t="s">
        <v>147</v>
      </c>
      <c r="AT259" s="219" t="s">
        <v>142</v>
      </c>
      <c r="AU259" s="219" t="s">
        <v>80</v>
      </c>
      <c r="AY259" s="17" t="s">
        <v>139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7" t="s">
        <v>80</v>
      </c>
      <c r="BK259" s="220">
        <f>ROUND(I259*H259,2)</f>
        <v>0</v>
      </c>
      <c r="BL259" s="17" t="s">
        <v>147</v>
      </c>
      <c r="BM259" s="219" t="s">
        <v>744</v>
      </c>
    </row>
    <row r="260" spans="1:65" s="12" customFormat="1" ht="25.9" customHeight="1">
      <c r="B260" s="192"/>
      <c r="C260" s="193"/>
      <c r="D260" s="194" t="s">
        <v>72</v>
      </c>
      <c r="E260" s="195" t="s">
        <v>518</v>
      </c>
      <c r="F260" s="195" t="s">
        <v>519</v>
      </c>
      <c r="G260" s="193"/>
      <c r="H260" s="193"/>
      <c r="I260" s="196"/>
      <c r="J260" s="197">
        <f>BK260</f>
        <v>0</v>
      </c>
      <c r="K260" s="193"/>
      <c r="L260" s="198"/>
      <c r="M260" s="199"/>
      <c r="N260" s="200"/>
      <c r="O260" s="200"/>
      <c r="P260" s="201">
        <f>P261</f>
        <v>0</v>
      </c>
      <c r="Q260" s="200"/>
      <c r="R260" s="201">
        <f>R261</f>
        <v>0</v>
      </c>
      <c r="S260" s="200"/>
      <c r="T260" s="202">
        <f>T261</f>
        <v>0</v>
      </c>
      <c r="AR260" s="203" t="s">
        <v>80</v>
      </c>
      <c r="AT260" s="204" t="s">
        <v>72</v>
      </c>
      <c r="AU260" s="204" t="s">
        <v>73</v>
      </c>
      <c r="AY260" s="203" t="s">
        <v>139</v>
      </c>
      <c r="BK260" s="205">
        <f>BK261</f>
        <v>0</v>
      </c>
    </row>
    <row r="261" spans="1:65" s="2" customFormat="1" ht="21.75" customHeight="1">
      <c r="A261" s="34"/>
      <c r="B261" s="35"/>
      <c r="C261" s="208" t="s">
        <v>512</v>
      </c>
      <c r="D261" s="208" t="s">
        <v>142</v>
      </c>
      <c r="E261" s="209" t="s">
        <v>521</v>
      </c>
      <c r="F261" s="210" t="s">
        <v>522</v>
      </c>
      <c r="G261" s="211" t="s">
        <v>228</v>
      </c>
      <c r="H261" s="212">
        <v>105.093</v>
      </c>
      <c r="I261" s="213"/>
      <c r="J261" s="214">
        <f>ROUND(I261*H261,2)</f>
        <v>0</v>
      </c>
      <c r="K261" s="210" t="s">
        <v>271</v>
      </c>
      <c r="L261" s="39"/>
      <c r="M261" s="215" t="s">
        <v>1</v>
      </c>
      <c r="N261" s="216" t="s">
        <v>38</v>
      </c>
      <c r="O261" s="71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9" t="s">
        <v>147</v>
      </c>
      <c r="AT261" s="219" t="s">
        <v>142</v>
      </c>
      <c r="AU261" s="219" t="s">
        <v>80</v>
      </c>
      <c r="AY261" s="17" t="s">
        <v>139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7" t="s">
        <v>80</v>
      </c>
      <c r="BK261" s="220">
        <f>ROUND(I261*H261,2)</f>
        <v>0</v>
      </c>
      <c r="BL261" s="17" t="s">
        <v>147</v>
      </c>
      <c r="BM261" s="219" t="s">
        <v>745</v>
      </c>
    </row>
    <row r="262" spans="1:65" s="12" customFormat="1" ht="25.9" customHeight="1">
      <c r="B262" s="192"/>
      <c r="C262" s="193"/>
      <c r="D262" s="194" t="s">
        <v>72</v>
      </c>
      <c r="E262" s="195" t="s">
        <v>746</v>
      </c>
      <c r="F262" s="195" t="s">
        <v>747</v>
      </c>
      <c r="G262" s="193"/>
      <c r="H262" s="193"/>
      <c r="I262" s="196"/>
      <c r="J262" s="197">
        <f>BK262</f>
        <v>0</v>
      </c>
      <c r="K262" s="193"/>
      <c r="L262" s="198"/>
      <c r="M262" s="199"/>
      <c r="N262" s="200"/>
      <c r="O262" s="200"/>
      <c r="P262" s="201">
        <f>SUM(P263:P264)</f>
        <v>0</v>
      </c>
      <c r="Q262" s="200"/>
      <c r="R262" s="201">
        <f>SUM(R263:R264)</f>
        <v>2.6400000000000002E-4</v>
      </c>
      <c r="S262" s="200"/>
      <c r="T262" s="202">
        <f>SUM(T263:T264)</f>
        <v>0</v>
      </c>
      <c r="AR262" s="203" t="s">
        <v>158</v>
      </c>
      <c r="AT262" s="204" t="s">
        <v>72</v>
      </c>
      <c r="AU262" s="204" t="s">
        <v>73</v>
      </c>
      <c r="AY262" s="203" t="s">
        <v>139</v>
      </c>
      <c r="BK262" s="205">
        <f>SUM(BK263:BK264)</f>
        <v>0</v>
      </c>
    </row>
    <row r="263" spans="1:65" s="2" customFormat="1" ht="21.75" customHeight="1">
      <c r="A263" s="34"/>
      <c r="B263" s="35"/>
      <c r="C263" s="208" t="s">
        <v>520</v>
      </c>
      <c r="D263" s="208" t="s">
        <v>142</v>
      </c>
      <c r="E263" s="209" t="s">
        <v>748</v>
      </c>
      <c r="F263" s="210" t="s">
        <v>749</v>
      </c>
      <c r="G263" s="211" t="s">
        <v>145</v>
      </c>
      <c r="H263" s="212">
        <v>0.03</v>
      </c>
      <c r="I263" s="213"/>
      <c r="J263" s="214">
        <f>ROUND(I263*H263,2)</f>
        <v>0</v>
      </c>
      <c r="K263" s="210" t="s">
        <v>271</v>
      </c>
      <c r="L263" s="39"/>
      <c r="M263" s="215" t="s">
        <v>1</v>
      </c>
      <c r="N263" s="216" t="s">
        <v>38</v>
      </c>
      <c r="O263" s="71"/>
      <c r="P263" s="217">
        <f>O263*H263</f>
        <v>0</v>
      </c>
      <c r="Q263" s="217">
        <v>8.8000000000000005E-3</v>
      </c>
      <c r="R263" s="217">
        <f>Q263*H263</f>
        <v>2.6400000000000002E-4</v>
      </c>
      <c r="S263" s="217">
        <v>0</v>
      </c>
      <c r="T263" s="21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9" t="s">
        <v>750</v>
      </c>
      <c r="AT263" s="219" t="s">
        <v>142</v>
      </c>
      <c r="AU263" s="219" t="s">
        <v>80</v>
      </c>
      <c r="AY263" s="17" t="s">
        <v>139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7" t="s">
        <v>80</v>
      </c>
      <c r="BK263" s="220">
        <f>ROUND(I263*H263,2)</f>
        <v>0</v>
      </c>
      <c r="BL263" s="17" t="s">
        <v>750</v>
      </c>
      <c r="BM263" s="219" t="s">
        <v>751</v>
      </c>
    </row>
    <row r="264" spans="1:65" s="13" customFormat="1" ht="11.25">
      <c r="B264" s="221"/>
      <c r="C264" s="222"/>
      <c r="D264" s="223" t="s">
        <v>149</v>
      </c>
      <c r="E264" s="224" t="s">
        <v>1</v>
      </c>
      <c r="F264" s="225" t="s">
        <v>752</v>
      </c>
      <c r="G264" s="222"/>
      <c r="H264" s="226">
        <v>0.03</v>
      </c>
      <c r="I264" s="227"/>
      <c r="J264" s="222"/>
      <c r="K264" s="222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149</v>
      </c>
      <c r="AU264" s="232" t="s">
        <v>80</v>
      </c>
      <c r="AV264" s="13" t="s">
        <v>82</v>
      </c>
      <c r="AW264" s="13" t="s">
        <v>30</v>
      </c>
      <c r="AX264" s="13" t="s">
        <v>80</v>
      </c>
      <c r="AY264" s="232" t="s">
        <v>139</v>
      </c>
    </row>
    <row r="265" spans="1:65" s="12" customFormat="1" ht="25.9" customHeight="1">
      <c r="B265" s="192"/>
      <c r="C265" s="193"/>
      <c r="D265" s="194" t="s">
        <v>72</v>
      </c>
      <c r="E265" s="195" t="s">
        <v>237</v>
      </c>
      <c r="F265" s="195" t="s">
        <v>238</v>
      </c>
      <c r="G265" s="193"/>
      <c r="H265" s="193"/>
      <c r="I265" s="196"/>
      <c r="J265" s="197">
        <f>BK265</f>
        <v>0</v>
      </c>
      <c r="K265" s="193"/>
      <c r="L265" s="198"/>
      <c r="M265" s="199"/>
      <c r="N265" s="200"/>
      <c r="O265" s="200"/>
      <c r="P265" s="201">
        <f>P266</f>
        <v>0</v>
      </c>
      <c r="Q265" s="200"/>
      <c r="R265" s="201">
        <f>R266</f>
        <v>0</v>
      </c>
      <c r="S265" s="200"/>
      <c r="T265" s="202">
        <f>T266</f>
        <v>0</v>
      </c>
      <c r="AR265" s="203" t="s">
        <v>147</v>
      </c>
      <c r="AT265" s="204" t="s">
        <v>72</v>
      </c>
      <c r="AU265" s="204" t="s">
        <v>73</v>
      </c>
      <c r="AY265" s="203" t="s">
        <v>139</v>
      </c>
      <c r="BK265" s="205">
        <f>BK266</f>
        <v>0</v>
      </c>
    </row>
    <row r="266" spans="1:65" s="12" customFormat="1" ht="22.9" customHeight="1">
      <c r="B266" s="192"/>
      <c r="C266" s="193"/>
      <c r="D266" s="194" t="s">
        <v>72</v>
      </c>
      <c r="E266" s="206" t="s">
        <v>524</v>
      </c>
      <c r="F266" s="206" t="s">
        <v>525</v>
      </c>
      <c r="G266" s="193"/>
      <c r="H266" s="193"/>
      <c r="I266" s="196"/>
      <c r="J266" s="207">
        <f>BK266</f>
        <v>0</v>
      </c>
      <c r="K266" s="193"/>
      <c r="L266" s="198"/>
      <c r="M266" s="199"/>
      <c r="N266" s="200"/>
      <c r="O266" s="200"/>
      <c r="P266" s="201">
        <f>SUM(P267:P271)</f>
        <v>0</v>
      </c>
      <c r="Q266" s="200"/>
      <c r="R266" s="201">
        <f>SUM(R267:R271)</f>
        <v>0</v>
      </c>
      <c r="S266" s="200"/>
      <c r="T266" s="202">
        <f>SUM(T267:T271)</f>
        <v>0</v>
      </c>
      <c r="AR266" s="203" t="s">
        <v>147</v>
      </c>
      <c r="AT266" s="204" t="s">
        <v>72</v>
      </c>
      <c r="AU266" s="204" t="s">
        <v>80</v>
      </c>
      <c r="AY266" s="203" t="s">
        <v>139</v>
      </c>
      <c r="BK266" s="205">
        <f>SUM(BK267:BK271)</f>
        <v>0</v>
      </c>
    </row>
    <row r="267" spans="1:65" s="2" customFormat="1" ht="21.75" customHeight="1">
      <c r="A267" s="34"/>
      <c r="B267" s="35"/>
      <c r="C267" s="208" t="s">
        <v>526</v>
      </c>
      <c r="D267" s="208" t="s">
        <v>142</v>
      </c>
      <c r="E267" s="209" t="s">
        <v>527</v>
      </c>
      <c r="F267" s="210" t="s">
        <v>528</v>
      </c>
      <c r="G267" s="211" t="s">
        <v>529</v>
      </c>
      <c r="H267" s="212">
        <v>1</v>
      </c>
      <c r="I267" s="213"/>
      <c r="J267" s="214">
        <f>ROUND(I267*H267,2)</f>
        <v>0</v>
      </c>
      <c r="K267" s="210" t="s">
        <v>1</v>
      </c>
      <c r="L267" s="39"/>
      <c r="M267" s="215" t="s">
        <v>1</v>
      </c>
      <c r="N267" s="216" t="s">
        <v>38</v>
      </c>
      <c r="O267" s="71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9" t="s">
        <v>248</v>
      </c>
      <c r="AT267" s="219" t="s">
        <v>142</v>
      </c>
      <c r="AU267" s="219" t="s">
        <v>82</v>
      </c>
      <c r="AY267" s="17" t="s">
        <v>139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7" t="s">
        <v>80</v>
      </c>
      <c r="BK267" s="220">
        <f>ROUND(I267*H267,2)</f>
        <v>0</v>
      </c>
      <c r="BL267" s="17" t="s">
        <v>248</v>
      </c>
      <c r="BM267" s="219" t="s">
        <v>753</v>
      </c>
    </row>
    <row r="268" spans="1:65" s="15" customFormat="1" ht="11.25">
      <c r="B268" s="260"/>
      <c r="C268" s="261"/>
      <c r="D268" s="223" t="s">
        <v>149</v>
      </c>
      <c r="E268" s="262" t="s">
        <v>1</v>
      </c>
      <c r="F268" s="263" t="s">
        <v>531</v>
      </c>
      <c r="G268" s="261"/>
      <c r="H268" s="262" t="s">
        <v>1</v>
      </c>
      <c r="I268" s="264"/>
      <c r="J268" s="261"/>
      <c r="K268" s="261"/>
      <c r="L268" s="265"/>
      <c r="M268" s="266"/>
      <c r="N268" s="267"/>
      <c r="O268" s="267"/>
      <c r="P268" s="267"/>
      <c r="Q268" s="267"/>
      <c r="R268" s="267"/>
      <c r="S268" s="267"/>
      <c r="T268" s="268"/>
      <c r="AT268" s="269" t="s">
        <v>149</v>
      </c>
      <c r="AU268" s="269" t="s">
        <v>82</v>
      </c>
      <c r="AV268" s="15" t="s">
        <v>80</v>
      </c>
      <c r="AW268" s="15" t="s">
        <v>30</v>
      </c>
      <c r="AX268" s="15" t="s">
        <v>73</v>
      </c>
      <c r="AY268" s="269" t="s">
        <v>139</v>
      </c>
    </row>
    <row r="269" spans="1:65" s="13" customFormat="1" ht="22.5">
      <c r="B269" s="221"/>
      <c r="C269" s="222"/>
      <c r="D269" s="223" t="s">
        <v>149</v>
      </c>
      <c r="E269" s="224" t="s">
        <v>1</v>
      </c>
      <c r="F269" s="225" t="s">
        <v>754</v>
      </c>
      <c r="G269" s="222"/>
      <c r="H269" s="226">
        <v>1</v>
      </c>
      <c r="I269" s="227"/>
      <c r="J269" s="222"/>
      <c r="K269" s="222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149</v>
      </c>
      <c r="AU269" s="232" t="s">
        <v>82</v>
      </c>
      <c r="AV269" s="13" t="s">
        <v>82</v>
      </c>
      <c r="AW269" s="13" t="s">
        <v>30</v>
      </c>
      <c r="AX269" s="13" t="s">
        <v>80</v>
      </c>
      <c r="AY269" s="232" t="s">
        <v>139</v>
      </c>
    </row>
    <row r="270" spans="1:65" s="2" customFormat="1" ht="21.75" customHeight="1">
      <c r="A270" s="34"/>
      <c r="B270" s="35"/>
      <c r="C270" s="208" t="s">
        <v>755</v>
      </c>
      <c r="D270" s="208" t="s">
        <v>142</v>
      </c>
      <c r="E270" s="209" t="s">
        <v>756</v>
      </c>
      <c r="F270" s="210" t="s">
        <v>757</v>
      </c>
      <c r="G270" s="211" t="s">
        <v>529</v>
      </c>
      <c r="H270" s="212">
        <v>1</v>
      </c>
      <c r="I270" s="213"/>
      <c r="J270" s="214">
        <f>ROUND(I270*H270,2)</f>
        <v>0</v>
      </c>
      <c r="K270" s="210" t="s">
        <v>1</v>
      </c>
      <c r="L270" s="39"/>
      <c r="M270" s="215" t="s">
        <v>1</v>
      </c>
      <c r="N270" s="216" t="s">
        <v>38</v>
      </c>
      <c r="O270" s="71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9" t="s">
        <v>248</v>
      </c>
      <c r="AT270" s="219" t="s">
        <v>142</v>
      </c>
      <c r="AU270" s="219" t="s">
        <v>82</v>
      </c>
      <c r="AY270" s="17" t="s">
        <v>139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7" t="s">
        <v>80</v>
      </c>
      <c r="BK270" s="220">
        <f>ROUND(I270*H270,2)</f>
        <v>0</v>
      </c>
      <c r="BL270" s="17" t="s">
        <v>248</v>
      </c>
      <c r="BM270" s="219" t="s">
        <v>758</v>
      </c>
    </row>
    <row r="271" spans="1:65" s="13" customFormat="1" ht="11.25">
      <c r="B271" s="221"/>
      <c r="C271" s="222"/>
      <c r="D271" s="223" t="s">
        <v>149</v>
      </c>
      <c r="E271" s="224" t="s">
        <v>1</v>
      </c>
      <c r="F271" s="225" t="s">
        <v>759</v>
      </c>
      <c r="G271" s="222"/>
      <c r="H271" s="226">
        <v>1</v>
      </c>
      <c r="I271" s="227"/>
      <c r="J271" s="222"/>
      <c r="K271" s="222"/>
      <c r="L271" s="228"/>
      <c r="M271" s="257"/>
      <c r="N271" s="258"/>
      <c r="O271" s="258"/>
      <c r="P271" s="258"/>
      <c r="Q271" s="258"/>
      <c r="R271" s="258"/>
      <c r="S271" s="258"/>
      <c r="T271" s="259"/>
      <c r="AT271" s="232" t="s">
        <v>149</v>
      </c>
      <c r="AU271" s="232" t="s">
        <v>82</v>
      </c>
      <c r="AV271" s="13" t="s">
        <v>82</v>
      </c>
      <c r="AW271" s="13" t="s">
        <v>30</v>
      </c>
      <c r="AX271" s="13" t="s">
        <v>80</v>
      </c>
      <c r="AY271" s="232" t="s">
        <v>139</v>
      </c>
    </row>
    <row r="272" spans="1:65" s="2" customFormat="1" ht="6.95" customHeight="1">
      <c r="A272" s="34"/>
      <c r="B272" s="54"/>
      <c r="C272" s="55"/>
      <c r="D272" s="55"/>
      <c r="E272" s="55"/>
      <c r="F272" s="55"/>
      <c r="G272" s="55"/>
      <c r="H272" s="55"/>
      <c r="I272" s="158"/>
      <c r="J272" s="55"/>
      <c r="K272" s="55"/>
      <c r="L272" s="39"/>
      <c r="M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</row>
  </sheetData>
  <sheetProtection algorithmName="SHA-512" hashValue="lVUG8FPONvGosWk/le13GamwAgzxhBb4jQS0IfZ3EhBimEyKuBuBtnOCe3mIdNXiR81Zmc2KnxCWTpJXKJpcsQ==" saltValue="4AXT/df0YoospVe06K+tg74hCx/qXIPfo1tsWQEz2rrKp+jbDi0OCF6MndeO6iWPeNeNENe3VqknM13HoTAgdA==" spinCount="100000" sheet="1" objects="1" scenarios="1" formatColumns="0" formatRows="0" autoFilter="0"/>
  <autoFilter ref="C132:K271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101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111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0" t="str">
        <f>'Rekapitulace stavby'!K6</f>
        <v>Oprava propustků v km 5,755, 6,866 a 7,231 tratě Horní Cerekev - Tábor</v>
      </c>
      <c r="F7" s="321"/>
      <c r="G7" s="321"/>
      <c r="H7" s="321"/>
      <c r="I7" s="115"/>
      <c r="L7" s="20"/>
    </row>
    <row r="8" spans="1:46" s="1" customFormat="1" ht="12" customHeight="1">
      <c r="B8" s="20"/>
      <c r="D8" s="121" t="s">
        <v>112</v>
      </c>
      <c r="I8" s="115"/>
      <c r="L8" s="20"/>
    </row>
    <row r="9" spans="1:46" s="2" customFormat="1" ht="16.5" customHeight="1">
      <c r="A9" s="34"/>
      <c r="B9" s="39"/>
      <c r="C9" s="34"/>
      <c r="D9" s="34"/>
      <c r="E9" s="320" t="s">
        <v>577</v>
      </c>
      <c r="F9" s="322"/>
      <c r="G9" s="322"/>
      <c r="H9" s="32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114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3" t="s">
        <v>533</v>
      </c>
      <c r="F11" s="322"/>
      <c r="G11" s="322"/>
      <c r="H11" s="32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7. 5. 2019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4" t="str">
        <f>'Rekapitulace stavby'!E14</f>
        <v>Vyplň údaj</v>
      </c>
      <c r="F20" s="325"/>
      <c r="G20" s="325"/>
      <c r="H20" s="325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32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6" t="s">
        <v>1</v>
      </c>
      <c r="F29" s="326"/>
      <c r="G29" s="326"/>
      <c r="H29" s="32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33</v>
      </c>
      <c r="E32" s="34"/>
      <c r="F32" s="34"/>
      <c r="G32" s="34"/>
      <c r="H32" s="34"/>
      <c r="I32" s="122"/>
      <c r="J32" s="132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35</v>
      </c>
      <c r="G34" s="34"/>
      <c r="H34" s="34"/>
      <c r="I34" s="134" t="s">
        <v>34</v>
      </c>
      <c r="J34" s="133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37</v>
      </c>
      <c r="E35" s="121" t="s">
        <v>38</v>
      </c>
      <c r="F35" s="136">
        <f>ROUND((SUM(BE126:BE141)),  2)</f>
        <v>0</v>
      </c>
      <c r="G35" s="34"/>
      <c r="H35" s="34"/>
      <c r="I35" s="137">
        <v>0.21</v>
      </c>
      <c r="J35" s="136">
        <f>ROUND(((SUM(BE126:BE141))*I35),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39</v>
      </c>
      <c r="F36" s="136">
        <f>ROUND((SUM(BF126:BF141)),  2)</f>
        <v>0</v>
      </c>
      <c r="G36" s="34"/>
      <c r="H36" s="34"/>
      <c r="I36" s="137">
        <v>0.15</v>
      </c>
      <c r="J36" s="136">
        <f>ROUND(((SUM(BF126:BF141))*I36),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40</v>
      </c>
      <c r="F37" s="136">
        <f>ROUND((SUM(BG126:BG141)),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41</v>
      </c>
      <c r="F38" s="136">
        <f>ROUND((SUM(BH126:BH141)),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42</v>
      </c>
      <c r="F39" s="136">
        <f>ROUND((SUM(BI126:BI141)),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7" t="str">
        <f>E7</f>
        <v>Oprava propustků v km 5,755, 6,866 a 7,231 tratě Horní Cerekev - Tábor</v>
      </c>
      <c r="F85" s="328"/>
      <c r="G85" s="328"/>
      <c r="H85" s="32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7" t="s">
        <v>577</v>
      </c>
      <c r="F87" s="329"/>
      <c r="G87" s="329"/>
      <c r="H87" s="32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80" t="str">
        <f>E11</f>
        <v>VRN - Vedlejší rozpočtové náklady</v>
      </c>
      <c r="F89" s="329"/>
      <c r="G89" s="329"/>
      <c r="H89" s="32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7. 5. 2019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hidden="1" customHeight="1">
      <c r="B99" s="167"/>
      <c r="C99" s="168"/>
      <c r="D99" s="169" t="s">
        <v>533</v>
      </c>
      <c r="E99" s="170"/>
      <c r="F99" s="170"/>
      <c r="G99" s="170"/>
      <c r="H99" s="170"/>
      <c r="I99" s="171"/>
      <c r="J99" s="172">
        <f>J127</f>
        <v>0</v>
      </c>
      <c r="K99" s="168"/>
      <c r="L99" s="173"/>
    </row>
    <row r="100" spans="1:47" s="10" customFormat="1" ht="19.899999999999999" hidden="1" customHeight="1">
      <c r="B100" s="174"/>
      <c r="C100" s="104"/>
      <c r="D100" s="175" t="s">
        <v>534</v>
      </c>
      <c r="E100" s="176"/>
      <c r="F100" s="176"/>
      <c r="G100" s="176"/>
      <c r="H100" s="176"/>
      <c r="I100" s="177"/>
      <c r="J100" s="178">
        <f>J128</f>
        <v>0</v>
      </c>
      <c r="K100" s="104"/>
      <c r="L100" s="179"/>
    </row>
    <row r="101" spans="1:47" s="10" customFormat="1" ht="19.899999999999999" hidden="1" customHeight="1">
      <c r="B101" s="174"/>
      <c r="C101" s="104"/>
      <c r="D101" s="175" t="s">
        <v>535</v>
      </c>
      <c r="E101" s="176"/>
      <c r="F101" s="176"/>
      <c r="G101" s="176"/>
      <c r="H101" s="176"/>
      <c r="I101" s="177"/>
      <c r="J101" s="178">
        <f>J131</f>
        <v>0</v>
      </c>
      <c r="K101" s="104"/>
      <c r="L101" s="179"/>
    </row>
    <row r="102" spans="1:47" s="10" customFormat="1" ht="19.899999999999999" hidden="1" customHeight="1">
      <c r="B102" s="174"/>
      <c r="C102" s="104"/>
      <c r="D102" s="175" t="s">
        <v>536</v>
      </c>
      <c r="E102" s="176"/>
      <c r="F102" s="176"/>
      <c r="G102" s="176"/>
      <c r="H102" s="176"/>
      <c r="I102" s="177"/>
      <c r="J102" s="178">
        <f>J135</f>
        <v>0</v>
      </c>
      <c r="K102" s="104"/>
      <c r="L102" s="179"/>
    </row>
    <row r="103" spans="1:47" s="10" customFormat="1" ht="19.899999999999999" hidden="1" customHeight="1">
      <c r="B103" s="174"/>
      <c r="C103" s="104"/>
      <c r="D103" s="175" t="s">
        <v>537</v>
      </c>
      <c r="E103" s="176"/>
      <c r="F103" s="176"/>
      <c r="G103" s="176"/>
      <c r="H103" s="176"/>
      <c r="I103" s="177"/>
      <c r="J103" s="178">
        <f>J138</f>
        <v>0</v>
      </c>
      <c r="K103" s="104"/>
      <c r="L103" s="179"/>
    </row>
    <row r="104" spans="1:47" s="10" customFormat="1" ht="19.899999999999999" hidden="1" customHeight="1">
      <c r="B104" s="174"/>
      <c r="C104" s="104"/>
      <c r="D104" s="175" t="s">
        <v>538</v>
      </c>
      <c r="E104" s="176"/>
      <c r="F104" s="176"/>
      <c r="G104" s="176"/>
      <c r="H104" s="176"/>
      <c r="I104" s="177"/>
      <c r="J104" s="178">
        <f>J140</f>
        <v>0</v>
      </c>
      <c r="K104" s="104"/>
      <c r="L104" s="179"/>
    </row>
    <row r="105" spans="1:47" s="2" customFormat="1" ht="21.75" hidden="1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hidden="1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124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27" t="str">
        <f>E7</f>
        <v>Oprava propustků v km 5,755, 6,866 a 7,231 tratě Horní Cerekev - Tábor</v>
      </c>
      <c r="F114" s="328"/>
      <c r="G114" s="328"/>
      <c r="H114" s="328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112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27" t="s">
        <v>577</v>
      </c>
      <c r="F116" s="329"/>
      <c r="G116" s="329"/>
      <c r="H116" s="329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114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80" t="str">
        <f>E11</f>
        <v>VRN - Vedlejší rozpočtové náklady</v>
      </c>
      <c r="F118" s="329"/>
      <c r="G118" s="329"/>
      <c r="H118" s="329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 xml:space="preserve"> </v>
      </c>
      <c r="G120" s="36"/>
      <c r="H120" s="36"/>
      <c r="I120" s="123" t="s">
        <v>22</v>
      </c>
      <c r="J120" s="66" t="str">
        <f>IF(J14="","",J14)</f>
        <v>7. 5. 2019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 xml:space="preserve"> </v>
      </c>
      <c r="G122" s="36"/>
      <c r="H122" s="36"/>
      <c r="I122" s="123" t="s">
        <v>29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27</v>
      </c>
      <c r="D123" s="36"/>
      <c r="E123" s="36"/>
      <c r="F123" s="27" t="str">
        <f>IF(E20="","",E20)</f>
        <v>Vyplň údaj</v>
      </c>
      <c r="G123" s="36"/>
      <c r="H123" s="36"/>
      <c r="I123" s="123" t="s">
        <v>31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125</v>
      </c>
      <c r="D125" s="183" t="s">
        <v>58</v>
      </c>
      <c r="E125" s="183" t="s">
        <v>54</v>
      </c>
      <c r="F125" s="183" t="s">
        <v>55</v>
      </c>
      <c r="G125" s="183" t="s">
        <v>126</v>
      </c>
      <c r="H125" s="183" t="s">
        <v>127</v>
      </c>
      <c r="I125" s="184" t="s">
        <v>128</v>
      </c>
      <c r="J125" s="183" t="s">
        <v>118</v>
      </c>
      <c r="K125" s="185" t="s">
        <v>129</v>
      </c>
      <c r="L125" s="186"/>
      <c r="M125" s="75" t="s">
        <v>1</v>
      </c>
      <c r="N125" s="76" t="s">
        <v>37</v>
      </c>
      <c r="O125" s="76" t="s">
        <v>130</v>
      </c>
      <c r="P125" s="76" t="s">
        <v>131</v>
      </c>
      <c r="Q125" s="76" t="s">
        <v>132</v>
      </c>
      <c r="R125" s="76" t="s">
        <v>133</v>
      </c>
      <c r="S125" s="76" t="s">
        <v>134</v>
      </c>
      <c r="T125" s="77" t="s">
        <v>135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136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0</v>
      </c>
      <c r="S126" s="79"/>
      <c r="T126" s="190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72</v>
      </c>
      <c r="AU126" s="17" t="s">
        <v>120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72</v>
      </c>
      <c r="E127" s="195" t="s">
        <v>90</v>
      </c>
      <c r="F127" s="195" t="s">
        <v>91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P128+P131+P135+P138+P140</f>
        <v>0</v>
      </c>
      <c r="Q127" s="200"/>
      <c r="R127" s="201">
        <f>R128+R131+R135+R138+R140</f>
        <v>0</v>
      </c>
      <c r="S127" s="200"/>
      <c r="T127" s="202">
        <f>T128+T131+T135+T138+T140</f>
        <v>0</v>
      </c>
      <c r="AR127" s="203" t="s">
        <v>140</v>
      </c>
      <c r="AT127" s="204" t="s">
        <v>72</v>
      </c>
      <c r="AU127" s="204" t="s">
        <v>73</v>
      </c>
      <c r="AY127" s="203" t="s">
        <v>139</v>
      </c>
      <c r="BK127" s="205">
        <f>BK128+BK131+BK135+BK138+BK140</f>
        <v>0</v>
      </c>
    </row>
    <row r="128" spans="1:63" s="12" customFormat="1" ht="22.9" customHeight="1">
      <c r="B128" s="192"/>
      <c r="C128" s="193"/>
      <c r="D128" s="194" t="s">
        <v>72</v>
      </c>
      <c r="E128" s="206" t="s">
        <v>539</v>
      </c>
      <c r="F128" s="206" t="s">
        <v>540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SUM(P129:P130)</f>
        <v>0</v>
      </c>
      <c r="Q128" s="200"/>
      <c r="R128" s="201">
        <f>SUM(R129:R130)</f>
        <v>0</v>
      </c>
      <c r="S128" s="200"/>
      <c r="T128" s="202">
        <f>SUM(T129:T130)</f>
        <v>0</v>
      </c>
      <c r="AR128" s="203" t="s">
        <v>140</v>
      </c>
      <c r="AT128" s="204" t="s">
        <v>72</v>
      </c>
      <c r="AU128" s="204" t="s">
        <v>80</v>
      </c>
      <c r="AY128" s="203" t="s">
        <v>139</v>
      </c>
      <c r="BK128" s="205">
        <f>SUM(BK129:BK130)</f>
        <v>0</v>
      </c>
    </row>
    <row r="129" spans="1:65" s="2" customFormat="1" ht="16.5" customHeight="1">
      <c r="A129" s="34"/>
      <c r="B129" s="35"/>
      <c r="C129" s="208" t="s">
        <v>80</v>
      </c>
      <c r="D129" s="208" t="s">
        <v>142</v>
      </c>
      <c r="E129" s="209" t="s">
        <v>541</v>
      </c>
      <c r="F129" s="210" t="s">
        <v>542</v>
      </c>
      <c r="G129" s="211" t="s">
        <v>529</v>
      </c>
      <c r="H129" s="212">
        <v>1</v>
      </c>
      <c r="I129" s="213"/>
      <c r="J129" s="214">
        <f>ROUND(I129*H129,2)</f>
        <v>0</v>
      </c>
      <c r="K129" s="210" t="s">
        <v>543</v>
      </c>
      <c r="L129" s="39"/>
      <c r="M129" s="215" t="s">
        <v>1</v>
      </c>
      <c r="N129" s="216" t="s">
        <v>38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544</v>
      </c>
      <c r="AT129" s="219" t="s">
        <v>142</v>
      </c>
      <c r="AU129" s="219" t="s">
        <v>82</v>
      </c>
      <c r="AY129" s="17" t="s">
        <v>139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80</v>
      </c>
      <c r="BK129" s="220">
        <f>ROUND(I129*H129,2)</f>
        <v>0</v>
      </c>
      <c r="BL129" s="17" t="s">
        <v>544</v>
      </c>
      <c r="BM129" s="219" t="s">
        <v>760</v>
      </c>
    </row>
    <row r="130" spans="1:65" s="2" customFormat="1" ht="16.5" customHeight="1">
      <c r="A130" s="34"/>
      <c r="B130" s="35"/>
      <c r="C130" s="208" t="s">
        <v>82</v>
      </c>
      <c r="D130" s="208" t="s">
        <v>142</v>
      </c>
      <c r="E130" s="209" t="s">
        <v>546</v>
      </c>
      <c r="F130" s="210" t="s">
        <v>547</v>
      </c>
      <c r="G130" s="211" t="s">
        <v>529</v>
      </c>
      <c r="H130" s="212">
        <v>1</v>
      </c>
      <c r="I130" s="213"/>
      <c r="J130" s="214">
        <f>ROUND(I130*H130,2)</f>
        <v>0</v>
      </c>
      <c r="K130" s="210" t="s">
        <v>543</v>
      </c>
      <c r="L130" s="39"/>
      <c r="M130" s="215" t="s">
        <v>1</v>
      </c>
      <c r="N130" s="216" t="s">
        <v>38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544</v>
      </c>
      <c r="AT130" s="219" t="s">
        <v>142</v>
      </c>
      <c r="AU130" s="219" t="s">
        <v>82</v>
      </c>
      <c r="AY130" s="17" t="s">
        <v>139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80</v>
      </c>
      <c r="BK130" s="220">
        <f>ROUND(I130*H130,2)</f>
        <v>0</v>
      </c>
      <c r="BL130" s="17" t="s">
        <v>544</v>
      </c>
      <c r="BM130" s="219" t="s">
        <v>761</v>
      </c>
    </row>
    <row r="131" spans="1:65" s="12" customFormat="1" ht="22.9" customHeight="1">
      <c r="B131" s="192"/>
      <c r="C131" s="193"/>
      <c r="D131" s="194" t="s">
        <v>72</v>
      </c>
      <c r="E131" s="206" t="s">
        <v>549</v>
      </c>
      <c r="F131" s="206" t="s">
        <v>550</v>
      </c>
      <c r="G131" s="193"/>
      <c r="H131" s="193"/>
      <c r="I131" s="196"/>
      <c r="J131" s="207">
        <f>BK131</f>
        <v>0</v>
      </c>
      <c r="K131" s="193"/>
      <c r="L131" s="198"/>
      <c r="M131" s="199"/>
      <c r="N131" s="200"/>
      <c r="O131" s="200"/>
      <c r="P131" s="201">
        <f>SUM(P132:P134)</f>
        <v>0</v>
      </c>
      <c r="Q131" s="200"/>
      <c r="R131" s="201">
        <f>SUM(R132:R134)</f>
        <v>0</v>
      </c>
      <c r="S131" s="200"/>
      <c r="T131" s="202">
        <f>SUM(T132:T134)</f>
        <v>0</v>
      </c>
      <c r="AR131" s="203" t="s">
        <v>140</v>
      </c>
      <c r="AT131" s="204" t="s">
        <v>72</v>
      </c>
      <c r="AU131" s="204" t="s">
        <v>80</v>
      </c>
      <c r="AY131" s="203" t="s">
        <v>139</v>
      </c>
      <c r="BK131" s="205">
        <f>SUM(BK132:BK134)</f>
        <v>0</v>
      </c>
    </row>
    <row r="132" spans="1:65" s="2" customFormat="1" ht="16.5" customHeight="1">
      <c r="A132" s="34"/>
      <c r="B132" s="35"/>
      <c r="C132" s="208" t="s">
        <v>158</v>
      </c>
      <c r="D132" s="208" t="s">
        <v>142</v>
      </c>
      <c r="E132" s="209" t="s">
        <v>551</v>
      </c>
      <c r="F132" s="210" t="s">
        <v>550</v>
      </c>
      <c r="G132" s="211" t="s">
        <v>529</v>
      </c>
      <c r="H132" s="212">
        <v>1</v>
      </c>
      <c r="I132" s="213"/>
      <c r="J132" s="214">
        <f>ROUND(I132*H132,2)</f>
        <v>0</v>
      </c>
      <c r="K132" s="210" t="s">
        <v>543</v>
      </c>
      <c r="L132" s="39"/>
      <c r="M132" s="215" t="s">
        <v>1</v>
      </c>
      <c r="N132" s="216" t="s">
        <v>38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544</v>
      </c>
      <c r="AT132" s="219" t="s">
        <v>142</v>
      </c>
      <c r="AU132" s="219" t="s">
        <v>82</v>
      </c>
      <c r="AY132" s="17" t="s">
        <v>139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80</v>
      </c>
      <c r="BK132" s="220">
        <f>ROUND(I132*H132,2)</f>
        <v>0</v>
      </c>
      <c r="BL132" s="17" t="s">
        <v>544</v>
      </c>
      <c r="BM132" s="219" t="s">
        <v>762</v>
      </c>
    </row>
    <row r="133" spans="1:65" s="2" customFormat="1" ht="16.5" customHeight="1">
      <c r="A133" s="34"/>
      <c r="B133" s="35"/>
      <c r="C133" s="208" t="s">
        <v>147</v>
      </c>
      <c r="D133" s="208" t="s">
        <v>142</v>
      </c>
      <c r="E133" s="209" t="s">
        <v>553</v>
      </c>
      <c r="F133" s="210" t="s">
        <v>554</v>
      </c>
      <c r="G133" s="211" t="s">
        <v>529</v>
      </c>
      <c r="H133" s="212">
        <v>1</v>
      </c>
      <c r="I133" s="213"/>
      <c r="J133" s="214">
        <f>ROUND(I133*H133,2)</f>
        <v>0</v>
      </c>
      <c r="K133" s="210" t="s">
        <v>543</v>
      </c>
      <c r="L133" s="39"/>
      <c r="M133" s="215" t="s">
        <v>1</v>
      </c>
      <c r="N133" s="216" t="s">
        <v>38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544</v>
      </c>
      <c r="AT133" s="219" t="s">
        <v>142</v>
      </c>
      <c r="AU133" s="219" t="s">
        <v>82</v>
      </c>
      <c r="AY133" s="17" t="s">
        <v>139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80</v>
      </c>
      <c r="BK133" s="220">
        <f>ROUND(I133*H133,2)</f>
        <v>0</v>
      </c>
      <c r="BL133" s="17" t="s">
        <v>544</v>
      </c>
      <c r="BM133" s="219" t="s">
        <v>763</v>
      </c>
    </row>
    <row r="134" spans="1:65" s="2" customFormat="1" ht="16.5" customHeight="1">
      <c r="A134" s="34"/>
      <c r="B134" s="35"/>
      <c r="C134" s="208" t="s">
        <v>140</v>
      </c>
      <c r="D134" s="208" t="s">
        <v>142</v>
      </c>
      <c r="E134" s="209" t="s">
        <v>556</v>
      </c>
      <c r="F134" s="210" t="s">
        <v>557</v>
      </c>
      <c r="G134" s="211" t="s">
        <v>529</v>
      </c>
      <c r="H134" s="212">
        <v>1</v>
      </c>
      <c r="I134" s="213"/>
      <c r="J134" s="214">
        <f>ROUND(I134*H134,2)</f>
        <v>0</v>
      </c>
      <c r="K134" s="210" t="s">
        <v>543</v>
      </c>
      <c r="L134" s="39"/>
      <c r="M134" s="215" t="s">
        <v>1</v>
      </c>
      <c r="N134" s="216" t="s">
        <v>38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544</v>
      </c>
      <c r="AT134" s="219" t="s">
        <v>142</v>
      </c>
      <c r="AU134" s="219" t="s">
        <v>82</v>
      </c>
      <c r="AY134" s="17" t="s">
        <v>139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80</v>
      </c>
      <c r="BK134" s="220">
        <f>ROUND(I134*H134,2)</f>
        <v>0</v>
      </c>
      <c r="BL134" s="17" t="s">
        <v>544</v>
      </c>
      <c r="BM134" s="219" t="s">
        <v>764</v>
      </c>
    </row>
    <row r="135" spans="1:65" s="12" customFormat="1" ht="22.9" customHeight="1">
      <c r="B135" s="192"/>
      <c r="C135" s="193"/>
      <c r="D135" s="194" t="s">
        <v>72</v>
      </c>
      <c r="E135" s="206" t="s">
        <v>559</v>
      </c>
      <c r="F135" s="206" t="s">
        <v>560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SUM(P136:P137)</f>
        <v>0</v>
      </c>
      <c r="Q135" s="200"/>
      <c r="R135" s="201">
        <f>SUM(R136:R137)</f>
        <v>0</v>
      </c>
      <c r="S135" s="200"/>
      <c r="T135" s="202">
        <f>SUM(T136:T137)</f>
        <v>0</v>
      </c>
      <c r="AR135" s="203" t="s">
        <v>140</v>
      </c>
      <c r="AT135" s="204" t="s">
        <v>72</v>
      </c>
      <c r="AU135" s="204" t="s">
        <v>80</v>
      </c>
      <c r="AY135" s="203" t="s">
        <v>139</v>
      </c>
      <c r="BK135" s="205">
        <f>SUM(BK136:BK137)</f>
        <v>0</v>
      </c>
    </row>
    <row r="136" spans="1:65" s="2" customFormat="1" ht="16.5" customHeight="1">
      <c r="A136" s="34"/>
      <c r="B136" s="35"/>
      <c r="C136" s="208" t="s">
        <v>172</v>
      </c>
      <c r="D136" s="208" t="s">
        <v>142</v>
      </c>
      <c r="E136" s="209" t="s">
        <v>561</v>
      </c>
      <c r="F136" s="210" t="s">
        <v>562</v>
      </c>
      <c r="G136" s="211" t="s">
        <v>287</v>
      </c>
      <c r="H136" s="212">
        <v>12</v>
      </c>
      <c r="I136" s="213"/>
      <c r="J136" s="214">
        <f>ROUND(I136*H136,2)</f>
        <v>0</v>
      </c>
      <c r="K136" s="210" t="s">
        <v>543</v>
      </c>
      <c r="L136" s="39"/>
      <c r="M136" s="215" t="s">
        <v>1</v>
      </c>
      <c r="N136" s="216" t="s">
        <v>38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544</v>
      </c>
      <c r="AT136" s="219" t="s">
        <v>142</v>
      </c>
      <c r="AU136" s="219" t="s">
        <v>82</v>
      </c>
      <c r="AY136" s="17" t="s">
        <v>139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80</v>
      </c>
      <c r="BK136" s="220">
        <f>ROUND(I136*H136,2)</f>
        <v>0</v>
      </c>
      <c r="BL136" s="17" t="s">
        <v>544</v>
      </c>
      <c r="BM136" s="219" t="s">
        <v>765</v>
      </c>
    </row>
    <row r="137" spans="1:65" s="2" customFormat="1" ht="16.5" customHeight="1">
      <c r="A137" s="34"/>
      <c r="B137" s="35"/>
      <c r="C137" s="208" t="s">
        <v>178</v>
      </c>
      <c r="D137" s="208" t="s">
        <v>142</v>
      </c>
      <c r="E137" s="209" t="s">
        <v>564</v>
      </c>
      <c r="F137" s="210" t="s">
        <v>565</v>
      </c>
      <c r="G137" s="211" t="s">
        <v>529</v>
      </c>
      <c r="H137" s="212">
        <v>2</v>
      </c>
      <c r="I137" s="213"/>
      <c r="J137" s="214">
        <f>ROUND(I137*H137,2)</f>
        <v>0</v>
      </c>
      <c r="K137" s="210" t="s">
        <v>543</v>
      </c>
      <c r="L137" s="39"/>
      <c r="M137" s="215" t="s">
        <v>1</v>
      </c>
      <c r="N137" s="216" t="s">
        <v>38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544</v>
      </c>
      <c r="AT137" s="219" t="s">
        <v>142</v>
      </c>
      <c r="AU137" s="219" t="s">
        <v>82</v>
      </c>
      <c r="AY137" s="17" t="s">
        <v>139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80</v>
      </c>
      <c r="BK137" s="220">
        <f>ROUND(I137*H137,2)</f>
        <v>0</v>
      </c>
      <c r="BL137" s="17" t="s">
        <v>544</v>
      </c>
      <c r="BM137" s="219" t="s">
        <v>766</v>
      </c>
    </row>
    <row r="138" spans="1:65" s="12" customFormat="1" ht="22.9" customHeight="1">
      <c r="B138" s="192"/>
      <c r="C138" s="193"/>
      <c r="D138" s="194" t="s">
        <v>72</v>
      </c>
      <c r="E138" s="206" t="s">
        <v>567</v>
      </c>
      <c r="F138" s="206" t="s">
        <v>568</v>
      </c>
      <c r="G138" s="193"/>
      <c r="H138" s="193"/>
      <c r="I138" s="196"/>
      <c r="J138" s="207">
        <f>BK138</f>
        <v>0</v>
      </c>
      <c r="K138" s="193"/>
      <c r="L138" s="198"/>
      <c r="M138" s="199"/>
      <c r="N138" s="200"/>
      <c r="O138" s="200"/>
      <c r="P138" s="201">
        <f>P139</f>
        <v>0</v>
      </c>
      <c r="Q138" s="200"/>
      <c r="R138" s="201">
        <f>R139</f>
        <v>0</v>
      </c>
      <c r="S138" s="200"/>
      <c r="T138" s="202">
        <f>T139</f>
        <v>0</v>
      </c>
      <c r="AR138" s="203" t="s">
        <v>140</v>
      </c>
      <c r="AT138" s="204" t="s">
        <v>72</v>
      </c>
      <c r="AU138" s="204" t="s">
        <v>80</v>
      </c>
      <c r="AY138" s="203" t="s">
        <v>139</v>
      </c>
      <c r="BK138" s="205">
        <f>BK139</f>
        <v>0</v>
      </c>
    </row>
    <row r="139" spans="1:65" s="2" customFormat="1" ht="16.5" customHeight="1">
      <c r="A139" s="34"/>
      <c r="B139" s="35"/>
      <c r="C139" s="208" t="s">
        <v>182</v>
      </c>
      <c r="D139" s="208" t="s">
        <v>142</v>
      </c>
      <c r="E139" s="209" t="s">
        <v>569</v>
      </c>
      <c r="F139" s="210" t="s">
        <v>570</v>
      </c>
      <c r="G139" s="211" t="s">
        <v>529</v>
      </c>
      <c r="H139" s="212">
        <v>1</v>
      </c>
      <c r="I139" s="213"/>
      <c r="J139" s="214">
        <f>ROUND(I139*H139,2)</f>
        <v>0</v>
      </c>
      <c r="K139" s="210" t="s">
        <v>543</v>
      </c>
      <c r="L139" s="39"/>
      <c r="M139" s="215" t="s">
        <v>1</v>
      </c>
      <c r="N139" s="216" t="s">
        <v>38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544</v>
      </c>
      <c r="AT139" s="219" t="s">
        <v>142</v>
      </c>
      <c r="AU139" s="219" t="s">
        <v>82</v>
      </c>
      <c r="AY139" s="17" t="s">
        <v>139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80</v>
      </c>
      <c r="BK139" s="220">
        <f>ROUND(I139*H139,2)</f>
        <v>0</v>
      </c>
      <c r="BL139" s="17" t="s">
        <v>544</v>
      </c>
      <c r="BM139" s="219" t="s">
        <v>767</v>
      </c>
    </row>
    <row r="140" spans="1:65" s="12" customFormat="1" ht="22.9" customHeight="1">
      <c r="B140" s="192"/>
      <c r="C140" s="193"/>
      <c r="D140" s="194" t="s">
        <v>72</v>
      </c>
      <c r="E140" s="206" t="s">
        <v>572</v>
      </c>
      <c r="F140" s="206" t="s">
        <v>573</v>
      </c>
      <c r="G140" s="193"/>
      <c r="H140" s="193"/>
      <c r="I140" s="196"/>
      <c r="J140" s="207">
        <f>BK140</f>
        <v>0</v>
      </c>
      <c r="K140" s="193"/>
      <c r="L140" s="198"/>
      <c r="M140" s="199"/>
      <c r="N140" s="200"/>
      <c r="O140" s="200"/>
      <c r="P140" s="201">
        <f>P141</f>
        <v>0</v>
      </c>
      <c r="Q140" s="200"/>
      <c r="R140" s="201">
        <f>R141</f>
        <v>0</v>
      </c>
      <c r="S140" s="200"/>
      <c r="T140" s="202">
        <f>T141</f>
        <v>0</v>
      </c>
      <c r="AR140" s="203" t="s">
        <v>140</v>
      </c>
      <c r="AT140" s="204" t="s">
        <v>72</v>
      </c>
      <c r="AU140" s="204" t="s">
        <v>80</v>
      </c>
      <c r="AY140" s="203" t="s">
        <v>139</v>
      </c>
      <c r="BK140" s="205">
        <f>BK141</f>
        <v>0</v>
      </c>
    </row>
    <row r="141" spans="1:65" s="2" customFormat="1" ht="16.5" customHeight="1">
      <c r="A141" s="34"/>
      <c r="B141" s="35"/>
      <c r="C141" s="208" t="s">
        <v>187</v>
      </c>
      <c r="D141" s="208" t="s">
        <v>142</v>
      </c>
      <c r="E141" s="209" t="s">
        <v>574</v>
      </c>
      <c r="F141" s="210" t="s">
        <v>575</v>
      </c>
      <c r="G141" s="211" t="s">
        <v>529</v>
      </c>
      <c r="H141" s="212">
        <v>1</v>
      </c>
      <c r="I141" s="213"/>
      <c r="J141" s="214">
        <f>ROUND(I141*H141,2)</f>
        <v>0</v>
      </c>
      <c r="K141" s="210" t="s">
        <v>543</v>
      </c>
      <c r="L141" s="39"/>
      <c r="M141" s="270" t="s">
        <v>1</v>
      </c>
      <c r="N141" s="271" t="s">
        <v>38</v>
      </c>
      <c r="O141" s="272"/>
      <c r="P141" s="273">
        <f>O141*H141</f>
        <v>0</v>
      </c>
      <c r="Q141" s="273">
        <v>0</v>
      </c>
      <c r="R141" s="273">
        <f>Q141*H141</f>
        <v>0</v>
      </c>
      <c r="S141" s="273">
        <v>0</v>
      </c>
      <c r="T141" s="27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544</v>
      </c>
      <c r="AT141" s="219" t="s">
        <v>142</v>
      </c>
      <c r="AU141" s="219" t="s">
        <v>82</v>
      </c>
      <c r="AY141" s="17" t="s">
        <v>139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80</v>
      </c>
      <c r="BK141" s="220">
        <f>ROUND(I141*H141,2)</f>
        <v>0</v>
      </c>
      <c r="BL141" s="17" t="s">
        <v>544</v>
      </c>
      <c r="BM141" s="219" t="s">
        <v>768</v>
      </c>
    </row>
    <row r="142" spans="1:65" s="2" customFormat="1" ht="6.95" customHeight="1">
      <c r="A142" s="34"/>
      <c r="B142" s="54"/>
      <c r="C142" s="55"/>
      <c r="D142" s="55"/>
      <c r="E142" s="55"/>
      <c r="F142" s="55"/>
      <c r="G142" s="55"/>
      <c r="H142" s="55"/>
      <c r="I142" s="158"/>
      <c r="J142" s="55"/>
      <c r="K142" s="55"/>
      <c r="L142" s="39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sheetProtection algorithmName="SHA-512" hashValue="7CCQsyG+jEZnHcb/ZyYjl57ZLqAjgQUgJf9PpS6ZdnLKrHc0BdkWiwjm4Ky23v8tFrXthuEr4CQTm60874h2XA==" saltValue="g3NwmiwOH4tEncusWhXRb9l4+rryX77KcNjoxSfL66BCJMpy4S77so1H3H0lC0Xo+ETdthxpNhBfojrzas5EqA==" spinCount="100000" sheet="1" objects="1" scenarios="1" formatColumns="0" formatRows="0" autoFilter="0"/>
  <autoFilter ref="C125:K14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107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111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0" t="str">
        <f>'Rekapitulace stavby'!K6</f>
        <v>Oprava propustků v km 5,755, 6,866 a 7,231 tratě Horní Cerekev - Tábor</v>
      </c>
      <c r="F7" s="321"/>
      <c r="G7" s="321"/>
      <c r="H7" s="321"/>
      <c r="I7" s="115"/>
      <c r="L7" s="20"/>
    </row>
    <row r="8" spans="1:46" s="1" customFormat="1" ht="12" customHeight="1">
      <c r="B8" s="20"/>
      <c r="D8" s="121" t="s">
        <v>112</v>
      </c>
      <c r="I8" s="115"/>
      <c r="L8" s="20"/>
    </row>
    <row r="9" spans="1:46" s="2" customFormat="1" ht="16.5" customHeight="1">
      <c r="A9" s="34"/>
      <c r="B9" s="39"/>
      <c r="C9" s="34"/>
      <c r="D9" s="34"/>
      <c r="E9" s="320" t="s">
        <v>769</v>
      </c>
      <c r="F9" s="322"/>
      <c r="G9" s="322"/>
      <c r="H9" s="32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114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3" t="s">
        <v>770</v>
      </c>
      <c r="F11" s="322"/>
      <c r="G11" s="322"/>
      <c r="H11" s="32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7. 5. 2019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4" t="str">
        <f>'Rekapitulace stavby'!E14</f>
        <v>Vyplň údaj</v>
      </c>
      <c r="F20" s="325"/>
      <c r="G20" s="325"/>
      <c r="H20" s="325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32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6" t="s">
        <v>1</v>
      </c>
      <c r="F29" s="326"/>
      <c r="G29" s="326"/>
      <c r="H29" s="32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33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35</v>
      </c>
      <c r="G34" s="34"/>
      <c r="H34" s="34"/>
      <c r="I34" s="134" t="s">
        <v>34</v>
      </c>
      <c r="J34" s="133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37</v>
      </c>
      <c r="E35" s="121" t="s">
        <v>38</v>
      </c>
      <c r="F35" s="136">
        <f>ROUND((SUM(BE123:BE176)),  2)</f>
        <v>0</v>
      </c>
      <c r="G35" s="34"/>
      <c r="H35" s="34"/>
      <c r="I35" s="137">
        <v>0.21</v>
      </c>
      <c r="J35" s="136">
        <f>ROUND(((SUM(BE123:BE176))*I35),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39</v>
      </c>
      <c r="F36" s="136">
        <f>ROUND((SUM(BF123:BF176)),  2)</f>
        <v>0</v>
      </c>
      <c r="G36" s="34"/>
      <c r="H36" s="34"/>
      <c r="I36" s="137">
        <v>0.15</v>
      </c>
      <c r="J36" s="136">
        <f>ROUND(((SUM(BF123:BF176))*I36),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40</v>
      </c>
      <c r="F37" s="136">
        <f>ROUND((SUM(BG123:BG176)),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41</v>
      </c>
      <c r="F38" s="136">
        <f>ROUND((SUM(BH123:BH176)),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42</v>
      </c>
      <c r="F39" s="136">
        <f>ROUND((SUM(BI123:BI176)),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7" t="str">
        <f>E7</f>
        <v>Oprava propustků v km 5,755, 6,866 a 7,231 tratě Horní Cerekev - Tábor</v>
      </c>
      <c r="F85" s="328"/>
      <c r="G85" s="328"/>
      <c r="H85" s="32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7" t="s">
        <v>769</v>
      </c>
      <c r="F87" s="329"/>
      <c r="G87" s="329"/>
      <c r="H87" s="32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80" t="str">
        <f>E11</f>
        <v>SO 301 - Železniční svršek na propustku v km 7,231</v>
      </c>
      <c r="F89" s="329"/>
      <c r="G89" s="329"/>
      <c r="H89" s="32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7. 5. 2019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hidden="1" customHeight="1">
      <c r="B99" s="167"/>
      <c r="C99" s="168"/>
      <c r="D99" s="169" t="s">
        <v>121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hidden="1" customHeight="1">
      <c r="B100" s="174"/>
      <c r="C100" s="104"/>
      <c r="D100" s="175" t="s">
        <v>122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9" customFormat="1" ht="24.95" hidden="1" customHeight="1">
      <c r="B101" s="167"/>
      <c r="C101" s="168"/>
      <c r="D101" s="169" t="s">
        <v>123</v>
      </c>
      <c r="E101" s="170"/>
      <c r="F101" s="170"/>
      <c r="G101" s="170"/>
      <c r="H101" s="170"/>
      <c r="I101" s="171"/>
      <c r="J101" s="172">
        <f>J168</f>
        <v>0</v>
      </c>
      <c r="K101" s="168"/>
      <c r="L101" s="173"/>
    </row>
    <row r="102" spans="1:47" s="2" customFormat="1" ht="21.75" hidden="1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hidden="1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124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27" t="str">
        <f>E7</f>
        <v>Oprava propustků v km 5,755, 6,866 a 7,231 tratě Horní Cerekev - Tábor</v>
      </c>
      <c r="F111" s="328"/>
      <c r="G111" s="328"/>
      <c r="H111" s="328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112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7" t="s">
        <v>769</v>
      </c>
      <c r="F113" s="329"/>
      <c r="G113" s="329"/>
      <c r="H113" s="329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114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80" t="str">
        <f>E11</f>
        <v>SO 301 - Železniční svršek na propustku v km 7,231</v>
      </c>
      <c r="F115" s="329"/>
      <c r="G115" s="329"/>
      <c r="H115" s="329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123" t="s">
        <v>22</v>
      </c>
      <c r="J117" s="66" t="str">
        <f>IF(J14="","",J14)</f>
        <v>7. 5. 2019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123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123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125</v>
      </c>
      <c r="D122" s="183" t="s">
        <v>58</v>
      </c>
      <c r="E122" s="183" t="s">
        <v>54</v>
      </c>
      <c r="F122" s="183" t="s">
        <v>55</v>
      </c>
      <c r="G122" s="183" t="s">
        <v>126</v>
      </c>
      <c r="H122" s="183" t="s">
        <v>127</v>
      </c>
      <c r="I122" s="184" t="s">
        <v>128</v>
      </c>
      <c r="J122" s="183" t="s">
        <v>118</v>
      </c>
      <c r="K122" s="185" t="s">
        <v>129</v>
      </c>
      <c r="L122" s="186"/>
      <c r="M122" s="75" t="s">
        <v>1</v>
      </c>
      <c r="N122" s="76" t="s">
        <v>37</v>
      </c>
      <c r="O122" s="76" t="s">
        <v>130</v>
      </c>
      <c r="P122" s="76" t="s">
        <v>131</v>
      </c>
      <c r="Q122" s="76" t="s">
        <v>132</v>
      </c>
      <c r="R122" s="76" t="s">
        <v>133</v>
      </c>
      <c r="S122" s="76" t="s">
        <v>134</v>
      </c>
      <c r="T122" s="77" t="s">
        <v>135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136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P124+P168</f>
        <v>0</v>
      </c>
      <c r="Q123" s="79"/>
      <c r="R123" s="189">
        <f>R124+R168</f>
        <v>99.1096</v>
      </c>
      <c r="S123" s="79"/>
      <c r="T123" s="190">
        <f>T124+T168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120</v>
      </c>
      <c r="BK123" s="191">
        <f>BK124+BK168</f>
        <v>0</v>
      </c>
    </row>
    <row r="124" spans="1:65" s="12" customFormat="1" ht="25.9" customHeight="1">
      <c r="B124" s="192"/>
      <c r="C124" s="193"/>
      <c r="D124" s="194" t="s">
        <v>72</v>
      </c>
      <c r="E124" s="195" t="s">
        <v>137</v>
      </c>
      <c r="F124" s="195" t="s">
        <v>138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99.1096</v>
      </c>
      <c r="S124" s="200"/>
      <c r="T124" s="202">
        <f>T125</f>
        <v>0</v>
      </c>
      <c r="AR124" s="203" t="s">
        <v>80</v>
      </c>
      <c r="AT124" s="204" t="s">
        <v>72</v>
      </c>
      <c r="AU124" s="204" t="s">
        <v>73</v>
      </c>
      <c r="AY124" s="203" t="s">
        <v>139</v>
      </c>
      <c r="BK124" s="205">
        <f>BK125</f>
        <v>0</v>
      </c>
    </row>
    <row r="125" spans="1:65" s="12" customFormat="1" ht="22.9" customHeight="1">
      <c r="B125" s="192"/>
      <c r="C125" s="193"/>
      <c r="D125" s="194" t="s">
        <v>72</v>
      </c>
      <c r="E125" s="206" t="s">
        <v>140</v>
      </c>
      <c r="F125" s="206" t="s">
        <v>141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SUM(P126:P167)</f>
        <v>0</v>
      </c>
      <c r="Q125" s="200"/>
      <c r="R125" s="201">
        <f>SUM(R126:R167)</f>
        <v>99.1096</v>
      </c>
      <c r="S125" s="200"/>
      <c r="T125" s="202">
        <f>SUM(T126:T167)</f>
        <v>0</v>
      </c>
      <c r="AR125" s="203" t="s">
        <v>80</v>
      </c>
      <c r="AT125" s="204" t="s">
        <v>72</v>
      </c>
      <c r="AU125" s="204" t="s">
        <v>80</v>
      </c>
      <c r="AY125" s="203" t="s">
        <v>139</v>
      </c>
      <c r="BK125" s="205">
        <f>SUM(BK126:BK167)</f>
        <v>0</v>
      </c>
    </row>
    <row r="126" spans="1:65" s="2" customFormat="1" ht="21.75" customHeight="1">
      <c r="A126" s="34"/>
      <c r="B126" s="35"/>
      <c r="C126" s="208" t="s">
        <v>80</v>
      </c>
      <c r="D126" s="208" t="s">
        <v>142</v>
      </c>
      <c r="E126" s="209" t="s">
        <v>143</v>
      </c>
      <c r="F126" s="210" t="s">
        <v>144</v>
      </c>
      <c r="G126" s="211" t="s">
        <v>145</v>
      </c>
      <c r="H126" s="212">
        <v>0.3</v>
      </c>
      <c r="I126" s="213"/>
      <c r="J126" s="214">
        <f>ROUND(I126*H126,2)</f>
        <v>0</v>
      </c>
      <c r="K126" s="210" t="s">
        <v>146</v>
      </c>
      <c r="L126" s="39"/>
      <c r="M126" s="215" t="s">
        <v>1</v>
      </c>
      <c r="N126" s="216" t="s">
        <v>38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147</v>
      </c>
      <c r="AT126" s="219" t="s">
        <v>142</v>
      </c>
      <c r="AU126" s="219" t="s">
        <v>82</v>
      </c>
      <c r="AY126" s="17" t="s">
        <v>139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80</v>
      </c>
      <c r="BK126" s="220">
        <f>ROUND(I126*H126,2)</f>
        <v>0</v>
      </c>
      <c r="BL126" s="17" t="s">
        <v>147</v>
      </c>
      <c r="BM126" s="219" t="s">
        <v>771</v>
      </c>
    </row>
    <row r="127" spans="1:65" s="13" customFormat="1" ht="11.25">
      <c r="B127" s="221"/>
      <c r="C127" s="222"/>
      <c r="D127" s="223" t="s">
        <v>149</v>
      </c>
      <c r="E127" s="224" t="s">
        <v>1</v>
      </c>
      <c r="F127" s="225" t="s">
        <v>150</v>
      </c>
      <c r="G127" s="222"/>
      <c r="H127" s="226">
        <v>0.3</v>
      </c>
      <c r="I127" s="227"/>
      <c r="J127" s="222"/>
      <c r="K127" s="222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149</v>
      </c>
      <c r="AU127" s="232" t="s">
        <v>82</v>
      </c>
      <c r="AV127" s="13" t="s">
        <v>82</v>
      </c>
      <c r="AW127" s="13" t="s">
        <v>30</v>
      </c>
      <c r="AX127" s="13" t="s">
        <v>80</v>
      </c>
      <c r="AY127" s="232" t="s">
        <v>139</v>
      </c>
    </row>
    <row r="128" spans="1:65" s="2" customFormat="1" ht="21.75" customHeight="1">
      <c r="A128" s="34"/>
      <c r="B128" s="35"/>
      <c r="C128" s="208" t="s">
        <v>82</v>
      </c>
      <c r="D128" s="208" t="s">
        <v>142</v>
      </c>
      <c r="E128" s="209" t="s">
        <v>151</v>
      </c>
      <c r="F128" s="210" t="s">
        <v>152</v>
      </c>
      <c r="G128" s="211" t="s">
        <v>153</v>
      </c>
      <c r="H128" s="212">
        <v>21</v>
      </c>
      <c r="I128" s="213"/>
      <c r="J128" s="214">
        <f>ROUND(I128*H128,2)</f>
        <v>0</v>
      </c>
      <c r="K128" s="210" t="s">
        <v>146</v>
      </c>
      <c r="L128" s="39"/>
      <c r="M128" s="215" t="s">
        <v>1</v>
      </c>
      <c r="N128" s="216" t="s">
        <v>38</v>
      </c>
      <c r="O128" s="7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9" t="s">
        <v>147</v>
      </c>
      <c r="AT128" s="219" t="s">
        <v>142</v>
      </c>
      <c r="AU128" s="219" t="s">
        <v>82</v>
      </c>
      <c r="AY128" s="17" t="s">
        <v>139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7" t="s">
        <v>80</v>
      </c>
      <c r="BK128" s="220">
        <f>ROUND(I128*H128,2)</f>
        <v>0</v>
      </c>
      <c r="BL128" s="17" t="s">
        <v>147</v>
      </c>
      <c r="BM128" s="219" t="s">
        <v>772</v>
      </c>
    </row>
    <row r="129" spans="1:65" s="2" customFormat="1" ht="19.5">
      <c r="A129" s="34"/>
      <c r="B129" s="35"/>
      <c r="C129" s="36"/>
      <c r="D129" s="223" t="s">
        <v>155</v>
      </c>
      <c r="E129" s="36"/>
      <c r="F129" s="233" t="s">
        <v>156</v>
      </c>
      <c r="G129" s="36"/>
      <c r="H129" s="36"/>
      <c r="I129" s="122"/>
      <c r="J129" s="36"/>
      <c r="K129" s="36"/>
      <c r="L129" s="39"/>
      <c r="M129" s="234"/>
      <c r="N129" s="235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155</v>
      </c>
      <c r="AU129" s="17" t="s">
        <v>82</v>
      </c>
    </row>
    <row r="130" spans="1:65" s="13" customFormat="1" ht="11.25">
      <c r="B130" s="221"/>
      <c r="C130" s="222"/>
      <c r="D130" s="223" t="s">
        <v>149</v>
      </c>
      <c r="E130" s="224" t="s">
        <v>1</v>
      </c>
      <c r="F130" s="225" t="s">
        <v>157</v>
      </c>
      <c r="G130" s="222"/>
      <c r="H130" s="226">
        <v>21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149</v>
      </c>
      <c r="AU130" s="232" t="s">
        <v>82</v>
      </c>
      <c r="AV130" s="13" t="s">
        <v>82</v>
      </c>
      <c r="AW130" s="13" t="s">
        <v>30</v>
      </c>
      <c r="AX130" s="13" t="s">
        <v>80</v>
      </c>
      <c r="AY130" s="232" t="s">
        <v>139</v>
      </c>
    </row>
    <row r="131" spans="1:65" s="2" customFormat="1" ht="21.75" customHeight="1">
      <c r="A131" s="34"/>
      <c r="B131" s="35"/>
      <c r="C131" s="208" t="s">
        <v>158</v>
      </c>
      <c r="D131" s="208" t="s">
        <v>142</v>
      </c>
      <c r="E131" s="209" t="s">
        <v>159</v>
      </c>
      <c r="F131" s="210" t="s">
        <v>160</v>
      </c>
      <c r="G131" s="211" t="s">
        <v>153</v>
      </c>
      <c r="H131" s="212">
        <v>21</v>
      </c>
      <c r="I131" s="213"/>
      <c r="J131" s="214">
        <f>ROUND(I131*H131,2)</f>
        <v>0</v>
      </c>
      <c r="K131" s="210" t="s">
        <v>146</v>
      </c>
      <c r="L131" s="39"/>
      <c r="M131" s="215" t="s">
        <v>1</v>
      </c>
      <c r="N131" s="216" t="s">
        <v>38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147</v>
      </c>
      <c r="AT131" s="219" t="s">
        <v>142</v>
      </c>
      <c r="AU131" s="219" t="s">
        <v>82</v>
      </c>
      <c r="AY131" s="17" t="s">
        <v>139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80</v>
      </c>
      <c r="BK131" s="220">
        <f>ROUND(I131*H131,2)</f>
        <v>0</v>
      </c>
      <c r="BL131" s="17" t="s">
        <v>147</v>
      </c>
      <c r="BM131" s="219" t="s">
        <v>773</v>
      </c>
    </row>
    <row r="132" spans="1:65" s="2" customFormat="1" ht="19.5">
      <c r="A132" s="34"/>
      <c r="B132" s="35"/>
      <c r="C132" s="36"/>
      <c r="D132" s="223" t="s">
        <v>155</v>
      </c>
      <c r="E132" s="36"/>
      <c r="F132" s="233" t="s">
        <v>162</v>
      </c>
      <c r="G132" s="36"/>
      <c r="H132" s="36"/>
      <c r="I132" s="122"/>
      <c r="J132" s="36"/>
      <c r="K132" s="36"/>
      <c r="L132" s="39"/>
      <c r="M132" s="234"/>
      <c r="N132" s="235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155</v>
      </c>
      <c r="AU132" s="17" t="s">
        <v>82</v>
      </c>
    </row>
    <row r="133" spans="1:65" s="13" customFormat="1" ht="11.25">
      <c r="B133" s="221"/>
      <c r="C133" s="222"/>
      <c r="D133" s="223" t="s">
        <v>149</v>
      </c>
      <c r="E133" s="224" t="s">
        <v>1</v>
      </c>
      <c r="F133" s="225" t="s">
        <v>163</v>
      </c>
      <c r="G133" s="222"/>
      <c r="H133" s="226">
        <v>21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149</v>
      </c>
      <c r="AU133" s="232" t="s">
        <v>82</v>
      </c>
      <c r="AV133" s="13" t="s">
        <v>82</v>
      </c>
      <c r="AW133" s="13" t="s">
        <v>30</v>
      </c>
      <c r="AX133" s="13" t="s">
        <v>80</v>
      </c>
      <c r="AY133" s="232" t="s">
        <v>139</v>
      </c>
    </row>
    <row r="134" spans="1:65" s="2" customFormat="1" ht="21.75" customHeight="1">
      <c r="A134" s="34"/>
      <c r="B134" s="35"/>
      <c r="C134" s="208" t="s">
        <v>147</v>
      </c>
      <c r="D134" s="208" t="s">
        <v>142</v>
      </c>
      <c r="E134" s="209" t="s">
        <v>164</v>
      </c>
      <c r="F134" s="210" t="s">
        <v>165</v>
      </c>
      <c r="G134" s="211" t="s">
        <v>145</v>
      </c>
      <c r="H134" s="212">
        <v>0.25</v>
      </c>
      <c r="I134" s="213"/>
      <c r="J134" s="214">
        <f>ROUND(I134*H134,2)</f>
        <v>0</v>
      </c>
      <c r="K134" s="210" t="s">
        <v>146</v>
      </c>
      <c r="L134" s="39"/>
      <c r="M134" s="215" t="s">
        <v>1</v>
      </c>
      <c r="N134" s="216" t="s">
        <v>38</v>
      </c>
      <c r="O134" s="7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147</v>
      </c>
      <c r="AT134" s="219" t="s">
        <v>142</v>
      </c>
      <c r="AU134" s="219" t="s">
        <v>82</v>
      </c>
      <c r="AY134" s="17" t="s">
        <v>139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80</v>
      </c>
      <c r="BK134" s="220">
        <f>ROUND(I134*H134,2)</f>
        <v>0</v>
      </c>
      <c r="BL134" s="17" t="s">
        <v>147</v>
      </c>
      <c r="BM134" s="219" t="s">
        <v>774</v>
      </c>
    </row>
    <row r="135" spans="1:65" s="2" customFormat="1" ht="19.5">
      <c r="A135" s="34"/>
      <c r="B135" s="35"/>
      <c r="C135" s="36"/>
      <c r="D135" s="223" t="s">
        <v>155</v>
      </c>
      <c r="E135" s="36"/>
      <c r="F135" s="233" t="s">
        <v>156</v>
      </c>
      <c r="G135" s="36"/>
      <c r="H135" s="36"/>
      <c r="I135" s="122"/>
      <c r="J135" s="36"/>
      <c r="K135" s="36"/>
      <c r="L135" s="39"/>
      <c r="M135" s="234"/>
      <c r="N135" s="235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155</v>
      </c>
      <c r="AU135" s="17" t="s">
        <v>82</v>
      </c>
    </row>
    <row r="136" spans="1:65" s="13" customFormat="1" ht="11.25">
      <c r="B136" s="221"/>
      <c r="C136" s="222"/>
      <c r="D136" s="223" t="s">
        <v>149</v>
      </c>
      <c r="E136" s="224" t="s">
        <v>1</v>
      </c>
      <c r="F136" s="225" t="s">
        <v>167</v>
      </c>
      <c r="G136" s="222"/>
      <c r="H136" s="226">
        <v>0.25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149</v>
      </c>
      <c r="AU136" s="232" t="s">
        <v>82</v>
      </c>
      <c r="AV136" s="13" t="s">
        <v>82</v>
      </c>
      <c r="AW136" s="13" t="s">
        <v>30</v>
      </c>
      <c r="AX136" s="13" t="s">
        <v>80</v>
      </c>
      <c r="AY136" s="232" t="s">
        <v>139</v>
      </c>
    </row>
    <row r="137" spans="1:65" s="2" customFormat="1" ht="21.75" customHeight="1">
      <c r="A137" s="34"/>
      <c r="B137" s="35"/>
      <c r="C137" s="208" t="s">
        <v>140</v>
      </c>
      <c r="D137" s="208" t="s">
        <v>142</v>
      </c>
      <c r="E137" s="209" t="s">
        <v>168</v>
      </c>
      <c r="F137" s="210" t="s">
        <v>169</v>
      </c>
      <c r="G137" s="211" t="s">
        <v>153</v>
      </c>
      <c r="H137" s="212">
        <v>34</v>
      </c>
      <c r="I137" s="213"/>
      <c r="J137" s="214">
        <f>ROUND(I137*H137,2)</f>
        <v>0</v>
      </c>
      <c r="K137" s="210" t="s">
        <v>146</v>
      </c>
      <c r="L137" s="39"/>
      <c r="M137" s="215" t="s">
        <v>1</v>
      </c>
      <c r="N137" s="216" t="s">
        <v>38</v>
      </c>
      <c r="O137" s="7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9" t="s">
        <v>147</v>
      </c>
      <c r="AT137" s="219" t="s">
        <v>142</v>
      </c>
      <c r="AU137" s="219" t="s">
        <v>82</v>
      </c>
      <c r="AY137" s="17" t="s">
        <v>139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7" t="s">
        <v>80</v>
      </c>
      <c r="BK137" s="220">
        <f>ROUND(I137*H137,2)</f>
        <v>0</v>
      </c>
      <c r="BL137" s="17" t="s">
        <v>147</v>
      </c>
      <c r="BM137" s="219" t="s">
        <v>775</v>
      </c>
    </row>
    <row r="138" spans="1:65" s="13" customFormat="1" ht="11.25">
      <c r="B138" s="221"/>
      <c r="C138" s="222"/>
      <c r="D138" s="223" t="s">
        <v>149</v>
      </c>
      <c r="E138" s="224" t="s">
        <v>1</v>
      </c>
      <c r="F138" s="225" t="s">
        <v>171</v>
      </c>
      <c r="G138" s="222"/>
      <c r="H138" s="226">
        <v>34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149</v>
      </c>
      <c r="AU138" s="232" t="s">
        <v>82</v>
      </c>
      <c r="AV138" s="13" t="s">
        <v>82</v>
      </c>
      <c r="AW138" s="13" t="s">
        <v>30</v>
      </c>
      <c r="AX138" s="13" t="s">
        <v>80</v>
      </c>
      <c r="AY138" s="232" t="s">
        <v>139</v>
      </c>
    </row>
    <row r="139" spans="1:65" s="2" customFormat="1" ht="21.75" customHeight="1">
      <c r="A139" s="34"/>
      <c r="B139" s="35"/>
      <c r="C139" s="208" t="s">
        <v>172</v>
      </c>
      <c r="D139" s="208" t="s">
        <v>142</v>
      </c>
      <c r="E139" s="209" t="s">
        <v>173</v>
      </c>
      <c r="F139" s="210" t="s">
        <v>174</v>
      </c>
      <c r="G139" s="211" t="s">
        <v>145</v>
      </c>
      <c r="H139" s="212">
        <v>1.2E-2</v>
      </c>
      <c r="I139" s="213"/>
      <c r="J139" s="214">
        <f>ROUND(I139*H139,2)</f>
        <v>0</v>
      </c>
      <c r="K139" s="210" t="s">
        <v>146</v>
      </c>
      <c r="L139" s="39"/>
      <c r="M139" s="215" t="s">
        <v>1</v>
      </c>
      <c r="N139" s="216" t="s">
        <v>38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147</v>
      </c>
      <c r="AT139" s="219" t="s">
        <v>142</v>
      </c>
      <c r="AU139" s="219" t="s">
        <v>82</v>
      </c>
      <c r="AY139" s="17" t="s">
        <v>139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80</v>
      </c>
      <c r="BK139" s="220">
        <f>ROUND(I139*H139,2)</f>
        <v>0</v>
      </c>
      <c r="BL139" s="17" t="s">
        <v>147</v>
      </c>
      <c r="BM139" s="219" t="s">
        <v>776</v>
      </c>
    </row>
    <row r="140" spans="1:65" s="2" customFormat="1" ht="19.5">
      <c r="A140" s="34"/>
      <c r="B140" s="35"/>
      <c r="C140" s="36"/>
      <c r="D140" s="223" t="s">
        <v>155</v>
      </c>
      <c r="E140" s="36"/>
      <c r="F140" s="233" t="s">
        <v>176</v>
      </c>
      <c r="G140" s="36"/>
      <c r="H140" s="36"/>
      <c r="I140" s="122"/>
      <c r="J140" s="36"/>
      <c r="K140" s="36"/>
      <c r="L140" s="39"/>
      <c r="M140" s="234"/>
      <c r="N140" s="235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155</v>
      </c>
      <c r="AU140" s="17" t="s">
        <v>82</v>
      </c>
    </row>
    <row r="141" spans="1:65" s="13" customFormat="1" ht="11.25">
      <c r="B141" s="221"/>
      <c r="C141" s="222"/>
      <c r="D141" s="223" t="s">
        <v>149</v>
      </c>
      <c r="E141" s="224" t="s">
        <v>1</v>
      </c>
      <c r="F141" s="225" t="s">
        <v>777</v>
      </c>
      <c r="G141" s="222"/>
      <c r="H141" s="226">
        <v>1.2E-2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149</v>
      </c>
      <c r="AU141" s="232" t="s">
        <v>82</v>
      </c>
      <c r="AV141" s="13" t="s">
        <v>82</v>
      </c>
      <c r="AW141" s="13" t="s">
        <v>30</v>
      </c>
      <c r="AX141" s="13" t="s">
        <v>80</v>
      </c>
      <c r="AY141" s="232" t="s">
        <v>139</v>
      </c>
    </row>
    <row r="142" spans="1:65" s="2" customFormat="1" ht="21.75" customHeight="1">
      <c r="A142" s="34"/>
      <c r="B142" s="35"/>
      <c r="C142" s="208" t="s">
        <v>178</v>
      </c>
      <c r="D142" s="208" t="s">
        <v>142</v>
      </c>
      <c r="E142" s="209" t="s">
        <v>179</v>
      </c>
      <c r="F142" s="210" t="s">
        <v>180</v>
      </c>
      <c r="G142" s="211" t="s">
        <v>145</v>
      </c>
      <c r="H142" s="212">
        <v>1.2E-2</v>
      </c>
      <c r="I142" s="213"/>
      <c r="J142" s="214">
        <f>ROUND(I142*H142,2)</f>
        <v>0</v>
      </c>
      <c r="K142" s="210" t="s">
        <v>146</v>
      </c>
      <c r="L142" s="39"/>
      <c r="M142" s="215" t="s">
        <v>1</v>
      </c>
      <c r="N142" s="216" t="s">
        <v>38</v>
      </c>
      <c r="O142" s="71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147</v>
      </c>
      <c r="AT142" s="219" t="s">
        <v>142</v>
      </c>
      <c r="AU142" s="219" t="s">
        <v>82</v>
      </c>
      <c r="AY142" s="17" t="s">
        <v>139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80</v>
      </c>
      <c r="BK142" s="220">
        <f>ROUND(I142*H142,2)</f>
        <v>0</v>
      </c>
      <c r="BL142" s="17" t="s">
        <v>147</v>
      </c>
      <c r="BM142" s="219" t="s">
        <v>778</v>
      </c>
    </row>
    <row r="143" spans="1:65" s="2" customFormat="1" ht="19.5">
      <c r="A143" s="34"/>
      <c r="B143" s="35"/>
      <c r="C143" s="36"/>
      <c r="D143" s="223" t="s">
        <v>155</v>
      </c>
      <c r="E143" s="36"/>
      <c r="F143" s="233" t="s">
        <v>176</v>
      </c>
      <c r="G143" s="36"/>
      <c r="H143" s="36"/>
      <c r="I143" s="122"/>
      <c r="J143" s="36"/>
      <c r="K143" s="36"/>
      <c r="L143" s="39"/>
      <c r="M143" s="234"/>
      <c r="N143" s="235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155</v>
      </c>
      <c r="AU143" s="17" t="s">
        <v>82</v>
      </c>
    </row>
    <row r="144" spans="1:65" s="13" customFormat="1" ht="11.25">
      <c r="B144" s="221"/>
      <c r="C144" s="222"/>
      <c r="D144" s="223" t="s">
        <v>149</v>
      </c>
      <c r="E144" s="224" t="s">
        <v>1</v>
      </c>
      <c r="F144" s="225" t="s">
        <v>777</v>
      </c>
      <c r="G144" s="222"/>
      <c r="H144" s="226">
        <v>1.2E-2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149</v>
      </c>
      <c r="AU144" s="232" t="s">
        <v>82</v>
      </c>
      <c r="AV144" s="13" t="s">
        <v>82</v>
      </c>
      <c r="AW144" s="13" t="s">
        <v>30</v>
      </c>
      <c r="AX144" s="13" t="s">
        <v>80</v>
      </c>
      <c r="AY144" s="232" t="s">
        <v>139</v>
      </c>
    </row>
    <row r="145" spans="1:65" s="2" customFormat="1" ht="21.75" customHeight="1">
      <c r="A145" s="34"/>
      <c r="B145" s="35"/>
      <c r="C145" s="208" t="s">
        <v>182</v>
      </c>
      <c r="D145" s="208" t="s">
        <v>142</v>
      </c>
      <c r="E145" s="209" t="s">
        <v>183</v>
      </c>
      <c r="F145" s="210" t="s">
        <v>184</v>
      </c>
      <c r="G145" s="211" t="s">
        <v>185</v>
      </c>
      <c r="H145" s="212">
        <v>4</v>
      </c>
      <c r="I145" s="213"/>
      <c r="J145" s="214">
        <f>ROUND(I145*H145,2)</f>
        <v>0</v>
      </c>
      <c r="K145" s="210" t="s">
        <v>146</v>
      </c>
      <c r="L145" s="39"/>
      <c r="M145" s="215" t="s">
        <v>1</v>
      </c>
      <c r="N145" s="216" t="s">
        <v>38</v>
      </c>
      <c r="O145" s="71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147</v>
      </c>
      <c r="AT145" s="219" t="s">
        <v>142</v>
      </c>
      <c r="AU145" s="219" t="s">
        <v>82</v>
      </c>
      <c r="AY145" s="17" t="s">
        <v>139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80</v>
      </c>
      <c r="BK145" s="220">
        <f>ROUND(I145*H145,2)</f>
        <v>0</v>
      </c>
      <c r="BL145" s="17" t="s">
        <v>147</v>
      </c>
      <c r="BM145" s="219" t="s">
        <v>779</v>
      </c>
    </row>
    <row r="146" spans="1:65" s="2" customFormat="1" ht="21.75" customHeight="1">
      <c r="A146" s="34"/>
      <c r="B146" s="35"/>
      <c r="C146" s="208" t="s">
        <v>187</v>
      </c>
      <c r="D146" s="208" t="s">
        <v>142</v>
      </c>
      <c r="E146" s="209" t="s">
        <v>780</v>
      </c>
      <c r="F146" s="210" t="s">
        <v>781</v>
      </c>
      <c r="G146" s="211" t="s">
        <v>185</v>
      </c>
      <c r="H146" s="212">
        <v>40</v>
      </c>
      <c r="I146" s="213"/>
      <c r="J146" s="214">
        <f>ROUND(I146*H146,2)</f>
        <v>0</v>
      </c>
      <c r="K146" s="210" t="s">
        <v>146</v>
      </c>
      <c r="L146" s="39"/>
      <c r="M146" s="215" t="s">
        <v>1</v>
      </c>
      <c r="N146" s="216" t="s">
        <v>38</v>
      </c>
      <c r="O146" s="71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147</v>
      </c>
      <c r="AT146" s="219" t="s">
        <v>142</v>
      </c>
      <c r="AU146" s="219" t="s">
        <v>82</v>
      </c>
      <c r="AY146" s="17" t="s">
        <v>139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80</v>
      </c>
      <c r="BK146" s="220">
        <f>ROUND(I146*H146,2)</f>
        <v>0</v>
      </c>
      <c r="BL146" s="17" t="s">
        <v>147</v>
      </c>
      <c r="BM146" s="219" t="s">
        <v>782</v>
      </c>
    </row>
    <row r="147" spans="1:65" s="2" customFormat="1" ht="19.5">
      <c r="A147" s="34"/>
      <c r="B147" s="35"/>
      <c r="C147" s="36"/>
      <c r="D147" s="223" t="s">
        <v>155</v>
      </c>
      <c r="E147" s="36"/>
      <c r="F147" s="233" t="s">
        <v>783</v>
      </c>
      <c r="G147" s="36"/>
      <c r="H147" s="36"/>
      <c r="I147" s="122"/>
      <c r="J147" s="36"/>
      <c r="K147" s="36"/>
      <c r="L147" s="39"/>
      <c r="M147" s="234"/>
      <c r="N147" s="235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155</v>
      </c>
      <c r="AU147" s="17" t="s">
        <v>82</v>
      </c>
    </row>
    <row r="148" spans="1:65" s="13" customFormat="1" ht="11.25">
      <c r="B148" s="221"/>
      <c r="C148" s="222"/>
      <c r="D148" s="223" t="s">
        <v>149</v>
      </c>
      <c r="E148" s="224" t="s">
        <v>1</v>
      </c>
      <c r="F148" s="225" t="s">
        <v>784</v>
      </c>
      <c r="G148" s="222"/>
      <c r="H148" s="226">
        <v>40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149</v>
      </c>
      <c r="AU148" s="232" t="s">
        <v>82</v>
      </c>
      <c r="AV148" s="13" t="s">
        <v>82</v>
      </c>
      <c r="AW148" s="13" t="s">
        <v>30</v>
      </c>
      <c r="AX148" s="13" t="s">
        <v>80</v>
      </c>
      <c r="AY148" s="232" t="s">
        <v>139</v>
      </c>
    </row>
    <row r="149" spans="1:65" s="2" customFormat="1" ht="21.75" customHeight="1">
      <c r="A149" s="34"/>
      <c r="B149" s="35"/>
      <c r="C149" s="208" t="s">
        <v>191</v>
      </c>
      <c r="D149" s="208" t="s">
        <v>142</v>
      </c>
      <c r="E149" s="209" t="s">
        <v>188</v>
      </c>
      <c r="F149" s="210" t="s">
        <v>189</v>
      </c>
      <c r="G149" s="211" t="s">
        <v>185</v>
      </c>
      <c r="H149" s="212">
        <v>20</v>
      </c>
      <c r="I149" s="213"/>
      <c r="J149" s="214">
        <f>ROUND(I149*H149,2)</f>
        <v>0</v>
      </c>
      <c r="K149" s="210" t="s">
        <v>1</v>
      </c>
      <c r="L149" s="39"/>
      <c r="M149" s="215" t="s">
        <v>1</v>
      </c>
      <c r="N149" s="216" t="s">
        <v>38</v>
      </c>
      <c r="O149" s="71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147</v>
      </c>
      <c r="AT149" s="219" t="s">
        <v>142</v>
      </c>
      <c r="AU149" s="219" t="s">
        <v>82</v>
      </c>
      <c r="AY149" s="17" t="s">
        <v>139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80</v>
      </c>
      <c r="BK149" s="220">
        <f>ROUND(I149*H149,2)</f>
        <v>0</v>
      </c>
      <c r="BL149" s="17" t="s">
        <v>147</v>
      </c>
      <c r="BM149" s="219" t="s">
        <v>785</v>
      </c>
    </row>
    <row r="150" spans="1:65" s="13" customFormat="1" ht="11.25">
      <c r="B150" s="221"/>
      <c r="C150" s="222"/>
      <c r="D150" s="223" t="s">
        <v>149</v>
      </c>
      <c r="E150" s="224" t="s">
        <v>1</v>
      </c>
      <c r="F150" s="225" t="s">
        <v>591</v>
      </c>
      <c r="G150" s="222"/>
      <c r="H150" s="226">
        <v>20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149</v>
      </c>
      <c r="AU150" s="232" t="s">
        <v>82</v>
      </c>
      <c r="AV150" s="13" t="s">
        <v>82</v>
      </c>
      <c r="AW150" s="13" t="s">
        <v>30</v>
      </c>
      <c r="AX150" s="13" t="s">
        <v>80</v>
      </c>
      <c r="AY150" s="232" t="s">
        <v>139</v>
      </c>
    </row>
    <row r="151" spans="1:65" s="2" customFormat="1" ht="21.75" customHeight="1">
      <c r="A151" s="34"/>
      <c r="B151" s="35"/>
      <c r="C151" s="208" t="s">
        <v>197</v>
      </c>
      <c r="D151" s="208" t="s">
        <v>142</v>
      </c>
      <c r="E151" s="209" t="s">
        <v>202</v>
      </c>
      <c r="F151" s="210" t="s">
        <v>203</v>
      </c>
      <c r="G151" s="211" t="s">
        <v>145</v>
      </c>
      <c r="H151" s="212">
        <v>0.25</v>
      </c>
      <c r="I151" s="213"/>
      <c r="J151" s="214">
        <f>ROUND(I151*H151,2)</f>
        <v>0</v>
      </c>
      <c r="K151" s="210" t="s">
        <v>146</v>
      </c>
      <c r="L151" s="39"/>
      <c r="M151" s="215" t="s">
        <v>1</v>
      </c>
      <c r="N151" s="216" t="s">
        <v>38</v>
      </c>
      <c r="O151" s="71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147</v>
      </c>
      <c r="AT151" s="219" t="s">
        <v>142</v>
      </c>
      <c r="AU151" s="219" t="s">
        <v>82</v>
      </c>
      <c r="AY151" s="17" t="s">
        <v>139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7" t="s">
        <v>80</v>
      </c>
      <c r="BK151" s="220">
        <f>ROUND(I151*H151,2)</f>
        <v>0</v>
      </c>
      <c r="BL151" s="17" t="s">
        <v>147</v>
      </c>
      <c r="BM151" s="219" t="s">
        <v>786</v>
      </c>
    </row>
    <row r="152" spans="1:65" s="13" customFormat="1" ht="11.25">
      <c r="B152" s="221"/>
      <c r="C152" s="222"/>
      <c r="D152" s="223" t="s">
        <v>149</v>
      </c>
      <c r="E152" s="224" t="s">
        <v>1</v>
      </c>
      <c r="F152" s="225" t="s">
        <v>205</v>
      </c>
      <c r="G152" s="222"/>
      <c r="H152" s="226">
        <v>0.25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149</v>
      </c>
      <c r="AU152" s="232" t="s">
        <v>82</v>
      </c>
      <c r="AV152" s="13" t="s">
        <v>82</v>
      </c>
      <c r="AW152" s="13" t="s">
        <v>30</v>
      </c>
      <c r="AX152" s="13" t="s">
        <v>80</v>
      </c>
      <c r="AY152" s="232" t="s">
        <v>139</v>
      </c>
    </row>
    <row r="153" spans="1:65" s="2" customFormat="1" ht="21.75" customHeight="1">
      <c r="A153" s="34"/>
      <c r="B153" s="35"/>
      <c r="C153" s="208" t="s">
        <v>201</v>
      </c>
      <c r="D153" s="208" t="s">
        <v>142</v>
      </c>
      <c r="E153" s="209" t="s">
        <v>207</v>
      </c>
      <c r="F153" s="210" t="s">
        <v>208</v>
      </c>
      <c r="G153" s="211" t="s">
        <v>209</v>
      </c>
      <c r="H153" s="212">
        <v>4</v>
      </c>
      <c r="I153" s="213"/>
      <c r="J153" s="214">
        <f>ROUND(I153*H153,2)</f>
        <v>0</v>
      </c>
      <c r="K153" s="210" t="s">
        <v>1</v>
      </c>
      <c r="L153" s="39"/>
      <c r="M153" s="215" t="s">
        <v>1</v>
      </c>
      <c r="N153" s="216" t="s">
        <v>38</v>
      </c>
      <c r="O153" s="71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147</v>
      </c>
      <c r="AT153" s="219" t="s">
        <v>142</v>
      </c>
      <c r="AU153" s="219" t="s">
        <v>82</v>
      </c>
      <c r="AY153" s="17" t="s">
        <v>139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80</v>
      </c>
      <c r="BK153" s="220">
        <f>ROUND(I153*H153,2)</f>
        <v>0</v>
      </c>
      <c r="BL153" s="17" t="s">
        <v>147</v>
      </c>
      <c r="BM153" s="219" t="s">
        <v>787</v>
      </c>
    </row>
    <row r="154" spans="1:65" s="13" customFormat="1" ht="11.25">
      <c r="B154" s="221"/>
      <c r="C154" s="222"/>
      <c r="D154" s="223" t="s">
        <v>149</v>
      </c>
      <c r="E154" s="224" t="s">
        <v>1</v>
      </c>
      <c r="F154" s="225" t="s">
        <v>211</v>
      </c>
      <c r="G154" s="222"/>
      <c r="H154" s="226">
        <v>4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149</v>
      </c>
      <c r="AU154" s="232" t="s">
        <v>82</v>
      </c>
      <c r="AV154" s="13" t="s">
        <v>82</v>
      </c>
      <c r="AW154" s="13" t="s">
        <v>30</v>
      </c>
      <c r="AX154" s="13" t="s">
        <v>80</v>
      </c>
      <c r="AY154" s="232" t="s">
        <v>139</v>
      </c>
    </row>
    <row r="155" spans="1:65" s="2" customFormat="1" ht="21.75" customHeight="1">
      <c r="A155" s="34"/>
      <c r="B155" s="35"/>
      <c r="C155" s="208" t="s">
        <v>206</v>
      </c>
      <c r="D155" s="208" t="s">
        <v>142</v>
      </c>
      <c r="E155" s="209" t="s">
        <v>213</v>
      </c>
      <c r="F155" s="210" t="s">
        <v>214</v>
      </c>
      <c r="G155" s="211" t="s">
        <v>209</v>
      </c>
      <c r="H155" s="212">
        <v>4</v>
      </c>
      <c r="I155" s="213"/>
      <c r="J155" s="214">
        <f>ROUND(I155*H155,2)</f>
        <v>0</v>
      </c>
      <c r="K155" s="210" t="s">
        <v>146</v>
      </c>
      <c r="L155" s="39"/>
      <c r="M155" s="215" t="s">
        <v>1</v>
      </c>
      <c r="N155" s="216" t="s">
        <v>38</v>
      </c>
      <c r="O155" s="71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9" t="s">
        <v>147</v>
      </c>
      <c r="AT155" s="219" t="s">
        <v>142</v>
      </c>
      <c r="AU155" s="219" t="s">
        <v>82</v>
      </c>
      <c r="AY155" s="17" t="s">
        <v>139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7" t="s">
        <v>80</v>
      </c>
      <c r="BK155" s="220">
        <f>ROUND(I155*H155,2)</f>
        <v>0</v>
      </c>
      <c r="BL155" s="17" t="s">
        <v>147</v>
      </c>
      <c r="BM155" s="219" t="s">
        <v>788</v>
      </c>
    </row>
    <row r="156" spans="1:65" s="2" customFormat="1" ht="33" customHeight="1">
      <c r="A156" s="34"/>
      <c r="B156" s="35"/>
      <c r="C156" s="208" t="s">
        <v>212</v>
      </c>
      <c r="D156" s="208" t="s">
        <v>142</v>
      </c>
      <c r="E156" s="209" t="s">
        <v>216</v>
      </c>
      <c r="F156" s="210" t="s">
        <v>217</v>
      </c>
      <c r="G156" s="211" t="s">
        <v>218</v>
      </c>
      <c r="H156" s="212">
        <v>150</v>
      </c>
      <c r="I156" s="213"/>
      <c r="J156" s="214">
        <f>ROUND(I156*H156,2)</f>
        <v>0</v>
      </c>
      <c r="K156" s="210" t="s">
        <v>146</v>
      </c>
      <c r="L156" s="39"/>
      <c r="M156" s="215" t="s">
        <v>1</v>
      </c>
      <c r="N156" s="216" t="s">
        <v>38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147</v>
      </c>
      <c r="AT156" s="219" t="s">
        <v>142</v>
      </c>
      <c r="AU156" s="219" t="s">
        <v>82</v>
      </c>
      <c r="AY156" s="17" t="s">
        <v>139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80</v>
      </c>
      <c r="BK156" s="220">
        <f>ROUND(I156*H156,2)</f>
        <v>0</v>
      </c>
      <c r="BL156" s="17" t="s">
        <v>147</v>
      </c>
      <c r="BM156" s="219" t="s">
        <v>789</v>
      </c>
    </row>
    <row r="157" spans="1:65" s="13" customFormat="1" ht="11.25">
      <c r="B157" s="221"/>
      <c r="C157" s="222"/>
      <c r="D157" s="223" t="s">
        <v>149</v>
      </c>
      <c r="E157" s="224" t="s">
        <v>1</v>
      </c>
      <c r="F157" s="225" t="s">
        <v>220</v>
      </c>
      <c r="G157" s="222"/>
      <c r="H157" s="226">
        <v>150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149</v>
      </c>
      <c r="AU157" s="232" t="s">
        <v>82</v>
      </c>
      <c r="AV157" s="13" t="s">
        <v>82</v>
      </c>
      <c r="AW157" s="13" t="s">
        <v>30</v>
      </c>
      <c r="AX157" s="13" t="s">
        <v>80</v>
      </c>
      <c r="AY157" s="232" t="s">
        <v>139</v>
      </c>
    </row>
    <row r="158" spans="1:65" s="2" customFormat="1" ht="21.75" customHeight="1">
      <c r="A158" s="34"/>
      <c r="B158" s="35"/>
      <c r="C158" s="208" t="s">
        <v>8</v>
      </c>
      <c r="D158" s="208" t="s">
        <v>142</v>
      </c>
      <c r="E158" s="209" t="s">
        <v>222</v>
      </c>
      <c r="F158" s="210" t="s">
        <v>223</v>
      </c>
      <c r="G158" s="211" t="s">
        <v>218</v>
      </c>
      <c r="H158" s="212">
        <v>150</v>
      </c>
      <c r="I158" s="213"/>
      <c r="J158" s="214">
        <f>ROUND(I158*H158,2)</f>
        <v>0</v>
      </c>
      <c r="K158" s="210" t="s">
        <v>146</v>
      </c>
      <c r="L158" s="39"/>
      <c r="M158" s="215" t="s">
        <v>1</v>
      </c>
      <c r="N158" s="216" t="s">
        <v>38</v>
      </c>
      <c r="O158" s="71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147</v>
      </c>
      <c r="AT158" s="219" t="s">
        <v>142</v>
      </c>
      <c r="AU158" s="219" t="s">
        <v>82</v>
      </c>
      <c r="AY158" s="17" t="s">
        <v>139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7" t="s">
        <v>80</v>
      </c>
      <c r="BK158" s="220">
        <f>ROUND(I158*H158,2)</f>
        <v>0</v>
      </c>
      <c r="BL158" s="17" t="s">
        <v>147</v>
      </c>
      <c r="BM158" s="219" t="s">
        <v>790</v>
      </c>
    </row>
    <row r="159" spans="1:65" s="13" customFormat="1" ht="11.25">
      <c r="B159" s="221"/>
      <c r="C159" s="222"/>
      <c r="D159" s="223" t="s">
        <v>149</v>
      </c>
      <c r="E159" s="224" t="s">
        <v>1</v>
      </c>
      <c r="F159" s="225" t="s">
        <v>220</v>
      </c>
      <c r="G159" s="222"/>
      <c r="H159" s="226">
        <v>150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149</v>
      </c>
      <c r="AU159" s="232" t="s">
        <v>82</v>
      </c>
      <c r="AV159" s="13" t="s">
        <v>82</v>
      </c>
      <c r="AW159" s="13" t="s">
        <v>30</v>
      </c>
      <c r="AX159" s="13" t="s">
        <v>80</v>
      </c>
      <c r="AY159" s="232" t="s">
        <v>139</v>
      </c>
    </row>
    <row r="160" spans="1:65" s="2" customFormat="1" ht="21.75" customHeight="1">
      <c r="A160" s="34"/>
      <c r="B160" s="35"/>
      <c r="C160" s="236" t="s">
        <v>221</v>
      </c>
      <c r="D160" s="236" t="s">
        <v>192</v>
      </c>
      <c r="E160" s="237" t="s">
        <v>226</v>
      </c>
      <c r="F160" s="238" t="s">
        <v>227</v>
      </c>
      <c r="G160" s="239" t="s">
        <v>228</v>
      </c>
      <c r="H160" s="240">
        <v>99</v>
      </c>
      <c r="I160" s="241"/>
      <c r="J160" s="242">
        <f>ROUND(I160*H160,2)</f>
        <v>0</v>
      </c>
      <c r="K160" s="238" t="s">
        <v>146</v>
      </c>
      <c r="L160" s="243"/>
      <c r="M160" s="244" t="s">
        <v>1</v>
      </c>
      <c r="N160" s="245" t="s">
        <v>38</v>
      </c>
      <c r="O160" s="71"/>
      <c r="P160" s="217">
        <f>O160*H160</f>
        <v>0</v>
      </c>
      <c r="Q160" s="217">
        <v>1</v>
      </c>
      <c r="R160" s="217">
        <f>Q160*H160</f>
        <v>99</v>
      </c>
      <c r="S160" s="217">
        <v>0</v>
      </c>
      <c r="T160" s="21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9" t="s">
        <v>182</v>
      </c>
      <c r="AT160" s="219" t="s">
        <v>192</v>
      </c>
      <c r="AU160" s="219" t="s">
        <v>82</v>
      </c>
      <c r="AY160" s="17" t="s">
        <v>139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7" t="s">
        <v>80</v>
      </c>
      <c r="BK160" s="220">
        <f>ROUND(I160*H160,2)</f>
        <v>0</v>
      </c>
      <c r="BL160" s="17" t="s">
        <v>147</v>
      </c>
      <c r="BM160" s="219" t="s">
        <v>791</v>
      </c>
    </row>
    <row r="161" spans="1:65" s="13" customFormat="1" ht="11.25">
      <c r="B161" s="221"/>
      <c r="C161" s="222"/>
      <c r="D161" s="223" t="s">
        <v>149</v>
      </c>
      <c r="E161" s="224" t="s">
        <v>1</v>
      </c>
      <c r="F161" s="225" t="s">
        <v>230</v>
      </c>
      <c r="G161" s="222"/>
      <c r="H161" s="226">
        <v>99</v>
      </c>
      <c r="I161" s="227"/>
      <c r="J161" s="222"/>
      <c r="K161" s="222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149</v>
      </c>
      <c r="AU161" s="232" t="s">
        <v>82</v>
      </c>
      <c r="AV161" s="13" t="s">
        <v>82</v>
      </c>
      <c r="AW161" s="13" t="s">
        <v>30</v>
      </c>
      <c r="AX161" s="13" t="s">
        <v>73</v>
      </c>
      <c r="AY161" s="232" t="s">
        <v>139</v>
      </c>
    </row>
    <row r="162" spans="1:65" s="14" customFormat="1" ht="11.25">
      <c r="B162" s="246"/>
      <c r="C162" s="247"/>
      <c r="D162" s="223" t="s">
        <v>149</v>
      </c>
      <c r="E162" s="248" t="s">
        <v>1</v>
      </c>
      <c r="F162" s="249" t="s">
        <v>231</v>
      </c>
      <c r="G162" s="247"/>
      <c r="H162" s="250">
        <v>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149</v>
      </c>
      <c r="AU162" s="256" t="s">
        <v>82</v>
      </c>
      <c r="AV162" s="14" t="s">
        <v>147</v>
      </c>
      <c r="AW162" s="14" t="s">
        <v>30</v>
      </c>
      <c r="AX162" s="14" t="s">
        <v>80</v>
      </c>
      <c r="AY162" s="256" t="s">
        <v>139</v>
      </c>
    </row>
    <row r="163" spans="1:65" s="2" customFormat="1" ht="21.75" customHeight="1">
      <c r="A163" s="34"/>
      <c r="B163" s="35"/>
      <c r="C163" s="236" t="s">
        <v>225</v>
      </c>
      <c r="D163" s="236" t="s">
        <v>192</v>
      </c>
      <c r="E163" s="237" t="s">
        <v>233</v>
      </c>
      <c r="F163" s="238" t="s">
        <v>234</v>
      </c>
      <c r="G163" s="239" t="s">
        <v>185</v>
      </c>
      <c r="H163" s="240">
        <v>40</v>
      </c>
      <c r="I163" s="241"/>
      <c r="J163" s="242">
        <f>ROUND(I163*H163,2)</f>
        <v>0</v>
      </c>
      <c r="K163" s="238" t="s">
        <v>146</v>
      </c>
      <c r="L163" s="243"/>
      <c r="M163" s="244" t="s">
        <v>1</v>
      </c>
      <c r="N163" s="245" t="s">
        <v>38</v>
      </c>
      <c r="O163" s="71"/>
      <c r="P163" s="217">
        <f>O163*H163</f>
        <v>0</v>
      </c>
      <c r="Q163" s="217">
        <v>1.8000000000000001E-4</v>
      </c>
      <c r="R163" s="217">
        <f>Q163*H163</f>
        <v>7.2000000000000007E-3</v>
      </c>
      <c r="S163" s="217">
        <v>0</v>
      </c>
      <c r="T163" s="21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9" t="s">
        <v>182</v>
      </c>
      <c r="AT163" s="219" t="s">
        <v>192</v>
      </c>
      <c r="AU163" s="219" t="s">
        <v>82</v>
      </c>
      <c r="AY163" s="17" t="s">
        <v>139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7" t="s">
        <v>80</v>
      </c>
      <c r="BK163" s="220">
        <f>ROUND(I163*H163,2)</f>
        <v>0</v>
      </c>
      <c r="BL163" s="17" t="s">
        <v>147</v>
      </c>
      <c r="BM163" s="219" t="s">
        <v>792</v>
      </c>
    </row>
    <row r="164" spans="1:65" s="13" customFormat="1" ht="11.25">
      <c r="B164" s="221"/>
      <c r="C164" s="222"/>
      <c r="D164" s="223" t="s">
        <v>149</v>
      </c>
      <c r="E164" s="224" t="s">
        <v>1</v>
      </c>
      <c r="F164" s="225" t="s">
        <v>236</v>
      </c>
      <c r="G164" s="222"/>
      <c r="H164" s="226">
        <v>40</v>
      </c>
      <c r="I164" s="227"/>
      <c r="J164" s="222"/>
      <c r="K164" s="222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149</v>
      </c>
      <c r="AU164" s="232" t="s">
        <v>82</v>
      </c>
      <c r="AV164" s="13" t="s">
        <v>82</v>
      </c>
      <c r="AW164" s="13" t="s">
        <v>30</v>
      </c>
      <c r="AX164" s="13" t="s">
        <v>80</v>
      </c>
      <c r="AY164" s="232" t="s">
        <v>139</v>
      </c>
    </row>
    <row r="165" spans="1:65" s="2" customFormat="1" ht="21.75" customHeight="1">
      <c r="A165" s="34"/>
      <c r="B165" s="35"/>
      <c r="C165" s="236" t="s">
        <v>7</v>
      </c>
      <c r="D165" s="236" t="s">
        <v>192</v>
      </c>
      <c r="E165" s="237" t="s">
        <v>193</v>
      </c>
      <c r="F165" s="238" t="s">
        <v>194</v>
      </c>
      <c r="G165" s="239" t="s">
        <v>185</v>
      </c>
      <c r="H165" s="240">
        <v>80</v>
      </c>
      <c r="I165" s="241"/>
      <c r="J165" s="242">
        <f>ROUND(I165*H165,2)</f>
        <v>0</v>
      </c>
      <c r="K165" s="238" t="s">
        <v>146</v>
      </c>
      <c r="L165" s="243"/>
      <c r="M165" s="244" t="s">
        <v>1</v>
      </c>
      <c r="N165" s="245" t="s">
        <v>38</v>
      </c>
      <c r="O165" s="71"/>
      <c r="P165" s="217">
        <f>O165*H165</f>
        <v>0</v>
      </c>
      <c r="Q165" s="217">
        <v>5.0000000000000002E-5</v>
      </c>
      <c r="R165" s="217">
        <f>Q165*H165</f>
        <v>4.0000000000000001E-3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182</v>
      </c>
      <c r="AT165" s="219" t="s">
        <v>192</v>
      </c>
      <c r="AU165" s="219" t="s">
        <v>82</v>
      </c>
      <c r="AY165" s="17" t="s">
        <v>139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7" t="s">
        <v>80</v>
      </c>
      <c r="BK165" s="220">
        <f>ROUND(I165*H165,2)</f>
        <v>0</v>
      </c>
      <c r="BL165" s="17" t="s">
        <v>147</v>
      </c>
      <c r="BM165" s="219" t="s">
        <v>793</v>
      </c>
    </row>
    <row r="166" spans="1:65" s="13" customFormat="1" ht="11.25">
      <c r="B166" s="221"/>
      <c r="C166" s="222"/>
      <c r="D166" s="223" t="s">
        <v>149</v>
      </c>
      <c r="E166" s="224" t="s">
        <v>1</v>
      </c>
      <c r="F166" s="225" t="s">
        <v>196</v>
      </c>
      <c r="G166" s="222"/>
      <c r="H166" s="226">
        <v>80</v>
      </c>
      <c r="I166" s="227"/>
      <c r="J166" s="222"/>
      <c r="K166" s="222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149</v>
      </c>
      <c r="AU166" s="232" t="s">
        <v>82</v>
      </c>
      <c r="AV166" s="13" t="s">
        <v>82</v>
      </c>
      <c r="AW166" s="13" t="s">
        <v>30</v>
      </c>
      <c r="AX166" s="13" t="s">
        <v>80</v>
      </c>
      <c r="AY166" s="232" t="s">
        <v>139</v>
      </c>
    </row>
    <row r="167" spans="1:65" s="2" customFormat="1" ht="21.75" customHeight="1">
      <c r="A167" s="34"/>
      <c r="B167" s="35"/>
      <c r="C167" s="236" t="s">
        <v>356</v>
      </c>
      <c r="D167" s="236" t="s">
        <v>192</v>
      </c>
      <c r="E167" s="237" t="s">
        <v>198</v>
      </c>
      <c r="F167" s="238" t="s">
        <v>199</v>
      </c>
      <c r="G167" s="239" t="s">
        <v>185</v>
      </c>
      <c r="H167" s="240">
        <v>80</v>
      </c>
      <c r="I167" s="241"/>
      <c r="J167" s="242">
        <f>ROUND(I167*H167,2)</f>
        <v>0</v>
      </c>
      <c r="K167" s="238" t="s">
        <v>146</v>
      </c>
      <c r="L167" s="243"/>
      <c r="M167" s="244" t="s">
        <v>1</v>
      </c>
      <c r="N167" s="245" t="s">
        <v>38</v>
      </c>
      <c r="O167" s="71"/>
      <c r="P167" s="217">
        <f>O167*H167</f>
        <v>0</v>
      </c>
      <c r="Q167" s="217">
        <v>1.23E-3</v>
      </c>
      <c r="R167" s="217">
        <f>Q167*H167</f>
        <v>9.8400000000000001E-2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182</v>
      </c>
      <c r="AT167" s="219" t="s">
        <v>192</v>
      </c>
      <c r="AU167" s="219" t="s">
        <v>82</v>
      </c>
      <c r="AY167" s="17" t="s">
        <v>139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80</v>
      </c>
      <c r="BK167" s="220">
        <f>ROUND(I167*H167,2)</f>
        <v>0</v>
      </c>
      <c r="BL167" s="17" t="s">
        <v>147</v>
      </c>
      <c r="BM167" s="219" t="s">
        <v>794</v>
      </c>
    </row>
    <row r="168" spans="1:65" s="12" customFormat="1" ht="25.9" customHeight="1">
      <c r="B168" s="192"/>
      <c r="C168" s="193"/>
      <c r="D168" s="194" t="s">
        <v>72</v>
      </c>
      <c r="E168" s="195" t="s">
        <v>237</v>
      </c>
      <c r="F168" s="195" t="s">
        <v>238</v>
      </c>
      <c r="G168" s="193"/>
      <c r="H168" s="193"/>
      <c r="I168" s="196"/>
      <c r="J168" s="197">
        <f>BK168</f>
        <v>0</v>
      </c>
      <c r="K168" s="193"/>
      <c r="L168" s="198"/>
      <c r="M168" s="199"/>
      <c r="N168" s="200"/>
      <c r="O168" s="200"/>
      <c r="P168" s="201">
        <f>SUM(P169:P176)</f>
        <v>0</v>
      </c>
      <c r="Q168" s="200"/>
      <c r="R168" s="201">
        <f>SUM(R169:R176)</f>
        <v>0</v>
      </c>
      <c r="S168" s="200"/>
      <c r="T168" s="202">
        <f>SUM(T169:T176)</f>
        <v>0</v>
      </c>
      <c r="AR168" s="203" t="s">
        <v>147</v>
      </c>
      <c r="AT168" s="204" t="s">
        <v>72</v>
      </c>
      <c r="AU168" s="204" t="s">
        <v>73</v>
      </c>
      <c r="AY168" s="203" t="s">
        <v>139</v>
      </c>
      <c r="BK168" s="205">
        <f>SUM(BK169:BK176)</f>
        <v>0</v>
      </c>
    </row>
    <row r="169" spans="1:65" s="2" customFormat="1" ht="33" customHeight="1">
      <c r="A169" s="34"/>
      <c r="B169" s="35"/>
      <c r="C169" s="208" t="s">
        <v>232</v>
      </c>
      <c r="D169" s="208" t="s">
        <v>142</v>
      </c>
      <c r="E169" s="209" t="s">
        <v>240</v>
      </c>
      <c r="F169" s="210" t="s">
        <v>241</v>
      </c>
      <c r="G169" s="211" t="s">
        <v>228</v>
      </c>
      <c r="H169" s="212">
        <v>136.80000000000001</v>
      </c>
      <c r="I169" s="213"/>
      <c r="J169" s="214">
        <f>ROUND(I169*H169,2)</f>
        <v>0</v>
      </c>
      <c r="K169" s="210" t="s">
        <v>146</v>
      </c>
      <c r="L169" s="39"/>
      <c r="M169" s="215" t="s">
        <v>1</v>
      </c>
      <c r="N169" s="216" t="s">
        <v>38</v>
      </c>
      <c r="O169" s="71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9" t="s">
        <v>147</v>
      </c>
      <c r="AT169" s="219" t="s">
        <v>142</v>
      </c>
      <c r="AU169" s="219" t="s">
        <v>80</v>
      </c>
      <c r="AY169" s="17" t="s">
        <v>139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7" t="s">
        <v>80</v>
      </c>
      <c r="BK169" s="220">
        <f>ROUND(I169*H169,2)</f>
        <v>0</v>
      </c>
      <c r="BL169" s="17" t="s">
        <v>147</v>
      </c>
      <c r="BM169" s="219" t="s">
        <v>795</v>
      </c>
    </row>
    <row r="170" spans="1:65" s="13" customFormat="1" ht="11.25">
      <c r="B170" s="221"/>
      <c r="C170" s="222"/>
      <c r="D170" s="223" t="s">
        <v>149</v>
      </c>
      <c r="E170" s="224" t="s">
        <v>1</v>
      </c>
      <c r="F170" s="225" t="s">
        <v>243</v>
      </c>
      <c r="G170" s="222"/>
      <c r="H170" s="226">
        <v>37.799999999999997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149</v>
      </c>
      <c r="AU170" s="232" t="s">
        <v>80</v>
      </c>
      <c r="AV170" s="13" t="s">
        <v>82</v>
      </c>
      <c r="AW170" s="13" t="s">
        <v>30</v>
      </c>
      <c r="AX170" s="13" t="s">
        <v>73</v>
      </c>
      <c r="AY170" s="232" t="s">
        <v>139</v>
      </c>
    </row>
    <row r="171" spans="1:65" s="13" customFormat="1" ht="11.25">
      <c r="B171" s="221"/>
      <c r="C171" s="222"/>
      <c r="D171" s="223" t="s">
        <v>149</v>
      </c>
      <c r="E171" s="224" t="s">
        <v>1</v>
      </c>
      <c r="F171" s="225" t="s">
        <v>244</v>
      </c>
      <c r="G171" s="222"/>
      <c r="H171" s="226">
        <v>99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149</v>
      </c>
      <c r="AU171" s="232" t="s">
        <v>80</v>
      </c>
      <c r="AV171" s="13" t="s">
        <v>82</v>
      </c>
      <c r="AW171" s="13" t="s">
        <v>30</v>
      </c>
      <c r="AX171" s="13" t="s">
        <v>73</v>
      </c>
      <c r="AY171" s="232" t="s">
        <v>139</v>
      </c>
    </row>
    <row r="172" spans="1:65" s="14" customFormat="1" ht="11.25">
      <c r="B172" s="246"/>
      <c r="C172" s="247"/>
      <c r="D172" s="223" t="s">
        <v>149</v>
      </c>
      <c r="E172" s="248" t="s">
        <v>1</v>
      </c>
      <c r="F172" s="249" t="s">
        <v>231</v>
      </c>
      <c r="G172" s="247"/>
      <c r="H172" s="250">
        <v>136.80000000000001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149</v>
      </c>
      <c r="AU172" s="256" t="s">
        <v>80</v>
      </c>
      <c r="AV172" s="14" t="s">
        <v>147</v>
      </c>
      <c r="AW172" s="14" t="s">
        <v>30</v>
      </c>
      <c r="AX172" s="14" t="s">
        <v>80</v>
      </c>
      <c r="AY172" s="256" t="s">
        <v>139</v>
      </c>
    </row>
    <row r="173" spans="1:65" s="2" customFormat="1" ht="21.75" customHeight="1">
      <c r="A173" s="34"/>
      <c r="B173" s="35"/>
      <c r="C173" s="208" t="s">
        <v>239</v>
      </c>
      <c r="D173" s="208" t="s">
        <v>142</v>
      </c>
      <c r="E173" s="209" t="s">
        <v>246</v>
      </c>
      <c r="F173" s="210" t="s">
        <v>247</v>
      </c>
      <c r="G173" s="211" t="s">
        <v>185</v>
      </c>
      <c r="H173" s="212">
        <v>1</v>
      </c>
      <c r="I173" s="213"/>
      <c r="J173" s="214">
        <f>ROUND(I173*H173,2)</f>
        <v>0</v>
      </c>
      <c r="K173" s="210" t="s">
        <v>146</v>
      </c>
      <c r="L173" s="39"/>
      <c r="M173" s="215" t="s">
        <v>1</v>
      </c>
      <c r="N173" s="216" t="s">
        <v>38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248</v>
      </c>
      <c r="AT173" s="219" t="s">
        <v>142</v>
      </c>
      <c r="AU173" s="219" t="s">
        <v>80</v>
      </c>
      <c r="AY173" s="17" t="s">
        <v>139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80</v>
      </c>
      <c r="BK173" s="220">
        <f>ROUND(I173*H173,2)</f>
        <v>0</v>
      </c>
      <c r="BL173" s="17" t="s">
        <v>248</v>
      </c>
      <c r="BM173" s="219" t="s">
        <v>796</v>
      </c>
    </row>
    <row r="174" spans="1:65" s="13" customFormat="1" ht="11.25">
      <c r="B174" s="221"/>
      <c r="C174" s="222"/>
      <c r="D174" s="223" t="s">
        <v>149</v>
      </c>
      <c r="E174" s="224" t="s">
        <v>1</v>
      </c>
      <c r="F174" s="225" t="s">
        <v>250</v>
      </c>
      <c r="G174" s="222"/>
      <c r="H174" s="226">
        <v>1</v>
      </c>
      <c r="I174" s="227"/>
      <c r="J174" s="222"/>
      <c r="K174" s="222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149</v>
      </c>
      <c r="AU174" s="232" t="s">
        <v>80</v>
      </c>
      <c r="AV174" s="13" t="s">
        <v>82</v>
      </c>
      <c r="AW174" s="13" t="s">
        <v>30</v>
      </c>
      <c r="AX174" s="13" t="s">
        <v>80</v>
      </c>
      <c r="AY174" s="232" t="s">
        <v>139</v>
      </c>
    </row>
    <row r="175" spans="1:65" s="2" customFormat="1" ht="21.75" customHeight="1">
      <c r="A175" s="34"/>
      <c r="B175" s="35"/>
      <c r="C175" s="208" t="s">
        <v>245</v>
      </c>
      <c r="D175" s="208" t="s">
        <v>142</v>
      </c>
      <c r="E175" s="209" t="s">
        <v>251</v>
      </c>
      <c r="F175" s="210" t="s">
        <v>252</v>
      </c>
      <c r="G175" s="211" t="s">
        <v>228</v>
      </c>
      <c r="H175" s="212">
        <v>37.799999999999997</v>
      </c>
      <c r="I175" s="213"/>
      <c r="J175" s="214">
        <f>ROUND(I175*H175,2)</f>
        <v>0</v>
      </c>
      <c r="K175" s="210" t="s">
        <v>146</v>
      </c>
      <c r="L175" s="39"/>
      <c r="M175" s="215" t="s">
        <v>1</v>
      </c>
      <c r="N175" s="216" t="s">
        <v>38</v>
      </c>
      <c r="O175" s="71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248</v>
      </c>
      <c r="AT175" s="219" t="s">
        <v>142</v>
      </c>
      <c r="AU175" s="219" t="s">
        <v>80</v>
      </c>
      <c r="AY175" s="17" t="s">
        <v>139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80</v>
      </c>
      <c r="BK175" s="220">
        <f>ROUND(I175*H175,2)</f>
        <v>0</v>
      </c>
      <c r="BL175" s="17" t="s">
        <v>248</v>
      </c>
      <c r="BM175" s="219" t="s">
        <v>797</v>
      </c>
    </row>
    <row r="176" spans="1:65" s="13" customFormat="1" ht="11.25">
      <c r="B176" s="221"/>
      <c r="C176" s="222"/>
      <c r="D176" s="223" t="s">
        <v>149</v>
      </c>
      <c r="E176" s="224" t="s">
        <v>1</v>
      </c>
      <c r="F176" s="225" t="s">
        <v>254</v>
      </c>
      <c r="G176" s="222"/>
      <c r="H176" s="226">
        <v>37.799999999999997</v>
      </c>
      <c r="I176" s="227"/>
      <c r="J176" s="222"/>
      <c r="K176" s="222"/>
      <c r="L176" s="228"/>
      <c r="M176" s="257"/>
      <c r="N176" s="258"/>
      <c r="O176" s="258"/>
      <c r="P176" s="258"/>
      <c r="Q176" s="258"/>
      <c r="R176" s="258"/>
      <c r="S176" s="258"/>
      <c r="T176" s="259"/>
      <c r="AT176" s="232" t="s">
        <v>149</v>
      </c>
      <c r="AU176" s="232" t="s">
        <v>80</v>
      </c>
      <c r="AV176" s="13" t="s">
        <v>82</v>
      </c>
      <c r="AW176" s="13" t="s">
        <v>30</v>
      </c>
      <c r="AX176" s="13" t="s">
        <v>80</v>
      </c>
      <c r="AY176" s="232" t="s">
        <v>139</v>
      </c>
    </row>
    <row r="177" spans="1:31" s="2" customFormat="1" ht="6.95" customHeight="1">
      <c r="A177" s="34"/>
      <c r="B177" s="54"/>
      <c r="C177" s="55"/>
      <c r="D177" s="55"/>
      <c r="E177" s="55"/>
      <c r="F177" s="55"/>
      <c r="G177" s="55"/>
      <c r="H177" s="55"/>
      <c r="I177" s="158"/>
      <c r="J177" s="55"/>
      <c r="K177" s="55"/>
      <c r="L177" s="39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sheetProtection algorithmName="SHA-512" hashValue="r9Dr9COp5oYCG/u07B6EHCbTx7VUrWRqCBWdWli1Kczao/2aJwRVLdiLGV8Nr9xR2f/Wx+BypGN9/rttOKM7QQ==" saltValue="wqixqVpjGD3DXOi6pUpv+ND1HAJ9bz0tjfj8aglBy5C8nI0TG9bFtncC3uV4QvKC8UWZ+7XrcpHWk5KFdM7JIA==" spinCount="100000" sheet="1" objects="1" scenarios="1" formatColumns="0" formatRows="0" autoFilter="0"/>
  <autoFilter ref="C122:K176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109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82</v>
      </c>
    </row>
    <row r="4" spans="1:46" s="1" customFormat="1" ht="24.95" customHeight="1">
      <c r="B4" s="20"/>
      <c r="D4" s="119" t="s">
        <v>111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0" t="str">
        <f>'Rekapitulace stavby'!K6</f>
        <v>Oprava propustků v km 5,755, 6,866 a 7,231 tratě Horní Cerekev - Tábor</v>
      </c>
      <c r="F7" s="321"/>
      <c r="G7" s="321"/>
      <c r="H7" s="321"/>
      <c r="I7" s="115"/>
      <c r="L7" s="20"/>
    </row>
    <row r="8" spans="1:46" s="1" customFormat="1" ht="12" customHeight="1">
      <c r="B8" s="20"/>
      <c r="D8" s="121" t="s">
        <v>112</v>
      </c>
      <c r="I8" s="115"/>
      <c r="L8" s="20"/>
    </row>
    <row r="9" spans="1:46" s="2" customFormat="1" ht="16.5" customHeight="1">
      <c r="A9" s="34"/>
      <c r="B9" s="39"/>
      <c r="C9" s="34"/>
      <c r="D9" s="34"/>
      <c r="E9" s="320" t="s">
        <v>769</v>
      </c>
      <c r="F9" s="322"/>
      <c r="G9" s="322"/>
      <c r="H9" s="322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114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3" t="s">
        <v>798</v>
      </c>
      <c r="F11" s="322"/>
      <c r="G11" s="322"/>
      <c r="H11" s="322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</v>
      </c>
      <c r="G13" s="34"/>
      <c r="H13" s="34"/>
      <c r="I13" s="123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20</v>
      </c>
      <c r="E14" s="34"/>
      <c r="F14" s="110" t="s">
        <v>21</v>
      </c>
      <c r="G14" s="34"/>
      <c r="H14" s="34"/>
      <c r="I14" s="123" t="s">
        <v>22</v>
      </c>
      <c r="J14" s="124" t="str">
        <f>'Rekapitulace stavby'!AN8</f>
        <v>7. 5. 2019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24</v>
      </c>
      <c r="E16" s="34"/>
      <c r="F16" s="34"/>
      <c r="G16" s="34"/>
      <c r="H16" s="34"/>
      <c r="I16" s="123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3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27</v>
      </c>
      <c r="E19" s="34"/>
      <c r="F19" s="34"/>
      <c r="G19" s="34"/>
      <c r="H19" s="34"/>
      <c r="I19" s="123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4" t="str">
        <f>'Rekapitulace stavby'!E14</f>
        <v>Vyplň údaj</v>
      </c>
      <c r="F20" s="325"/>
      <c r="G20" s="325"/>
      <c r="H20" s="325"/>
      <c r="I20" s="123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29</v>
      </c>
      <c r="E22" s="34"/>
      <c r="F22" s="34"/>
      <c r="G22" s="34"/>
      <c r="H22" s="34"/>
      <c r="I22" s="123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3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31</v>
      </c>
      <c r="E25" s="34"/>
      <c r="F25" s="34"/>
      <c r="G25" s="34"/>
      <c r="H25" s="34"/>
      <c r="I25" s="123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32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6" t="s">
        <v>1</v>
      </c>
      <c r="F29" s="326"/>
      <c r="G29" s="326"/>
      <c r="H29" s="326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33</v>
      </c>
      <c r="E32" s="34"/>
      <c r="F32" s="34"/>
      <c r="G32" s="34"/>
      <c r="H32" s="34"/>
      <c r="I32" s="122"/>
      <c r="J32" s="132">
        <f>ROUND(J134,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35</v>
      </c>
      <c r="G34" s="34"/>
      <c r="H34" s="34"/>
      <c r="I34" s="134" t="s">
        <v>34</v>
      </c>
      <c r="J34" s="133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37</v>
      </c>
      <c r="E35" s="121" t="s">
        <v>38</v>
      </c>
      <c r="F35" s="136">
        <f>ROUND((SUM(BE134:BE261)),  2)</f>
        <v>0</v>
      </c>
      <c r="G35" s="34"/>
      <c r="H35" s="34"/>
      <c r="I35" s="137">
        <v>0.21</v>
      </c>
      <c r="J35" s="136">
        <f>ROUND(((SUM(BE134:BE261))*I35),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39</v>
      </c>
      <c r="F36" s="136">
        <f>ROUND((SUM(BF134:BF261)),  2)</f>
        <v>0</v>
      </c>
      <c r="G36" s="34"/>
      <c r="H36" s="34"/>
      <c r="I36" s="137">
        <v>0.15</v>
      </c>
      <c r="J36" s="136">
        <f>ROUND(((SUM(BF134:BF261))*I36),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40</v>
      </c>
      <c r="F37" s="136">
        <f>ROUND((SUM(BG134:BG261)),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41</v>
      </c>
      <c r="F38" s="136">
        <f>ROUND((SUM(BH134:BH261)),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42</v>
      </c>
      <c r="F39" s="136">
        <f>ROUND((SUM(BI134:BI261)),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43</v>
      </c>
      <c r="E41" s="140"/>
      <c r="F41" s="140"/>
      <c r="G41" s="141" t="s">
        <v>44</v>
      </c>
      <c r="H41" s="142" t="s">
        <v>45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46</v>
      </c>
      <c r="E50" s="147"/>
      <c r="F50" s="147"/>
      <c r="G50" s="146" t="s">
        <v>47</v>
      </c>
      <c r="H50" s="147"/>
      <c r="I50" s="148"/>
      <c r="J50" s="147"/>
      <c r="K50" s="14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9" t="s">
        <v>48</v>
      </c>
      <c r="E61" s="150"/>
      <c r="F61" s="151" t="s">
        <v>49</v>
      </c>
      <c r="G61" s="149" t="s">
        <v>48</v>
      </c>
      <c r="H61" s="150"/>
      <c r="I61" s="152"/>
      <c r="J61" s="153" t="s">
        <v>49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6" t="s">
        <v>50</v>
      </c>
      <c r="E65" s="154"/>
      <c r="F65" s="154"/>
      <c r="G65" s="146" t="s">
        <v>51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9" t="s">
        <v>48</v>
      </c>
      <c r="E76" s="150"/>
      <c r="F76" s="151" t="s">
        <v>49</v>
      </c>
      <c r="G76" s="149" t="s">
        <v>48</v>
      </c>
      <c r="H76" s="150"/>
      <c r="I76" s="152"/>
      <c r="J76" s="153" t="s">
        <v>49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27" t="str">
        <f>E7</f>
        <v>Oprava propustků v km 5,755, 6,866 a 7,231 tratě Horní Cerekev - Tábor</v>
      </c>
      <c r="F85" s="328"/>
      <c r="G85" s="328"/>
      <c r="H85" s="328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1"/>
      <c r="C86" s="29" t="s">
        <v>112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hidden="1" customHeight="1">
      <c r="A87" s="34"/>
      <c r="B87" s="35"/>
      <c r="C87" s="36"/>
      <c r="D87" s="36"/>
      <c r="E87" s="327" t="s">
        <v>769</v>
      </c>
      <c r="F87" s="329"/>
      <c r="G87" s="329"/>
      <c r="H87" s="329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9" t="s">
        <v>114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80" t="str">
        <f>E11</f>
        <v>SO 302 - Oprava propustku v km 7,231</v>
      </c>
      <c r="F89" s="329"/>
      <c r="G89" s="329"/>
      <c r="H89" s="329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123" t="s">
        <v>22</v>
      </c>
      <c r="J91" s="66" t="str">
        <f>IF(J14="","",J14)</f>
        <v>7. 5. 2019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123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123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J134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hidden="1" customHeight="1">
      <c r="B99" s="167"/>
      <c r="C99" s="168"/>
      <c r="D99" s="169" t="s">
        <v>256</v>
      </c>
      <c r="E99" s="170"/>
      <c r="F99" s="170"/>
      <c r="G99" s="170"/>
      <c r="H99" s="170"/>
      <c r="I99" s="171"/>
      <c r="J99" s="172">
        <f>J135</f>
        <v>0</v>
      </c>
      <c r="K99" s="168"/>
      <c r="L99" s="173"/>
    </row>
    <row r="100" spans="1:47" s="9" customFormat="1" ht="24.95" hidden="1" customHeight="1">
      <c r="B100" s="167"/>
      <c r="C100" s="168"/>
      <c r="D100" s="169" t="s">
        <v>257</v>
      </c>
      <c r="E100" s="170"/>
      <c r="F100" s="170"/>
      <c r="G100" s="170"/>
      <c r="H100" s="170"/>
      <c r="I100" s="171"/>
      <c r="J100" s="172">
        <f>J189</f>
        <v>0</v>
      </c>
      <c r="K100" s="168"/>
      <c r="L100" s="173"/>
    </row>
    <row r="101" spans="1:47" s="10" customFormat="1" ht="19.899999999999999" hidden="1" customHeight="1">
      <c r="B101" s="174"/>
      <c r="C101" s="104"/>
      <c r="D101" s="175" t="s">
        <v>258</v>
      </c>
      <c r="E101" s="176"/>
      <c r="F101" s="176"/>
      <c r="G101" s="176"/>
      <c r="H101" s="176"/>
      <c r="I101" s="177"/>
      <c r="J101" s="178">
        <f>J206</f>
        <v>0</v>
      </c>
      <c r="K101" s="104"/>
      <c r="L101" s="179"/>
    </row>
    <row r="102" spans="1:47" s="10" customFormat="1" ht="14.85" hidden="1" customHeight="1">
      <c r="B102" s="174"/>
      <c r="C102" s="104"/>
      <c r="D102" s="175" t="s">
        <v>259</v>
      </c>
      <c r="E102" s="176"/>
      <c r="F102" s="176"/>
      <c r="G102" s="176"/>
      <c r="H102" s="176"/>
      <c r="I102" s="177"/>
      <c r="J102" s="178">
        <f>J210</f>
        <v>0</v>
      </c>
      <c r="K102" s="104"/>
      <c r="L102" s="179"/>
    </row>
    <row r="103" spans="1:47" s="9" customFormat="1" ht="24.95" hidden="1" customHeight="1">
      <c r="B103" s="167"/>
      <c r="C103" s="168"/>
      <c r="D103" s="169" t="s">
        <v>260</v>
      </c>
      <c r="E103" s="170"/>
      <c r="F103" s="170"/>
      <c r="G103" s="170"/>
      <c r="H103" s="170"/>
      <c r="I103" s="171"/>
      <c r="J103" s="172">
        <f>J215</f>
        <v>0</v>
      </c>
      <c r="K103" s="168"/>
      <c r="L103" s="173"/>
    </row>
    <row r="104" spans="1:47" s="9" customFormat="1" ht="24.95" hidden="1" customHeight="1">
      <c r="B104" s="167"/>
      <c r="C104" s="168"/>
      <c r="D104" s="169" t="s">
        <v>261</v>
      </c>
      <c r="E104" s="170"/>
      <c r="F104" s="170"/>
      <c r="G104" s="170"/>
      <c r="H104" s="170"/>
      <c r="I104" s="171"/>
      <c r="J104" s="172">
        <f>J229</f>
        <v>0</v>
      </c>
      <c r="K104" s="168"/>
      <c r="L104" s="173"/>
    </row>
    <row r="105" spans="1:47" s="9" customFormat="1" ht="24.95" hidden="1" customHeight="1">
      <c r="B105" s="167"/>
      <c r="C105" s="168"/>
      <c r="D105" s="169" t="s">
        <v>262</v>
      </c>
      <c r="E105" s="170"/>
      <c r="F105" s="170"/>
      <c r="G105" s="170"/>
      <c r="H105" s="170"/>
      <c r="I105" s="171"/>
      <c r="J105" s="172">
        <f>J237</f>
        <v>0</v>
      </c>
      <c r="K105" s="168"/>
      <c r="L105" s="173"/>
    </row>
    <row r="106" spans="1:47" s="9" customFormat="1" ht="24.95" hidden="1" customHeight="1">
      <c r="B106" s="167"/>
      <c r="C106" s="168"/>
      <c r="D106" s="169" t="s">
        <v>263</v>
      </c>
      <c r="E106" s="170"/>
      <c r="F106" s="170"/>
      <c r="G106" s="170"/>
      <c r="H106" s="170"/>
      <c r="I106" s="171"/>
      <c r="J106" s="172">
        <f>J243</f>
        <v>0</v>
      </c>
      <c r="K106" s="168"/>
      <c r="L106" s="173"/>
    </row>
    <row r="107" spans="1:47" s="9" customFormat="1" ht="24.95" hidden="1" customHeight="1">
      <c r="B107" s="167"/>
      <c r="C107" s="168"/>
      <c r="D107" s="169" t="s">
        <v>121</v>
      </c>
      <c r="E107" s="170"/>
      <c r="F107" s="170"/>
      <c r="G107" s="170"/>
      <c r="H107" s="170"/>
      <c r="I107" s="171"/>
      <c r="J107" s="172">
        <f>J245</f>
        <v>0</v>
      </c>
      <c r="K107" s="168"/>
      <c r="L107" s="173"/>
    </row>
    <row r="108" spans="1:47" s="10" customFormat="1" ht="19.899999999999999" hidden="1" customHeight="1">
      <c r="B108" s="174"/>
      <c r="C108" s="104"/>
      <c r="D108" s="175" t="s">
        <v>264</v>
      </c>
      <c r="E108" s="176"/>
      <c r="F108" s="176"/>
      <c r="G108" s="176"/>
      <c r="H108" s="176"/>
      <c r="I108" s="177"/>
      <c r="J108" s="178">
        <f>J246</f>
        <v>0</v>
      </c>
      <c r="K108" s="104"/>
      <c r="L108" s="179"/>
    </row>
    <row r="109" spans="1:47" s="10" customFormat="1" ht="19.899999999999999" hidden="1" customHeight="1">
      <c r="B109" s="174"/>
      <c r="C109" s="104"/>
      <c r="D109" s="175" t="s">
        <v>799</v>
      </c>
      <c r="E109" s="176"/>
      <c r="F109" s="176"/>
      <c r="G109" s="176"/>
      <c r="H109" s="176"/>
      <c r="I109" s="177"/>
      <c r="J109" s="178">
        <f>J247</f>
        <v>0</v>
      </c>
      <c r="K109" s="104"/>
      <c r="L109" s="179"/>
    </row>
    <row r="110" spans="1:47" s="10" customFormat="1" ht="19.899999999999999" hidden="1" customHeight="1">
      <c r="B110" s="174"/>
      <c r="C110" s="104"/>
      <c r="D110" s="175" t="s">
        <v>265</v>
      </c>
      <c r="E110" s="176"/>
      <c r="F110" s="176"/>
      <c r="G110" s="176"/>
      <c r="H110" s="176"/>
      <c r="I110" s="177"/>
      <c r="J110" s="178">
        <f>J255</f>
        <v>0</v>
      </c>
      <c r="K110" s="104"/>
      <c r="L110" s="179"/>
    </row>
    <row r="111" spans="1:47" s="9" customFormat="1" ht="24.95" hidden="1" customHeight="1">
      <c r="B111" s="167"/>
      <c r="C111" s="168"/>
      <c r="D111" s="169" t="s">
        <v>123</v>
      </c>
      <c r="E111" s="170"/>
      <c r="F111" s="170"/>
      <c r="G111" s="170"/>
      <c r="H111" s="170"/>
      <c r="I111" s="171"/>
      <c r="J111" s="172">
        <f>J257</f>
        <v>0</v>
      </c>
      <c r="K111" s="168"/>
      <c r="L111" s="173"/>
    </row>
    <row r="112" spans="1:47" s="10" customFormat="1" ht="19.899999999999999" hidden="1" customHeight="1">
      <c r="B112" s="174"/>
      <c r="C112" s="104"/>
      <c r="D112" s="175" t="s">
        <v>266</v>
      </c>
      <c r="E112" s="176"/>
      <c r="F112" s="176"/>
      <c r="G112" s="176"/>
      <c r="H112" s="176"/>
      <c r="I112" s="177"/>
      <c r="J112" s="178">
        <f>J258</f>
        <v>0</v>
      </c>
      <c r="K112" s="104"/>
      <c r="L112" s="179"/>
    </row>
    <row r="113" spans="1:31" s="2" customFormat="1" ht="21.75" hidden="1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hidden="1" customHeight="1">
      <c r="A114" s="34"/>
      <c r="B114" s="54"/>
      <c r="C114" s="55"/>
      <c r="D114" s="55"/>
      <c r="E114" s="55"/>
      <c r="F114" s="55"/>
      <c r="G114" s="55"/>
      <c r="H114" s="55"/>
      <c r="I114" s="158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ht="11.25" hidden="1"/>
    <row r="116" spans="1:31" ht="11.25" hidden="1"/>
    <row r="117" spans="1:31" ht="11.25" hidden="1"/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161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124</v>
      </c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27" t="str">
        <f>E7</f>
        <v>Oprava propustků v km 5,755, 6,866 a 7,231 tratě Horní Cerekev - Tábor</v>
      </c>
      <c r="F122" s="328"/>
      <c r="G122" s="328"/>
      <c r="H122" s="328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1" customFormat="1" ht="12" customHeight="1">
      <c r="B123" s="21"/>
      <c r="C123" s="29" t="s">
        <v>112</v>
      </c>
      <c r="D123" s="22"/>
      <c r="E123" s="22"/>
      <c r="F123" s="22"/>
      <c r="G123" s="22"/>
      <c r="H123" s="22"/>
      <c r="I123" s="115"/>
      <c r="J123" s="22"/>
      <c r="K123" s="22"/>
      <c r="L123" s="20"/>
    </row>
    <row r="124" spans="1:31" s="2" customFormat="1" ht="16.5" customHeight="1">
      <c r="A124" s="34"/>
      <c r="B124" s="35"/>
      <c r="C124" s="36"/>
      <c r="D124" s="36"/>
      <c r="E124" s="327" t="s">
        <v>769</v>
      </c>
      <c r="F124" s="329"/>
      <c r="G124" s="329"/>
      <c r="H124" s="329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114</v>
      </c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>
      <c r="A126" s="34"/>
      <c r="B126" s="35"/>
      <c r="C126" s="36"/>
      <c r="D126" s="36"/>
      <c r="E126" s="280" t="str">
        <f>E11</f>
        <v>SO 302 - Oprava propustku v km 7,231</v>
      </c>
      <c r="F126" s="329"/>
      <c r="G126" s="329"/>
      <c r="H126" s="329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122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20</v>
      </c>
      <c r="D128" s="36"/>
      <c r="E128" s="36"/>
      <c r="F128" s="27" t="str">
        <f>F14</f>
        <v xml:space="preserve"> </v>
      </c>
      <c r="G128" s="36"/>
      <c r="H128" s="36"/>
      <c r="I128" s="123" t="s">
        <v>22</v>
      </c>
      <c r="J128" s="66" t="str">
        <f>IF(J14="","",J14)</f>
        <v>7. 5. 2019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122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2" customHeight="1">
      <c r="A130" s="34"/>
      <c r="B130" s="35"/>
      <c r="C130" s="29" t="s">
        <v>24</v>
      </c>
      <c r="D130" s="36"/>
      <c r="E130" s="36"/>
      <c r="F130" s="27" t="str">
        <f>E17</f>
        <v xml:space="preserve"> </v>
      </c>
      <c r="G130" s="36"/>
      <c r="H130" s="36"/>
      <c r="I130" s="123" t="s">
        <v>29</v>
      </c>
      <c r="J130" s="32" t="str">
        <f>E23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>
      <c r="A131" s="34"/>
      <c r="B131" s="35"/>
      <c r="C131" s="29" t="s">
        <v>27</v>
      </c>
      <c r="D131" s="36"/>
      <c r="E131" s="36"/>
      <c r="F131" s="27" t="str">
        <f>IF(E20="","",E20)</f>
        <v>Vyplň údaj</v>
      </c>
      <c r="G131" s="36"/>
      <c r="H131" s="36"/>
      <c r="I131" s="123" t="s">
        <v>31</v>
      </c>
      <c r="J131" s="32" t="str">
        <f>E26</f>
        <v xml:space="preserve"> 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0.35" customHeight="1">
      <c r="A132" s="34"/>
      <c r="B132" s="35"/>
      <c r="C132" s="36"/>
      <c r="D132" s="36"/>
      <c r="E132" s="36"/>
      <c r="F132" s="36"/>
      <c r="G132" s="36"/>
      <c r="H132" s="36"/>
      <c r="I132" s="122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11" customFormat="1" ht="29.25" customHeight="1">
      <c r="A133" s="180"/>
      <c r="B133" s="181"/>
      <c r="C133" s="182" t="s">
        <v>125</v>
      </c>
      <c r="D133" s="183" t="s">
        <v>58</v>
      </c>
      <c r="E133" s="183" t="s">
        <v>54</v>
      </c>
      <c r="F133" s="183" t="s">
        <v>55</v>
      </c>
      <c r="G133" s="183" t="s">
        <v>126</v>
      </c>
      <c r="H133" s="183" t="s">
        <v>127</v>
      </c>
      <c r="I133" s="184" t="s">
        <v>128</v>
      </c>
      <c r="J133" s="183" t="s">
        <v>118</v>
      </c>
      <c r="K133" s="185" t="s">
        <v>129</v>
      </c>
      <c r="L133" s="186"/>
      <c r="M133" s="75" t="s">
        <v>1</v>
      </c>
      <c r="N133" s="76" t="s">
        <v>37</v>
      </c>
      <c r="O133" s="76" t="s">
        <v>130</v>
      </c>
      <c r="P133" s="76" t="s">
        <v>131</v>
      </c>
      <c r="Q133" s="76" t="s">
        <v>132</v>
      </c>
      <c r="R133" s="76" t="s">
        <v>133</v>
      </c>
      <c r="S133" s="76" t="s">
        <v>134</v>
      </c>
      <c r="T133" s="77" t="s">
        <v>135</v>
      </c>
      <c r="U133" s="180"/>
      <c r="V133" s="180"/>
      <c r="W133" s="180"/>
      <c r="X133" s="180"/>
      <c r="Y133" s="180"/>
      <c r="Z133" s="180"/>
      <c r="AA133" s="180"/>
      <c r="AB133" s="180"/>
      <c r="AC133" s="180"/>
      <c r="AD133" s="180"/>
      <c r="AE133" s="180"/>
    </row>
    <row r="134" spans="1:65" s="2" customFormat="1" ht="22.9" customHeight="1">
      <c r="A134" s="34"/>
      <c r="B134" s="35"/>
      <c r="C134" s="82" t="s">
        <v>136</v>
      </c>
      <c r="D134" s="36"/>
      <c r="E134" s="36"/>
      <c r="F134" s="36"/>
      <c r="G134" s="36"/>
      <c r="H134" s="36"/>
      <c r="I134" s="122"/>
      <c r="J134" s="187">
        <f>BK134</f>
        <v>0</v>
      </c>
      <c r="K134" s="36"/>
      <c r="L134" s="39"/>
      <c r="M134" s="78"/>
      <c r="N134" s="188"/>
      <c r="O134" s="79"/>
      <c r="P134" s="189">
        <f>P135+P189+P215+P229+P237+P243+P245+P257</f>
        <v>0</v>
      </c>
      <c r="Q134" s="79"/>
      <c r="R134" s="189">
        <f>R135+R189+R215+R229+R237+R243+R245+R257</f>
        <v>216.11132174179997</v>
      </c>
      <c r="S134" s="79"/>
      <c r="T134" s="190">
        <f>T135+T189+T215+T229+T237+T243+T245+T257</f>
        <v>60.28539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72</v>
      </c>
      <c r="AU134" s="17" t="s">
        <v>120</v>
      </c>
      <c r="BK134" s="191">
        <f>BK135+BK189+BK215+BK229+BK237+BK243+BK245+BK257</f>
        <v>0</v>
      </c>
    </row>
    <row r="135" spans="1:65" s="12" customFormat="1" ht="25.9" customHeight="1">
      <c r="B135" s="192"/>
      <c r="C135" s="193"/>
      <c r="D135" s="194" t="s">
        <v>72</v>
      </c>
      <c r="E135" s="195" t="s">
        <v>80</v>
      </c>
      <c r="F135" s="195" t="s">
        <v>267</v>
      </c>
      <c r="G135" s="193"/>
      <c r="H135" s="193"/>
      <c r="I135" s="196"/>
      <c r="J135" s="197">
        <f>BK135</f>
        <v>0</v>
      </c>
      <c r="K135" s="193"/>
      <c r="L135" s="198"/>
      <c r="M135" s="199"/>
      <c r="N135" s="200"/>
      <c r="O135" s="200"/>
      <c r="P135" s="201">
        <f>SUM(P136:P188)</f>
        <v>0</v>
      </c>
      <c r="Q135" s="200"/>
      <c r="R135" s="201">
        <f>SUM(R136:R188)</f>
        <v>150.66264732799999</v>
      </c>
      <c r="S135" s="200"/>
      <c r="T135" s="202">
        <f>SUM(T136:T188)</f>
        <v>0</v>
      </c>
      <c r="AR135" s="203" t="s">
        <v>80</v>
      </c>
      <c r="AT135" s="204" t="s">
        <v>72</v>
      </c>
      <c r="AU135" s="204" t="s">
        <v>73</v>
      </c>
      <c r="AY135" s="203" t="s">
        <v>139</v>
      </c>
      <c r="BK135" s="205">
        <f>SUM(BK136:BK188)</f>
        <v>0</v>
      </c>
    </row>
    <row r="136" spans="1:65" s="2" customFormat="1" ht="21.75" customHeight="1">
      <c r="A136" s="34"/>
      <c r="B136" s="35"/>
      <c r="C136" s="208" t="s">
        <v>80</v>
      </c>
      <c r="D136" s="208" t="s">
        <v>142</v>
      </c>
      <c r="E136" s="209" t="s">
        <v>274</v>
      </c>
      <c r="F136" s="210" t="s">
        <v>275</v>
      </c>
      <c r="G136" s="211" t="s">
        <v>276</v>
      </c>
      <c r="H136" s="212">
        <v>97.5</v>
      </c>
      <c r="I136" s="213"/>
      <c r="J136" s="214">
        <f>ROUND(I136*H136,2)</f>
        <v>0</v>
      </c>
      <c r="K136" s="210" t="s">
        <v>271</v>
      </c>
      <c r="L136" s="39"/>
      <c r="M136" s="215" t="s">
        <v>1</v>
      </c>
      <c r="N136" s="216" t="s">
        <v>38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147</v>
      </c>
      <c r="AT136" s="219" t="s">
        <v>142</v>
      </c>
      <c r="AU136" s="219" t="s">
        <v>80</v>
      </c>
      <c r="AY136" s="17" t="s">
        <v>139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80</v>
      </c>
      <c r="BK136" s="220">
        <f>ROUND(I136*H136,2)</f>
        <v>0</v>
      </c>
      <c r="BL136" s="17" t="s">
        <v>147</v>
      </c>
      <c r="BM136" s="219" t="s">
        <v>800</v>
      </c>
    </row>
    <row r="137" spans="1:65" s="13" customFormat="1" ht="11.25">
      <c r="B137" s="221"/>
      <c r="C137" s="222"/>
      <c r="D137" s="223" t="s">
        <v>149</v>
      </c>
      <c r="E137" s="224" t="s">
        <v>1</v>
      </c>
      <c r="F137" s="225" t="s">
        <v>801</v>
      </c>
      <c r="G137" s="222"/>
      <c r="H137" s="226">
        <v>45</v>
      </c>
      <c r="I137" s="227"/>
      <c r="J137" s="222"/>
      <c r="K137" s="222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149</v>
      </c>
      <c r="AU137" s="232" t="s">
        <v>80</v>
      </c>
      <c r="AV137" s="13" t="s">
        <v>82</v>
      </c>
      <c r="AW137" s="13" t="s">
        <v>30</v>
      </c>
      <c r="AX137" s="13" t="s">
        <v>73</v>
      </c>
      <c r="AY137" s="232" t="s">
        <v>139</v>
      </c>
    </row>
    <row r="138" spans="1:65" s="13" customFormat="1" ht="11.25">
      <c r="B138" s="221"/>
      <c r="C138" s="222"/>
      <c r="D138" s="223" t="s">
        <v>149</v>
      </c>
      <c r="E138" s="224" t="s">
        <v>1</v>
      </c>
      <c r="F138" s="225" t="s">
        <v>802</v>
      </c>
      <c r="G138" s="222"/>
      <c r="H138" s="226">
        <v>52.5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149</v>
      </c>
      <c r="AU138" s="232" t="s">
        <v>80</v>
      </c>
      <c r="AV138" s="13" t="s">
        <v>82</v>
      </c>
      <c r="AW138" s="13" t="s">
        <v>30</v>
      </c>
      <c r="AX138" s="13" t="s">
        <v>73</v>
      </c>
      <c r="AY138" s="232" t="s">
        <v>139</v>
      </c>
    </row>
    <row r="139" spans="1:65" s="14" customFormat="1" ht="11.25">
      <c r="B139" s="246"/>
      <c r="C139" s="247"/>
      <c r="D139" s="223" t="s">
        <v>149</v>
      </c>
      <c r="E139" s="248" t="s">
        <v>1</v>
      </c>
      <c r="F139" s="249" t="s">
        <v>231</v>
      </c>
      <c r="G139" s="247"/>
      <c r="H139" s="250">
        <v>97.5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149</v>
      </c>
      <c r="AU139" s="256" t="s">
        <v>80</v>
      </c>
      <c r="AV139" s="14" t="s">
        <v>147</v>
      </c>
      <c r="AW139" s="14" t="s">
        <v>30</v>
      </c>
      <c r="AX139" s="14" t="s">
        <v>80</v>
      </c>
      <c r="AY139" s="256" t="s">
        <v>139</v>
      </c>
    </row>
    <row r="140" spans="1:65" s="2" customFormat="1" ht="16.5" customHeight="1">
      <c r="A140" s="34"/>
      <c r="B140" s="35"/>
      <c r="C140" s="208" t="s">
        <v>82</v>
      </c>
      <c r="D140" s="208" t="s">
        <v>142</v>
      </c>
      <c r="E140" s="209" t="s">
        <v>279</v>
      </c>
      <c r="F140" s="210" t="s">
        <v>280</v>
      </c>
      <c r="G140" s="211" t="s">
        <v>276</v>
      </c>
      <c r="H140" s="212">
        <v>97.5</v>
      </c>
      <c r="I140" s="213"/>
      <c r="J140" s="214">
        <f>ROUND(I140*H140,2)</f>
        <v>0</v>
      </c>
      <c r="K140" s="210" t="s">
        <v>271</v>
      </c>
      <c r="L140" s="39"/>
      <c r="M140" s="215" t="s">
        <v>1</v>
      </c>
      <c r="N140" s="216" t="s">
        <v>38</v>
      </c>
      <c r="O140" s="71"/>
      <c r="P140" s="217">
        <f>O140*H140</f>
        <v>0</v>
      </c>
      <c r="Q140" s="217">
        <v>1.8000000000000001E-4</v>
      </c>
      <c r="R140" s="217">
        <f>Q140*H140</f>
        <v>1.755E-2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147</v>
      </c>
      <c r="AT140" s="219" t="s">
        <v>142</v>
      </c>
      <c r="AU140" s="219" t="s">
        <v>80</v>
      </c>
      <c r="AY140" s="17" t="s">
        <v>139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80</v>
      </c>
      <c r="BK140" s="220">
        <f>ROUND(I140*H140,2)</f>
        <v>0</v>
      </c>
      <c r="BL140" s="17" t="s">
        <v>147</v>
      </c>
      <c r="BM140" s="219" t="s">
        <v>803</v>
      </c>
    </row>
    <row r="141" spans="1:65" s="13" customFormat="1" ht="11.25">
      <c r="B141" s="221"/>
      <c r="C141" s="222"/>
      <c r="D141" s="223" t="s">
        <v>149</v>
      </c>
      <c r="E141" s="224" t="s">
        <v>1</v>
      </c>
      <c r="F141" s="225" t="s">
        <v>801</v>
      </c>
      <c r="G141" s="222"/>
      <c r="H141" s="226">
        <v>45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149</v>
      </c>
      <c r="AU141" s="232" t="s">
        <v>80</v>
      </c>
      <c r="AV141" s="13" t="s">
        <v>82</v>
      </c>
      <c r="AW141" s="13" t="s">
        <v>30</v>
      </c>
      <c r="AX141" s="13" t="s">
        <v>73</v>
      </c>
      <c r="AY141" s="232" t="s">
        <v>139</v>
      </c>
    </row>
    <row r="142" spans="1:65" s="13" customFormat="1" ht="11.25">
      <c r="B142" s="221"/>
      <c r="C142" s="222"/>
      <c r="D142" s="223" t="s">
        <v>149</v>
      </c>
      <c r="E142" s="224" t="s">
        <v>1</v>
      </c>
      <c r="F142" s="225" t="s">
        <v>802</v>
      </c>
      <c r="G142" s="222"/>
      <c r="H142" s="226">
        <v>52.5</v>
      </c>
      <c r="I142" s="227"/>
      <c r="J142" s="222"/>
      <c r="K142" s="222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149</v>
      </c>
      <c r="AU142" s="232" t="s">
        <v>80</v>
      </c>
      <c r="AV142" s="13" t="s">
        <v>82</v>
      </c>
      <c r="AW142" s="13" t="s">
        <v>30</v>
      </c>
      <c r="AX142" s="13" t="s">
        <v>73</v>
      </c>
      <c r="AY142" s="232" t="s">
        <v>139</v>
      </c>
    </row>
    <row r="143" spans="1:65" s="14" customFormat="1" ht="11.25">
      <c r="B143" s="246"/>
      <c r="C143" s="247"/>
      <c r="D143" s="223" t="s">
        <v>149</v>
      </c>
      <c r="E143" s="248" t="s">
        <v>1</v>
      </c>
      <c r="F143" s="249" t="s">
        <v>231</v>
      </c>
      <c r="G143" s="247"/>
      <c r="H143" s="250">
        <v>97.5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149</v>
      </c>
      <c r="AU143" s="256" t="s">
        <v>80</v>
      </c>
      <c r="AV143" s="14" t="s">
        <v>147</v>
      </c>
      <c r="AW143" s="14" t="s">
        <v>30</v>
      </c>
      <c r="AX143" s="14" t="s">
        <v>80</v>
      </c>
      <c r="AY143" s="256" t="s">
        <v>139</v>
      </c>
    </row>
    <row r="144" spans="1:65" s="2" customFormat="1" ht="16.5" customHeight="1">
      <c r="A144" s="34"/>
      <c r="B144" s="35"/>
      <c r="C144" s="208" t="s">
        <v>158</v>
      </c>
      <c r="D144" s="208" t="s">
        <v>142</v>
      </c>
      <c r="E144" s="209" t="s">
        <v>282</v>
      </c>
      <c r="F144" s="210" t="s">
        <v>283</v>
      </c>
      <c r="G144" s="211" t="s">
        <v>218</v>
      </c>
      <c r="H144" s="212">
        <v>18</v>
      </c>
      <c r="I144" s="213"/>
      <c r="J144" s="214">
        <f>ROUND(I144*H144,2)</f>
        <v>0</v>
      </c>
      <c r="K144" s="210" t="s">
        <v>271</v>
      </c>
      <c r="L144" s="39"/>
      <c r="M144" s="215" t="s">
        <v>1</v>
      </c>
      <c r="N144" s="216" t="s">
        <v>38</v>
      </c>
      <c r="O144" s="71"/>
      <c r="P144" s="217">
        <f>O144*H144</f>
        <v>0</v>
      </c>
      <c r="Q144" s="217">
        <v>1.5590796000000001E-2</v>
      </c>
      <c r="R144" s="217">
        <f>Q144*H144</f>
        <v>0.28063432799999999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147</v>
      </c>
      <c r="AT144" s="219" t="s">
        <v>142</v>
      </c>
      <c r="AU144" s="219" t="s">
        <v>80</v>
      </c>
      <c r="AY144" s="17" t="s">
        <v>139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80</v>
      </c>
      <c r="BK144" s="220">
        <f>ROUND(I144*H144,2)</f>
        <v>0</v>
      </c>
      <c r="BL144" s="17" t="s">
        <v>147</v>
      </c>
      <c r="BM144" s="219" t="s">
        <v>804</v>
      </c>
    </row>
    <row r="145" spans="1:65" s="13" customFormat="1" ht="11.25">
      <c r="B145" s="221"/>
      <c r="C145" s="222"/>
      <c r="D145" s="223" t="s">
        <v>149</v>
      </c>
      <c r="E145" s="224" t="s">
        <v>1</v>
      </c>
      <c r="F145" s="225" t="s">
        <v>232</v>
      </c>
      <c r="G145" s="222"/>
      <c r="H145" s="226">
        <v>18</v>
      </c>
      <c r="I145" s="227"/>
      <c r="J145" s="222"/>
      <c r="K145" s="222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149</v>
      </c>
      <c r="AU145" s="232" t="s">
        <v>80</v>
      </c>
      <c r="AV145" s="13" t="s">
        <v>82</v>
      </c>
      <c r="AW145" s="13" t="s">
        <v>30</v>
      </c>
      <c r="AX145" s="13" t="s">
        <v>80</v>
      </c>
      <c r="AY145" s="232" t="s">
        <v>139</v>
      </c>
    </row>
    <row r="146" spans="1:65" s="2" customFormat="1" ht="21.75" customHeight="1">
      <c r="A146" s="34"/>
      <c r="B146" s="35"/>
      <c r="C146" s="208" t="s">
        <v>147</v>
      </c>
      <c r="D146" s="208" t="s">
        <v>142</v>
      </c>
      <c r="E146" s="209" t="s">
        <v>285</v>
      </c>
      <c r="F146" s="210" t="s">
        <v>286</v>
      </c>
      <c r="G146" s="211" t="s">
        <v>287</v>
      </c>
      <c r="H146" s="212">
        <v>24</v>
      </c>
      <c r="I146" s="213"/>
      <c r="J146" s="214">
        <f>ROUND(I146*H146,2)</f>
        <v>0</v>
      </c>
      <c r="K146" s="210" t="s">
        <v>271</v>
      </c>
      <c r="L146" s="39"/>
      <c r="M146" s="215" t="s">
        <v>1</v>
      </c>
      <c r="N146" s="216" t="s">
        <v>38</v>
      </c>
      <c r="O146" s="71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147</v>
      </c>
      <c r="AT146" s="219" t="s">
        <v>142</v>
      </c>
      <c r="AU146" s="219" t="s">
        <v>80</v>
      </c>
      <c r="AY146" s="17" t="s">
        <v>139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80</v>
      </c>
      <c r="BK146" s="220">
        <f>ROUND(I146*H146,2)</f>
        <v>0</v>
      </c>
      <c r="BL146" s="17" t="s">
        <v>147</v>
      </c>
      <c r="BM146" s="219" t="s">
        <v>805</v>
      </c>
    </row>
    <row r="147" spans="1:65" s="13" customFormat="1" ht="11.25">
      <c r="B147" s="221"/>
      <c r="C147" s="222"/>
      <c r="D147" s="223" t="s">
        <v>149</v>
      </c>
      <c r="E147" s="224" t="s">
        <v>1</v>
      </c>
      <c r="F147" s="225" t="s">
        <v>806</v>
      </c>
      <c r="G147" s="222"/>
      <c r="H147" s="226">
        <v>24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149</v>
      </c>
      <c r="AU147" s="232" t="s">
        <v>80</v>
      </c>
      <c r="AV147" s="13" t="s">
        <v>82</v>
      </c>
      <c r="AW147" s="13" t="s">
        <v>30</v>
      </c>
      <c r="AX147" s="13" t="s">
        <v>80</v>
      </c>
      <c r="AY147" s="232" t="s">
        <v>139</v>
      </c>
    </row>
    <row r="148" spans="1:65" s="2" customFormat="1" ht="21.75" customHeight="1">
      <c r="A148" s="34"/>
      <c r="B148" s="35"/>
      <c r="C148" s="208" t="s">
        <v>140</v>
      </c>
      <c r="D148" s="208" t="s">
        <v>142</v>
      </c>
      <c r="E148" s="209" t="s">
        <v>290</v>
      </c>
      <c r="F148" s="210" t="s">
        <v>291</v>
      </c>
      <c r="G148" s="211" t="s">
        <v>292</v>
      </c>
      <c r="H148" s="212">
        <v>6</v>
      </c>
      <c r="I148" s="213"/>
      <c r="J148" s="214">
        <f>ROUND(I148*H148,2)</f>
        <v>0</v>
      </c>
      <c r="K148" s="210" t="s">
        <v>271</v>
      </c>
      <c r="L148" s="39"/>
      <c r="M148" s="215" t="s">
        <v>1</v>
      </c>
      <c r="N148" s="216" t="s">
        <v>38</v>
      </c>
      <c r="O148" s="71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147</v>
      </c>
      <c r="AT148" s="219" t="s">
        <v>142</v>
      </c>
      <c r="AU148" s="219" t="s">
        <v>80</v>
      </c>
      <c r="AY148" s="17" t="s">
        <v>139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80</v>
      </c>
      <c r="BK148" s="220">
        <f>ROUND(I148*H148,2)</f>
        <v>0</v>
      </c>
      <c r="BL148" s="17" t="s">
        <v>147</v>
      </c>
      <c r="BM148" s="219" t="s">
        <v>807</v>
      </c>
    </row>
    <row r="149" spans="1:65" s="13" customFormat="1" ht="11.25">
      <c r="B149" s="221"/>
      <c r="C149" s="222"/>
      <c r="D149" s="223" t="s">
        <v>149</v>
      </c>
      <c r="E149" s="224" t="s">
        <v>1</v>
      </c>
      <c r="F149" s="225" t="s">
        <v>172</v>
      </c>
      <c r="G149" s="222"/>
      <c r="H149" s="226">
        <v>6</v>
      </c>
      <c r="I149" s="227"/>
      <c r="J149" s="222"/>
      <c r="K149" s="222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149</v>
      </c>
      <c r="AU149" s="232" t="s">
        <v>80</v>
      </c>
      <c r="AV149" s="13" t="s">
        <v>82</v>
      </c>
      <c r="AW149" s="13" t="s">
        <v>30</v>
      </c>
      <c r="AX149" s="13" t="s">
        <v>80</v>
      </c>
      <c r="AY149" s="232" t="s">
        <v>139</v>
      </c>
    </row>
    <row r="150" spans="1:65" s="2" customFormat="1" ht="16.5" customHeight="1">
      <c r="A150" s="34"/>
      <c r="B150" s="35"/>
      <c r="C150" s="208" t="s">
        <v>172</v>
      </c>
      <c r="D150" s="208" t="s">
        <v>142</v>
      </c>
      <c r="E150" s="209" t="s">
        <v>297</v>
      </c>
      <c r="F150" s="210" t="s">
        <v>298</v>
      </c>
      <c r="G150" s="211" t="s">
        <v>153</v>
      </c>
      <c r="H150" s="212">
        <v>9.75</v>
      </c>
      <c r="I150" s="213"/>
      <c r="J150" s="214">
        <f>ROUND(I150*H150,2)</f>
        <v>0</v>
      </c>
      <c r="K150" s="210" t="s">
        <v>271</v>
      </c>
      <c r="L150" s="39"/>
      <c r="M150" s="215" t="s">
        <v>1</v>
      </c>
      <c r="N150" s="216" t="s">
        <v>38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147</v>
      </c>
      <c r="AT150" s="219" t="s">
        <v>142</v>
      </c>
      <c r="AU150" s="219" t="s">
        <v>80</v>
      </c>
      <c r="AY150" s="17" t="s">
        <v>139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80</v>
      </c>
      <c r="BK150" s="220">
        <f>ROUND(I150*H150,2)</f>
        <v>0</v>
      </c>
      <c r="BL150" s="17" t="s">
        <v>147</v>
      </c>
      <c r="BM150" s="219" t="s">
        <v>808</v>
      </c>
    </row>
    <row r="151" spans="1:65" s="13" customFormat="1" ht="11.25">
      <c r="B151" s="221"/>
      <c r="C151" s="222"/>
      <c r="D151" s="223" t="s">
        <v>149</v>
      </c>
      <c r="E151" s="224" t="s">
        <v>1</v>
      </c>
      <c r="F151" s="225" t="s">
        <v>809</v>
      </c>
      <c r="G151" s="222"/>
      <c r="H151" s="226">
        <v>4.5</v>
      </c>
      <c r="I151" s="227"/>
      <c r="J151" s="222"/>
      <c r="K151" s="222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149</v>
      </c>
      <c r="AU151" s="232" t="s">
        <v>80</v>
      </c>
      <c r="AV151" s="13" t="s">
        <v>82</v>
      </c>
      <c r="AW151" s="13" t="s">
        <v>30</v>
      </c>
      <c r="AX151" s="13" t="s">
        <v>73</v>
      </c>
      <c r="AY151" s="232" t="s">
        <v>139</v>
      </c>
    </row>
    <row r="152" spans="1:65" s="13" customFormat="1" ht="11.25">
      <c r="B152" s="221"/>
      <c r="C152" s="222"/>
      <c r="D152" s="223" t="s">
        <v>149</v>
      </c>
      <c r="E152" s="224" t="s">
        <v>1</v>
      </c>
      <c r="F152" s="225" t="s">
        <v>810</v>
      </c>
      <c r="G152" s="222"/>
      <c r="H152" s="226">
        <v>5.25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149</v>
      </c>
      <c r="AU152" s="232" t="s">
        <v>80</v>
      </c>
      <c r="AV152" s="13" t="s">
        <v>82</v>
      </c>
      <c r="AW152" s="13" t="s">
        <v>30</v>
      </c>
      <c r="AX152" s="13" t="s">
        <v>73</v>
      </c>
      <c r="AY152" s="232" t="s">
        <v>139</v>
      </c>
    </row>
    <row r="153" spans="1:65" s="14" customFormat="1" ht="11.25">
      <c r="B153" s="246"/>
      <c r="C153" s="247"/>
      <c r="D153" s="223" t="s">
        <v>149</v>
      </c>
      <c r="E153" s="248" t="s">
        <v>1</v>
      </c>
      <c r="F153" s="249" t="s">
        <v>231</v>
      </c>
      <c r="G153" s="247"/>
      <c r="H153" s="250">
        <v>9.75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149</v>
      </c>
      <c r="AU153" s="256" t="s">
        <v>80</v>
      </c>
      <c r="AV153" s="14" t="s">
        <v>147</v>
      </c>
      <c r="AW153" s="14" t="s">
        <v>30</v>
      </c>
      <c r="AX153" s="14" t="s">
        <v>80</v>
      </c>
      <c r="AY153" s="256" t="s">
        <v>139</v>
      </c>
    </row>
    <row r="154" spans="1:65" s="2" customFormat="1" ht="21.75" customHeight="1">
      <c r="A154" s="34"/>
      <c r="B154" s="35"/>
      <c r="C154" s="208" t="s">
        <v>178</v>
      </c>
      <c r="D154" s="208" t="s">
        <v>142</v>
      </c>
      <c r="E154" s="209" t="s">
        <v>303</v>
      </c>
      <c r="F154" s="210" t="s">
        <v>304</v>
      </c>
      <c r="G154" s="211" t="s">
        <v>153</v>
      </c>
      <c r="H154" s="212">
        <v>167.07</v>
      </c>
      <c r="I154" s="213"/>
      <c r="J154" s="214">
        <f>ROUND(I154*H154,2)</f>
        <v>0</v>
      </c>
      <c r="K154" s="210" t="s">
        <v>271</v>
      </c>
      <c r="L154" s="39"/>
      <c r="M154" s="215" t="s">
        <v>1</v>
      </c>
      <c r="N154" s="216" t="s">
        <v>38</v>
      </c>
      <c r="O154" s="71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9" t="s">
        <v>147</v>
      </c>
      <c r="AT154" s="219" t="s">
        <v>142</v>
      </c>
      <c r="AU154" s="219" t="s">
        <v>80</v>
      </c>
      <c r="AY154" s="17" t="s">
        <v>139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7" t="s">
        <v>80</v>
      </c>
      <c r="BK154" s="220">
        <f>ROUND(I154*H154,2)</f>
        <v>0</v>
      </c>
      <c r="BL154" s="17" t="s">
        <v>147</v>
      </c>
      <c r="BM154" s="219" t="s">
        <v>811</v>
      </c>
    </row>
    <row r="155" spans="1:65" s="13" customFormat="1" ht="22.5">
      <c r="B155" s="221"/>
      <c r="C155" s="222"/>
      <c r="D155" s="223" t="s">
        <v>149</v>
      </c>
      <c r="E155" s="224" t="s">
        <v>1</v>
      </c>
      <c r="F155" s="225" t="s">
        <v>812</v>
      </c>
      <c r="G155" s="222"/>
      <c r="H155" s="226">
        <v>167.07</v>
      </c>
      <c r="I155" s="227"/>
      <c r="J155" s="222"/>
      <c r="K155" s="222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149</v>
      </c>
      <c r="AU155" s="232" t="s">
        <v>80</v>
      </c>
      <c r="AV155" s="13" t="s">
        <v>82</v>
      </c>
      <c r="AW155" s="13" t="s">
        <v>30</v>
      </c>
      <c r="AX155" s="13" t="s">
        <v>80</v>
      </c>
      <c r="AY155" s="232" t="s">
        <v>139</v>
      </c>
    </row>
    <row r="156" spans="1:65" s="2" customFormat="1" ht="21.75" customHeight="1">
      <c r="A156" s="34"/>
      <c r="B156" s="35"/>
      <c r="C156" s="208" t="s">
        <v>182</v>
      </c>
      <c r="D156" s="208" t="s">
        <v>142</v>
      </c>
      <c r="E156" s="209" t="s">
        <v>307</v>
      </c>
      <c r="F156" s="210" t="s">
        <v>308</v>
      </c>
      <c r="G156" s="211" t="s">
        <v>153</v>
      </c>
      <c r="H156" s="212">
        <v>167.07</v>
      </c>
      <c r="I156" s="213"/>
      <c r="J156" s="214">
        <f>ROUND(I156*H156,2)</f>
        <v>0</v>
      </c>
      <c r="K156" s="210" t="s">
        <v>271</v>
      </c>
      <c r="L156" s="39"/>
      <c r="M156" s="215" t="s">
        <v>1</v>
      </c>
      <c r="N156" s="216" t="s">
        <v>38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147</v>
      </c>
      <c r="AT156" s="219" t="s">
        <v>142</v>
      </c>
      <c r="AU156" s="219" t="s">
        <v>80</v>
      </c>
      <c r="AY156" s="17" t="s">
        <v>139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80</v>
      </c>
      <c r="BK156" s="220">
        <f>ROUND(I156*H156,2)</f>
        <v>0</v>
      </c>
      <c r="BL156" s="17" t="s">
        <v>147</v>
      </c>
      <c r="BM156" s="219" t="s">
        <v>813</v>
      </c>
    </row>
    <row r="157" spans="1:65" s="13" customFormat="1" ht="11.25">
      <c r="B157" s="221"/>
      <c r="C157" s="222"/>
      <c r="D157" s="223" t="s">
        <v>149</v>
      </c>
      <c r="E157" s="224" t="s">
        <v>1</v>
      </c>
      <c r="F157" s="225" t="s">
        <v>814</v>
      </c>
      <c r="G157" s="222"/>
      <c r="H157" s="226">
        <v>167.07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149</v>
      </c>
      <c r="AU157" s="232" t="s">
        <v>80</v>
      </c>
      <c r="AV157" s="13" t="s">
        <v>82</v>
      </c>
      <c r="AW157" s="13" t="s">
        <v>30</v>
      </c>
      <c r="AX157" s="13" t="s">
        <v>80</v>
      </c>
      <c r="AY157" s="232" t="s">
        <v>139</v>
      </c>
    </row>
    <row r="158" spans="1:65" s="2" customFormat="1" ht="21.75" customHeight="1">
      <c r="A158" s="34"/>
      <c r="B158" s="35"/>
      <c r="C158" s="208" t="s">
        <v>187</v>
      </c>
      <c r="D158" s="208" t="s">
        <v>142</v>
      </c>
      <c r="E158" s="209" t="s">
        <v>311</v>
      </c>
      <c r="F158" s="210" t="s">
        <v>312</v>
      </c>
      <c r="G158" s="211" t="s">
        <v>153</v>
      </c>
      <c r="H158" s="212">
        <v>353.64</v>
      </c>
      <c r="I158" s="213"/>
      <c r="J158" s="214">
        <f>ROUND(I158*H158,2)</f>
        <v>0</v>
      </c>
      <c r="K158" s="210" t="s">
        <v>271</v>
      </c>
      <c r="L158" s="39"/>
      <c r="M158" s="215" t="s">
        <v>1</v>
      </c>
      <c r="N158" s="216" t="s">
        <v>38</v>
      </c>
      <c r="O158" s="71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9" t="s">
        <v>147</v>
      </c>
      <c r="AT158" s="219" t="s">
        <v>142</v>
      </c>
      <c r="AU158" s="219" t="s">
        <v>80</v>
      </c>
      <c r="AY158" s="17" t="s">
        <v>139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7" t="s">
        <v>80</v>
      </c>
      <c r="BK158" s="220">
        <f>ROUND(I158*H158,2)</f>
        <v>0</v>
      </c>
      <c r="BL158" s="17" t="s">
        <v>147</v>
      </c>
      <c r="BM158" s="219" t="s">
        <v>815</v>
      </c>
    </row>
    <row r="159" spans="1:65" s="15" customFormat="1" ht="11.25">
      <c r="B159" s="260"/>
      <c r="C159" s="261"/>
      <c r="D159" s="223" t="s">
        <v>149</v>
      </c>
      <c r="E159" s="262" t="s">
        <v>1</v>
      </c>
      <c r="F159" s="263" t="s">
        <v>816</v>
      </c>
      <c r="G159" s="261"/>
      <c r="H159" s="262" t="s">
        <v>1</v>
      </c>
      <c r="I159" s="264"/>
      <c r="J159" s="261"/>
      <c r="K159" s="261"/>
      <c r="L159" s="265"/>
      <c r="M159" s="266"/>
      <c r="N159" s="267"/>
      <c r="O159" s="267"/>
      <c r="P159" s="267"/>
      <c r="Q159" s="267"/>
      <c r="R159" s="267"/>
      <c r="S159" s="267"/>
      <c r="T159" s="268"/>
      <c r="AT159" s="269" t="s">
        <v>149</v>
      </c>
      <c r="AU159" s="269" t="s">
        <v>80</v>
      </c>
      <c r="AV159" s="15" t="s">
        <v>80</v>
      </c>
      <c r="AW159" s="15" t="s">
        <v>30</v>
      </c>
      <c r="AX159" s="15" t="s">
        <v>73</v>
      </c>
      <c r="AY159" s="269" t="s">
        <v>139</v>
      </c>
    </row>
    <row r="160" spans="1:65" s="13" customFormat="1" ht="11.25">
      <c r="B160" s="221"/>
      <c r="C160" s="222"/>
      <c r="D160" s="223" t="s">
        <v>149</v>
      </c>
      <c r="E160" s="224" t="s">
        <v>1</v>
      </c>
      <c r="F160" s="225" t="s">
        <v>817</v>
      </c>
      <c r="G160" s="222"/>
      <c r="H160" s="226">
        <v>353.64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149</v>
      </c>
      <c r="AU160" s="232" t="s">
        <v>80</v>
      </c>
      <c r="AV160" s="13" t="s">
        <v>82</v>
      </c>
      <c r="AW160" s="13" t="s">
        <v>30</v>
      </c>
      <c r="AX160" s="13" t="s">
        <v>80</v>
      </c>
      <c r="AY160" s="232" t="s">
        <v>139</v>
      </c>
    </row>
    <row r="161" spans="1:65" s="2" customFormat="1" ht="16.5" customHeight="1">
      <c r="A161" s="34"/>
      <c r="B161" s="35"/>
      <c r="C161" s="208" t="s">
        <v>191</v>
      </c>
      <c r="D161" s="208" t="s">
        <v>142</v>
      </c>
      <c r="E161" s="209" t="s">
        <v>818</v>
      </c>
      <c r="F161" s="210" t="s">
        <v>819</v>
      </c>
      <c r="G161" s="211" t="s">
        <v>153</v>
      </c>
      <c r="H161" s="212">
        <v>176.82</v>
      </c>
      <c r="I161" s="213"/>
      <c r="J161" s="214">
        <f>ROUND(I161*H161,2)</f>
        <v>0</v>
      </c>
      <c r="K161" s="210" t="s">
        <v>271</v>
      </c>
      <c r="L161" s="39"/>
      <c r="M161" s="215" t="s">
        <v>1</v>
      </c>
      <c r="N161" s="216" t="s">
        <v>38</v>
      </c>
      <c r="O161" s="71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147</v>
      </c>
      <c r="AT161" s="219" t="s">
        <v>142</v>
      </c>
      <c r="AU161" s="219" t="s">
        <v>80</v>
      </c>
      <c r="AY161" s="17" t="s">
        <v>139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80</v>
      </c>
      <c r="BK161" s="220">
        <f>ROUND(I161*H161,2)</f>
        <v>0</v>
      </c>
      <c r="BL161" s="17" t="s">
        <v>147</v>
      </c>
      <c r="BM161" s="219" t="s">
        <v>820</v>
      </c>
    </row>
    <row r="162" spans="1:65" s="15" customFormat="1" ht="11.25">
      <c r="B162" s="260"/>
      <c r="C162" s="261"/>
      <c r="D162" s="223" t="s">
        <v>149</v>
      </c>
      <c r="E162" s="262" t="s">
        <v>1</v>
      </c>
      <c r="F162" s="263" t="s">
        <v>821</v>
      </c>
      <c r="G162" s="261"/>
      <c r="H162" s="262" t="s">
        <v>1</v>
      </c>
      <c r="I162" s="264"/>
      <c r="J162" s="261"/>
      <c r="K162" s="261"/>
      <c r="L162" s="265"/>
      <c r="M162" s="266"/>
      <c r="N162" s="267"/>
      <c r="O162" s="267"/>
      <c r="P162" s="267"/>
      <c r="Q162" s="267"/>
      <c r="R162" s="267"/>
      <c r="S162" s="267"/>
      <c r="T162" s="268"/>
      <c r="AT162" s="269" t="s">
        <v>149</v>
      </c>
      <c r="AU162" s="269" t="s">
        <v>80</v>
      </c>
      <c r="AV162" s="15" t="s">
        <v>80</v>
      </c>
      <c r="AW162" s="15" t="s">
        <v>30</v>
      </c>
      <c r="AX162" s="15" t="s">
        <v>73</v>
      </c>
      <c r="AY162" s="269" t="s">
        <v>139</v>
      </c>
    </row>
    <row r="163" spans="1:65" s="13" customFormat="1" ht="11.25">
      <c r="B163" s="221"/>
      <c r="C163" s="222"/>
      <c r="D163" s="223" t="s">
        <v>149</v>
      </c>
      <c r="E163" s="224" t="s">
        <v>1</v>
      </c>
      <c r="F163" s="225" t="s">
        <v>822</v>
      </c>
      <c r="G163" s="222"/>
      <c r="H163" s="226">
        <v>176.82</v>
      </c>
      <c r="I163" s="227"/>
      <c r="J163" s="222"/>
      <c r="K163" s="222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149</v>
      </c>
      <c r="AU163" s="232" t="s">
        <v>80</v>
      </c>
      <c r="AV163" s="13" t="s">
        <v>82</v>
      </c>
      <c r="AW163" s="13" t="s">
        <v>30</v>
      </c>
      <c r="AX163" s="13" t="s">
        <v>80</v>
      </c>
      <c r="AY163" s="232" t="s">
        <v>139</v>
      </c>
    </row>
    <row r="164" spans="1:65" s="2" customFormat="1" ht="21.75" customHeight="1">
      <c r="A164" s="34"/>
      <c r="B164" s="35"/>
      <c r="C164" s="208" t="s">
        <v>197</v>
      </c>
      <c r="D164" s="208" t="s">
        <v>142</v>
      </c>
      <c r="E164" s="209" t="s">
        <v>321</v>
      </c>
      <c r="F164" s="210" t="s">
        <v>322</v>
      </c>
      <c r="G164" s="211" t="s">
        <v>153</v>
      </c>
      <c r="H164" s="212">
        <v>176.82</v>
      </c>
      <c r="I164" s="213"/>
      <c r="J164" s="214">
        <f>ROUND(I164*H164,2)</f>
        <v>0</v>
      </c>
      <c r="K164" s="210" t="s">
        <v>271</v>
      </c>
      <c r="L164" s="39"/>
      <c r="M164" s="215" t="s">
        <v>1</v>
      </c>
      <c r="N164" s="216" t="s">
        <v>38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147</v>
      </c>
      <c r="AT164" s="219" t="s">
        <v>142</v>
      </c>
      <c r="AU164" s="219" t="s">
        <v>80</v>
      </c>
      <c r="AY164" s="17" t="s">
        <v>139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80</v>
      </c>
      <c r="BK164" s="220">
        <f>ROUND(I164*H164,2)</f>
        <v>0</v>
      </c>
      <c r="BL164" s="17" t="s">
        <v>147</v>
      </c>
      <c r="BM164" s="219" t="s">
        <v>823</v>
      </c>
    </row>
    <row r="165" spans="1:65" s="13" customFormat="1" ht="11.25">
      <c r="B165" s="221"/>
      <c r="C165" s="222"/>
      <c r="D165" s="223" t="s">
        <v>149</v>
      </c>
      <c r="E165" s="224" t="s">
        <v>1</v>
      </c>
      <c r="F165" s="225" t="s">
        <v>824</v>
      </c>
      <c r="G165" s="222"/>
      <c r="H165" s="226">
        <v>176.82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149</v>
      </c>
      <c r="AU165" s="232" t="s">
        <v>80</v>
      </c>
      <c r="AV165" s="13" t="s">
        <v>82</v>
      </c>
      <c r="AW165" s="13" t="s">
        <v>30</v>
      </c>
      <c r="AX165" s="13" t="s">
        <v>80</v>
      </c>
      <c r="AY165" s="232" t="s">
        <v>139</v>
      </c>
    </row>
    <row r="166" spans="1:65" s="2" customFormat="1" ht="21.75" customHeight="1">
      <c r="A166" s="34"/>
      <c r="B166" s="35"/>
      <c r="C166" s="208" t="s">
        <v>201</v>
      </c>
      <c r="D166" s="208" t="s">
        <v>142</v>
      </c>
      <c r="E166" s="209" t="s">
        <v>325</v>
      </c>
      <c r="F166" s="210" t="s">
        <v>326</v>
      </c>
      <c r="G166" s="211" t="s">
        <v>276</v>
      </c>
      <c r="H166" s="212">
        <v>97.5</v>
      </c>
      <c r="I166" s="213"/>
      <c r="J166" s="214">
        <f>ROUND(I166*H166,2)</f>
        <v>0</v>
      </c>
      <c r="K166" s="210" t="s">
        <v>271</v>
      </c>
      <c r="L166" s="39"/>
      <c r="M166" s="215" t="s">
        <v>1</v>
      </c>
      <c r="N166" s="216" t="s">
        <v>38</v>
      </c>
      <c r="O166" s="71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147</v>
      </c>
      <c r="AT166" s="219" t="s">
        <v>142</v>
      </c>
      <c r="AU166" s="219" t="s">
        <v>80</v>
      </c>
      <c r="AY166" s="17" t="s">
        <v>139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7" t="s">
        <v>80</v>
      </c>
      <c r="BK166" s="220">
        <f>ROUND(I166*H166,2)</f>
        <v>0</v>
      </c>
      <c r="BL166" s="17" t="s">
        <v>147</v>
      </c>
      <c r="BM166" s="219" t="s">
        <v>825</v>
      </c>
    </row>
    <row r="167" spans="1:65" s="13" customFormat="1" ht="11.25">
      <c r="B167" s="221"/>
      <c r="C167" s="222"/>
      <c r="D167" s="223" t="s">
        <v>149</v>
      </c>
      <c r="E167" s="224" t="s">
        <v>1</v>
      </c>
      <c r="F167" s="225" t="s">
        <v>801</v>
      </c>
      <c r="G167" s="222"/>
      <c r="H167" s="226">
        <v>45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149</v>
      </c>
      <c r="AU167" s="232" t="s">
        <v>80</v>
      </c>
      <c r="AV167" s="13" t="s">
        <v>82</v>
      </c>
      <c r="AW167" s="13" t="s">
        <v>30</v>
      </c>
      <c r="AX167" s="13" t="s">
        <v>73</v>
      </c>
      <c r="AY167" s="232" t="s">
        <v>139</v>
      </c>
    </row>
    <row r="168" spans="1:65" s="13" customFormat="1" ht="11.25">
      <c r="B168" s="221"/>
      <c r="C168" s="222"/>
      <c r="D168" s="223" t="s">
        <v>149</v>
      </c>
      <c r="E168" s="224" t="s">
        <v>1</v>
      </c>
      <c r="F168" s="225" t="s">
        <v>802</v>
      </c>
      <c r="G168" s="222"/>
      <c r="H168" s="226">
        <v>52.5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149</v>
      </c>
      <c r="AU168" s="232" t="s">
        <v>80</v>
      </c>
      <c r="AV168" s="13" t="s">
        <v>82</v>
      </c>
      <c r="AW168" s="13" t="s">
        <v>30</v>
      </c>
      <c r="AX168" s="13" t="s">
        <v>73</v>
      </c>
      <c r="AY168" s="232" t="s">
        <v>139</v>
      </c>
    </row>
    <row r="169" spans="1:65" s="14" customFormat="1" ht="11.25">
      <c r="B169" s="246"/>
      <c r="C169" s="247"/>
      <c r="D169" s="223" t="s">
        <v>149</v>
      </c>
      <c r="E169" s="248" t="s">
        <v>1</v>
      </c>
      <c r="F169" s="249" t="s">
        <v>231</v>
      </c>
      <c r="G169" s="247"/>
      <c r="H169" s="250">
        <v>97.5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149</v>
      </c>
      <c r="AU169" s="256" t="s">
        <v>80</v>
      </c>
      <c r="AV169" s="14" t="s">
        <v>147</v>
      </c>
      <c r="AW169" s="14" t="s">
        <v>30</v>
      </c>
      <c r="AX169" s="14" t="s">
        <v>80</v>
      </c>
      <c r="AY169" s="256" t="s">
        <v>139</v>
      </c>
    </row>
    <row r="170" spans="1:65" s="2" customFormat="1" ht="21.75" customHeight="1">
      <c r="A170" s="34"/>
      <c r="B170" s="35"/>
      <c r="C170" s="208" t="s">
        <v>206</v>
      </c>
      <c r="D170" s="208" t="s">
        <v>142</v>
      </c>
      <c r="E170" s="209" t="s">
        <v>329</v>
      </c>
      <c r="F170" s="210" t="s">
        <v>330</v>
      </c>
      <c r="G170" s="211" t="s">
        <v>228</v>
      </c>
      <c r="H170" s="212">
        <v>36</v>
      </c>
      <c r="I170" s="213"/>
      <c r="J170" s="214">
        <f>ROUND(I170*H170,2)</f>
        <v>0</v>
      </c>
      <c r="K170" s="210" t="s">
        <v>271</v>
      </c>
      <c r="L170" s="39"/>
      <c r="M170" s="215" t="s">
        <v>1</v>
      </c>
      <c r="N170" s="216" t="s">
        <v>38</v>
      </c>
      <c r="O170" s="71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147</v>
      </c>
      <c r="AT170" s="219" t="s">
        <v>142</v>
      </c>
      <c r="AU170" s="219" t="s">
        <v>80</v>
      </c>
      <c r="AY170" s="17" t="s">
        <v>139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80</v>
      </c>
      <c r="BK170" s="220">
        <f>ROUND(I170*H170,2)</f>
        <v>0</v>
      </c>
      <c r="BL170" s="17" t="s">
        <v>147</v>
      </c>
      <c r="BM170" s="219" t="s">
        <v>826</v>
      </c>
    </row>
    <row r="171" spans="1:65" s="13" customFormat="1" ht="11.25">
      <c r="B171" s="221"/>
      <c r="C171" s="222"/>
      <c r="D171" s="223" t="s">
        <v>149</v>
      </c>
      <c r="E171" s="224" t="s">
        <v>1</v>
      </c>
      <c r="F171" s="225" t="s">
        <v>827</v>
      </c>
      <c r="G171" s="222"/>
      <c r="H171" s="226">
        <v>36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149</v>
      </c>
      <c r="AU171" s="232" t="s">
        <v>80</v>
      </c>
      <c r="AV171" s="13" t="s">
        <v>82</v>
      </c>
      <c r="AW171" s="13" t="s">
        <v>30</v>
      </c>
      <c r="AX171" s="13" t="s">
        <v>80</v>
      </c>
      <c r="AY171" s="232" t="s">
        <v>139</v>
      </c>
    </row>
    <row r="172" spans="1:65" s="2" customFormat="1" ht="21.75" customHeight="1">
      <c r="A172" s="34"/>
      <c r="B172" s="35"/>
      <c r="C172" s="208" t="s">
        <v>212</v>
      </c>
      <c r="D172" s="208" t="s">
        <v>142</v>
      </c>
      <c r="E172" s="209" t="s">
        <v>333</v>
      </c>
      <c r="F172" s="210" t="s">
        <v>334</v>
      </c>
      <c r="G172" s="211" t="s">
        <v>153</v>
      </c>
      <c r="H172" s="212">
        <v>31.5</v>
      </c>
      <c r="I172" s="213"/>
      <c r="J172" s="214">
        <f>ROUND(I172*H172,2)</f>
        <v>0</v>
      </c>
      <c r="K172" s="210" t="s">
        <v>271</v>
      </c>
      <c r="L172" s="39"/>
      <c r="M172" s="215" t="s">
        <v>1</v>
      </c>
      <c r="N172" s="216" t="s">
        <v>38</v>
      </c>
      <c r="O172" s="71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9" t="s">
        <v>147</v>
      </c>
      <c r="AT172" s="219" t="s">
        <v>142</v>
      </c>
      <c r="AU172" s="219" t="s">
        <v>80</v>
      </c>
      <c r="AY172" s="17" t="s">
        <v>139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7" t="s">
        <v>80</v>
      </c>
      <c r="BK172" s="220">
        <f>ROUND(I172*H172,2)</f>
        <v>0</v>
      </c>
      <c r="BL172" s="17" t="s">
        <v>147</v>
      </c>
      <c r="BM172" s="219" t="s">
        <v>828</v>
      </c>
    </row>
    <row r="173" spans="1:65" s="13" customFormat="1" ht="11.25">
      <c r="B173" s="221"/>
      <c r="C173" s="222"/>
      <c r="D173" s="223" t="s">
        <v>149</v>
      </c>
      <c r="E173" s="224" t="s">
        <v>1</v>
      </c>
      <c r="F173" s="225" t="s">
        <v>829</v>
      </c>
      <c r="G173" s="222"/>
      <c r="H173" s="226">
        <v>31.5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149</v>
      </c>
      <c r="AU173" s="232" t="s">
        <v>80</v>
      </c>
      <c r="AV173" s="13" t="s">
        <v>82</v>
      </c>
      <c r="AW173" s="13" t="s">
        <v>30</v>
      </c>
      <c r="AX173" s="13" t="s">
        <v>73</v>
      </c>
      <c r="AY173" s="232" t="s">
        <v>139</v>
      </c>
    </row>
    <row r="174" spans="1:65" s="14" customFormat="1" ht="11.25">
      <c r="B174" s="246"/>
      <c r="C174" s="247"/>
      <c r="D174" s="223" t="s">
        <v>149</v>
      </c>
      <c r="E174" s="248" t="s">
        <v>1</v>
      </c>
      <c r="F174" s="249" t="s">
        <v>231</v>
      </c>
      <c r="G174" s="247"/>
      <c r="H174" s="250">
        <v>31.5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149</v>
      </c>
      <c r="AU174" s="256" t="s">
        <v>80</v>
      </c>
      <c r="AV174" s="14" t="s">
        <v>147</v>
      </c>
      <c r="AW174" s="14" t="s">
        <v>30</v>
      </c>
      <c r="AX174" s="14" t="s">
        <v>80</v>
      </c>
      <c r="AY174" s="256" t="s">
        <v>139</v>
      </c>
    </row>
    <row r="175" spans="1:65" s="2" customFormat="1" ht="16.5" customHeight="1">
      <c r="A175" s="34"/>
      <c r="B175" s="35"/>
      <c r="C175" s="236" t="s">
        <v>8</v>
      </c>
      <c r="D175" s="236" t="s">
        <v>192</v>
      </c>
      <c r="E175" s="237" t="s">
        <v>830</v>
      </c>
      <c r="F175" s="238" t="s">
        <v>831</v>
      </c>
      <c r="G175" s="239" t="s">
        <v>228</v>
      </c>
      <c r="H175" s="240">
        <v>150.363</v>
      </c>
      <c r="I175" s="241"/>
      <c r="J175" s="242">
        <f>ROUND(I175*H175,2)</f>
        <v>0</v>
      </c>
      <c r="K175" s="238" t="s">
        <v>271</v>
      </c>
      <c r="L175" s="243"/>
      <c r="M175" s="244" t="s">
        <v>1</v>
      </c>
      <c r="N175" s="245" t="s">
        <v>38</v>
      </c>
      <c r="O175" s="71"/>
      <c r="P175" s="217">
        <f>O175*H175</f>
        <v>0</v>
      </c>
      <c r="Q175" s="217">
        <v>1</v>
      </c>
      <c r="R175" s="217">
        <f>Q175*H175</f>
        <v>150.363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182</v>
      </c>
      <c r="AT175" s="219" t="s">
        <v>192</v>
      </c>
      <c r="AU175" s="219" t="s">
        <v>80</v>
      </c>
      <c r="AY175" s="17" t="s">
        <v>139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80</v>
      </c>
      <c r="BK175" s="220">
        <f>ROUND(I175*H175,2)</f>
        <v>0</v>
      </c>
      <c r="BL175" s="17" t="s">
        <v>147</v>
      </c>
      <c r="BM175" s="219" t="s">
        <v>832</v>
      </c>
    </row>
    <row r="176" spans="1:65" s="13" customFormat="1" ht="11.25">
      <c r="B176" s="221"/>
      <c r="C176" s="222"/>
      <c r="D176" s="223" t="s">
        <v>149</v>
      </c>
      <c r="E176" s="224" t="s">
        <v>1</v>
      </c>
      <c r="F176" s="225" t="s">
        <v>833</v>
      </c>
      <c r="G176" s="222"/>
      <c r="H176" s="226">
        <v>150.363</v>
      </c>
      <c r="I176" s="227"/>
      <c r="J176" s="222"/>
      <c r="K176" s="222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149</v>
      </c>
      <c r="AU176" s="232" t="s">
        <v>80</v>
      </c>
      <c r="AV176" s="13" t="s">
        <v>82</v>
      </c>
      <c r="AW176" s="13" t="s">
        <v>30</v>
      </c>
      <c r="AX176" s="13" t="s">
        <v>80</v>
      </c>
      <c r="AY176" s="232" t="s">
        <v>139</v>
      </c>
    </row>
    <row r="177" spans="1:65" s="2" customFormat="1" ht="21.75" customHeight="1">
      <c r="A177" s="34"/>
      <c r="B177" s="35"/>
      <c r="C177" s="208" t="s">
        <v>221</v>
      </c>
      <c r="D177" s="208" t="s">
        <v>142</v>
      </c>
      <c r="E177" s="209" t="s">
        <v>336</v>
      </c>
      <c r="F177" s="210" t="s">
        <v>337</v>
      </c>
      <c r="G177" s="211" t="s">
        <v>153</v>
      </c>
      <c r="H177" s="212">
        <v>31.5</v>
      </c>
      <c r="I177" s="213"/>
      <c r="J177" s="214">
        <f>ROUND(I177*H177,2)</f>
        <v>0</v>
      </c>
      <c r="K177" s="210" t="s">
        <v>271</v>
      </c>
      <c r="L177" s="39"/>
      <c r="M177" s="215" t="s">
        <v>1</v>
      </c>
      <c r="N177" s="216" t="s">
        <v>38</v>
      </c>
      <c r="O177" s="71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147</v>
      </c>
      <c r="AT177" s="219" t="s">
        <v>142</v>
      </c>
      <c r="AU177" s="219" t="s">
        <v>80</v>
      </c>
      <c r="AY177" s="17" t="s">
        <v>139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80</v>
      </c>
      <c r="BK177" s="220">
        <f>ROUND(I177*H177,2)</f>
        <v>0</v>
      </c>
      <c r="BL177" s="17" t="s">
        <v>147</v>
      </c>
      <c r="BM177" s="219" t="s">
        <v>834</v>
      </c>
    </row>
    <row r="178" spans="1:65" s="13" customFormat="1" ht="11.25">
      <c r="B178" s="221"/>
      <c r="C178" s="222"/>
      <c r="D178" s="223" t="s">
        <v>149</v>
      </c>
      <c r="E178" s="224" t="s">
        <v>1</v>
      </c>
      <c r="F178" s="225" t="s">
        <v>835</v>
      </c>
      <c r="G178" s="222"/>
      <c r="H178" s="226">
        <v>31.5</v>
      </c>
      <c r="I178" s="227"/>
      <c r="J178" s="222"/>
      <c r="K178" s="222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149</v>
      </c>
      <c r="AU178" s="232" t="s">
        <v>80</v>
      </c>
      <c r="AV178" s="13" t="s">
        <v>82</v>
      </c>
      <c r="AW178" s="13" t="s">
        <v>30</v>
      </c>
      <c r="AX178" s="13" t="s">
        <v>80</v>
      </c>
      <c r="AY178" s="232" t="s">
        <v>139</v>
      </c>
    </row>
    <row r="179" spans="1:65" s="2" customFormat="1" ht="16.5" customHeight="1">
      <c r="A179" s="34"/>
      <c r="B179" s="35"/>
      <c r="C179" s="208" t="s">
        <v>225</v>
      </c>
      <c r="D179" s="208" t="s">
        <v>142</v>
      </c>
      <c r="E179" s="209" t="s">
        <v>651</v>
      </c>
      <c r="F179" s="210" t="s">
        <v>652</v>
      </c>
      <c r="G179" s="211" t="s">
        <v>276</v>
      </c>
      <c r="H179" s="212">
        <v>67</v>
      </c>
      <c r="I179" s="213"/>
      <c r="J179" s="214">
        <f>ROUND(I179*H179,2)</f>
        <v>0</v>
      </c>
      <c r="K179" s="210" t="s">
        <v>271</v>
      </c>
      <c r="L179" s="39"/>
      <c r="M179" s="215" t="s">
        <v>1</v>
      </c>
      <c r="N179" s="216" t="s">
        <v>38</v>
      </c>
      <c r="O179" s="71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9" t="s">
        <v>147</v>
      </c>
      <c r="AT179" s="219" t="s">
        <v>142</v>
      </c>
      <c r="AU179" s="219" t="s">
        <v>80</v>
      </c>
      <c r="AY179" s="17" t="s">
        <v>139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7" t="s">
        <v>80</v>
      </c>
      <c r="BK179" s="220">
        <f>ROUND(I179*H179,2)</f>
        <v>0</v>
      </c>
      <c r="BL179" s="17" t="s">
        <v>147</v>
      </c>
      <c r="BM179" s="219" t="s">
        <v>836</v>
      </c>
    </row>
    <row r="180" spans="1:65" s="13" customFormat="1" ht="11.25">
      <c r="B180" s="221"/>
      <c r="C180" s="222"/>
      <c r="D180" s="223" t="s">
        <v>149</v>
      </c>
      <c r="E180" s="224" t="s">
        <v>1</v>
      </c>
      <c r="F180" s="225" t="s">
        <v>837</v>
      </c>
      <c r="G180" s="222"/>
      <c r="H180" s="226">
        <v>67</v>
      </c>
      <c r="I180" s="227"/>
      <c r="J180" s="222"/>
      <c r="K180" s="222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149</v>
      </c>
      <c r="AU180" s="232" t="s">
        <v>80</v>
      </c>
      <c r="AV180" s="13" t="s">
        <v>82</v>
      </c>
      <c r="AW180" s="13" t="s">
        <v>30</v>
      </c>
      <c r="AX180" s="13" t="s">
        <v>80</v>
      </c>
      <c r="AY180" s="232" t="s">
        <v>139</v>
      </c>
    </row>
    <row r="181" spans="1:65" s="2" customFormat="1" ht="21.75" customHeight="1">
      <c r="A181" s="34"/>
      <c r="B181" s="35"/>
      <c r="C181" s="208" t="s">
        <v>232</v>
      </c>
      <c r="D181" s="208" t="s">
        <v>142</v>
      </c>
      <c r="E181" s="209" t="s">
        <v>838</v>
      </c>
      <c r="F181" s="210" t="s">
        <v>839</v>
      </c>
      <c r="G181" s="211" t="s">
        <v>276</v>
      </c>
      <c r="H181" s="212">
        <v>97.5</v>
      </c>
      <c r="I181" s="213"/>
      <c r="J181" s="214">
        <f>ROUND(I181*H181,2)</f>
        <v>0</v>
      </c>
      <c r="K181" s="210" t="s">
        <v>271</v>
      </c>
      <c r="L181" s="39"/>
      <c r="M181" s="215" t="s">
        <v>1</v>
      </c>
      <c r="N181" s="216" t="s">
        <v>38</v>
      </c>
      <c r="O181" s="71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9" t="s">
        <v>147</v>
      </c>
      <c r="AT181" s="219" t="s">
        <v>142</v>
      </c>
      <c r="AU181" s="219" t="s">
        <v>80</v>
      </c>
      <c r="AY181" s="17" t="s">
        <v>139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7" t="s">
        <v>80</v>
      </c>
      <c r="BK181" s="220">
        <f>ROUND(I181*H181,2)</f>
        <v>0</v>
      </c>
      <c r="BL181" s="17" t="s">
        <v>147</v>
      </c>
      <c r="BM181" s="219" t="s">
        <v>840</v>
      </c>
    </row>
    <row r="182" spans="1:65" s="13" customFormat="1" ht="11.25">
      <c r="B182" s="221"/>
      <c r="C182" s="222"/>
      <c r="D182" s="223" t="s">
        <v>149</v>
      </c>
      <c r="E182" s="224" t="s">
        <v>1</v>
      </c>
      <c r="F182" s="225" t="s">
        <v>841</v>
      </c>
      <c r="G182" s="222"/>
      <c r="H182" s="226">
        <v>97.5</v>
      </c>
      <c r="I182" s="227"/>
      <c r="J182" s="222"/>
      <c r="K182" s="222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149</v>
      </c>
      <c r="AU182" s="232" t="s">
        <v>80</v>
      </c>
      <c r="AV182" s="13" t="s">
        <v>82</v>
      </c>
      <c r="AW182" s="13" t="s">
        <v>30</v>
      </c>
      <c r="AX182" s="13" t="s">
        <v>80</v>
      </c>
      <c r="AY182" s="232" t="s">
        <v>139</v>
      </c>
    </row>
    <row r="183" spans="1:65" s="2" customFormat="1" ht="16.5" customHeight="1">
      <c r="A183" s="34"/>
      <c r="B183" s="35"/>
      <c r="C183" s="236" t="s">
        <v>239</v>
      </c>
      <c r="D183" s="236" t="s">
        <v>192</v>
      </c>
      <c r="E183" s="237" t="s">
        <v>842</v>
      </c>
      <c r="F183" s="238" t="s">
        <v>843</v>
      </c>
      <c r="G183" s="239" t="s">
        <v>349</v>
      </c>
      <c r="H183" s="240">
        <v>1.4630000000000001</v>
      </c>
      <c r="I183" s="241"/>
      <c r="J183" s="242">
        <f>ROUND(I183*H183,2)</f>
        <v>0</v>
      </c>
      <c r="K183" s="238" t="s">
        <v>271</v>
      </c>
      <c r="L183" s="243"/>
      <c r="M183" s="244" t="s">
        <v>1</v>
      </c>
      <c r="N183" s="245" t="s">
        <v>38</v>
      </c>
      <c r="O183" s="71"/>
      <c r="P183" s="217">
        <f>O183*H183</f>
        <v>0</v>
      </c>
      <c r="Q183" s="217">
        <v>1E-3</v>
      </c>
      <c r="R183" s="217">
        <f>Q183*H183</f>
        <v>1.4630000000000001E-3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182</v>
      </c>
      <c r="AT183" s="219" t="s">
        <v>192</v>
      </c>
      <c r="AU183" s="219" t="s">
        <v>80</v>
      </c>
      <c r="AY183" s="17" t="s">
        <v>139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7" t="s">
        <v>80</v>
      </c>
      <c r="BK183" s="220">
        <f>ROUND(I183*H183,2)</f>
        <v>0</v>
      </c>
      <c r="BL183" s="17" t="s">
        <v>147</v>
      </c>
      <c r="BM183" s="219" t="s">
        <v>844</v>
      </c>
    </row>
    <row r="184" spans="1:65" s="13" customFormat="1" ht="11.25">
      <c r="B184" s="221"/>
      <c r="C184" s="222"/>
      <c r="D184" s="223" t="s">
        <v>149</v>
      </c>
      <c r="E184" s="222"/>
      <c r="F184" s="225" t="s">
        <v>845</v>
      </c>
      <c r="G184" s="222"/>
      <c r="H184" s="226">
        <v>1.4630000000000001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149</v>
      </c>
      <c r="AU184" s="232" t="s">
        <v>80</v>
      </c>
      <c r="AV184" s="13" t="s">
        <v>82</v>
      </c>
      <c r="AW184" s="13" t="s">
        <v>4</v>
      </c>
      <c r="AX184" s="13" t="s">
        <v>80</v>
      </c>
      <c r="AY184" s="232" t="s">
        <v>139</v>
      </c>
    </row>
    <row r="185" spans="1:65" s="2" customFormat="1" ht="16.5" customHeight="1">
      <c r="A185" s="34"/>
      <c r="B185" s="35"/>
      <c r="C185" s="208" t="s">
        <v>245</v>
      </c>
      <c r="D185" s="208" t="s">
        <v>142</v>
      </c>
      <c r="E185" s="209" t="s">
        <v>352</v>
      </c>
      <c r="F185" s="210" t="s">
        <v>353</v>
      </c>
      <c r="G185" s="211" t="s">
        <v>276</v>
      </c>
      <c r="H185" s="212">
        <v>97.5</v>
      </c>
      <c r="I185" s="213"/>
      <c r="J185" s="214">
        <f>ROUND(I185*H185,2)</f>
        <v>0</v>
      </c>
      <c r="K185" s="210" t="s">
        <v>271</v>
      </c>
      <c r="L185" s="39"/>
      <c r="M185" s="215" t="s">
        <v>1</v>
      </c>
      <c r="N185" s="216" t="s">
        <v>38</v>
      </c>
      <c r="O185" s="71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9" t="s">
        <v>147</v>
      </c>
      <c r="AT185" s="219" t="s">
        <v>142</v>
      </c>
      <c r="AU185" s="219" t="s">
        <v>80</v>
      </c>
      <c r="AY185" s="17" t="s">
        <v>139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7" t="s">
        <v>80</v>
      </c>
      <c r="BK185" s="220">
        <f>ROUND(I185*H185,2)</f>
        <v>0</v>
      </c>
      <c r="BL185" s="17" t="s">
        <v>147</v>
      </c>
      <c r="BM185" s="219" t="s">
        <v>846</v>
      </c>
    </row>
    <row r="186" spans="1:65" s="13" customFormat="1" ht="11.25">
      <c r="B186" s="221"/>
      <c r="C186" s="222"/>
      <c r="D186" s="223" t="s">
        <v>149</v>
      </c>
      <c r="E186" s="224" t="s">
        <v>1</v>
      </c>
      <c r="F186" s="225" t="s">
        <v>841</v>
      </c>
      <c r="G186" s="222"/>
      <c r="H186" s="226">
        <v>97.5</v>
      </c>
      <c r="I186" s="227"/>
      <c r="J186" s="222"/>
      <c r="K186" s="222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149</v>
      </c>
      <c r="AU186" s="232" t="s">
        <v>80</v>
      </c>
      <c r="AV186" s="13" t="s">
        <v>82</v>
      </c>
      <c r="AW186" s="13" t="s">
        <v>30</v>
      </c>
      <c r="AX186" s="13" t="s">
        <v>80</v>
      </c>
      <c r="AY186" s="232" t="s">
        <v>139</v>
      </c>
    </row>
    <row r="187" spans="1:65" s="2" customFormat="1" ht="21.75" customHeight="1">
      <c r="A187" s="34"/>
      <c r="B187" s="35"/>
      <c r="C187" s="208" t="s">
        <v>7</v>
      </c>
      <c r="D187" s="208" t="s">
        <v>142</v>
      </c>
      <c r="E187" s="209" t="s">
        <v>357</v>
      </c>
      <c r="F187" s="210" t="s">
        <v>358</v>
      </c>
      <c r="G187" s="211" t="s">
        <v>276</v>
      </c>
      <c r="H187" s="212">
        <v>97.5</v>
      </c>
      <c r="I187" s="213"/>
      <c r="J187" s="214">
        <f>ROUND(I187*H187,2)</f>
        <v>0</v>
      </c>
      <c r="K187" s="210" t="s">
        <v>271</v>
      </c>
      <c r="L187" s="39"/>
      <c r="M187" s="215" t="s">
        <v>1</v>
      </c>
      <c r="N187" s="216" t="s">
        <v>38</v>
      </c>
      <c r="O187" s="71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9" t="s">
        <v>147</v>
      </c>
      <c r="AT187" s="219" t="s">
        <v>142</v>
      </c>
      <c r="AU187" s="219" t="s">
        <v>80</v>
      </c>
      <c r="AY187" s="17" t="s">
        <v>139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7" t="s">
        <v>80</v>
      </c>
      <c r="BK187" s="220">
        <f>ROUND(I187*H187,2)</f>
        <v>0</v>
      </c>
      <c r="BL187" s="17" t="s">
        <v>147</v>
      </c>
      <c r="BM187" s="219" t="s">
        <v>847</v>
      </c>
    </row>
    <row r="188" spans="1:65" s="13" customFormat="1" ht="11.25">
      <c r="B188" s="221"/>
      <c r="C188" s="222"/>
      <c r="D188" s="223" t="s">
        <v>149</v>
      </c>
      <c r="E188" s="224" t="s">
        <v>1</v>
      </c>
      <c r="F188" s="225" t="s">
        <v>841</v>
      </c>
      <c r="G188" s="222"/>
      <c r="H188" s="226">
        <v>97.5</v>
      </c>
      <c r="I188" s="227"/>
      <c r="J188" s="222"/>
      <c r="K188" s="222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149</v>
      </c>
      <c r="AU188" s="232" t="s">
        <v>80</v>
      </c>
      <c r="AV188" s="13" t="s">
        <v>82</v>
      </c>
      <c r="AW188" s="13" t="s">
        <v>30</v>
      </c>
      <c r="AX188" s="13" t="s">
        <v>80</v>
      </c>
      <c r="AY188" s="232" t="s">
        <v>139</v>
      </c>
    </row>
    <row r="189" spans="1:65" s="12" customFormat="1" ht="25.9" customHeight="1">
      <c r="B189" s="192"/>
      <c r="C189" s="193"/>
      <c r="D189" s="194" t="s">
        <v>72</v>
      </c>
      <c r="E189" s="195" t="s">
        <v>82</v>
      </c>
      <c r="F189" s="195" t="s">
        <v>365</v>
      </c>
      <c r="G189" s="193"/>
      <c r="H189" s="193"/>
      <c r="I189" s="196"/>
      <c r="J189" s="197">
        <f>BK189</f>
        <v>0</v>
      </c>
      <c r="K189" s="193"/>
      <c r="L189" s="198"/>
      <c r="M189" s="199"/>
      <c r="N189" s="200"/>
      <c r="O189" s="200"/>
      <c r="P189" s="201">
        <f>P190+SUM(P191:P206)</f>
        <v>0</v>
      </c>
      <c r="Q189" s="200"/>
      <c r="R189" s="201">
        <f>R190+SUM(R191:R206)</f>
        <v>32.634148413799998</v>
      </c>
      <c r="S189" s="200"/>
      <c r="T189" s="202">
        <f>T190+SUM(T191:T206)</f>
        <v>0</v>
      </c>
      <c r="AR189" s="203" t="s">
        <v>80</v>
      </c>
      <c r="AT189" s="204" t="s">
        <v>72</v>
      </c>
      <c r="AU189" s="204" t="s">
        <v>73</v>
      </c>
      <c r="AY189" s="203" t="s">
        <v>139</v>
      </c>
      <c r="BK189" s="205">
        <f>BK190+SUM(BK191:BK206)</f>
        <v>0</v>
      </c>
    </row>
    <row r="190" spans="1:65" s="2" customFormat="1" ht="16.5" customHeight="1">
      <c r="A190" s="34"/>
      <c r="B190" s="35"/>
      <c r="C190" s="208" t="s">
        <v>356</v>
      </c>
      <c r="D190" s="208" t="s">
        <v>142</v>
      </c>
      <c r="E190" s="209" t="s">
        <v>372</v>
      </c>
      <c r="F190" s="210" t="s">
        <v>373</v>
      </c>
      <c r="G190" s="211" t="s">
        <v>153</v>
      </c>
      <c r="H190" s="212">
        <v>2</v>
      </c>
      <c r="I190" s="213"/>
      <c r="J190" s="214">
        <f>ROUND(I190*H190,2)</f>
        <v>0</v>
      </c>
      <c r="K190" s="210" t="s">
        <v>271</v>
      </c>
      <c r="L190" s="39"/>
      <c r="M190" s="215" t="s">
        <v>1</v>
      </c>
      <c r="N190" s="216" t="s">
        <v>38</v>
      </c>
      <c r="O190" s="71"/>
      <c r="P190" s="217">
        <f>O190*H190</f>
        <v>0</v>
      </c>
      <c r="Q190" s="217">
        <v>2.3323839999999998</v>
      </c>
      <c r="R190" s="217">
        <f>Q190*H190</f>
        <v>4.6647679999999996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147</v>
      </c>
      <c r="AT190" s="219" t="s">
        <v>142</v>
      </c>
      <c r="AU190" s="219" t="s">
        <v>80</v>
      </c>
      <c r="AY190" s="17" t="s">
        <v>139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80</v>
      </c>
      <c r="BK190" s="220">
        <f>ROUND(I190*H190,2)</f>
        <v>0</v>
      </c>
      <c r="BL190" s="17" t="s">
        <v>147</v>
      </c>
      <c r="BM190" s="219" t="s">
        <v>848</v>
      </c>
    </row>
    <row r="191" spans="1:65" s="13" customFormat="1" ht="11.25">
      <c r="B191" s="221"/>
      <c r="C191" s="222"/>
      <c r="D191" s="223" t="s">
        <v>149</v>
      </c>
      <c r="E191" s="224" t="s">
        <v>1</v>
      </c>
      <c r="F191" s="225" t="s">
        <v>849</v>
      </c>
      <c r="G191" s="222"/>
      <c r="H191" s="226">
        <v>2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149</v>
      </c>
      <c r="AU191" s="232" t="s">
        <v>80</v>
      </c>
      <c r="AV191" s="13" t="s">
        <v>82</v>
      </c>
      <c r="AW191" s="13" t="s">
        <v>30</v>
      </c>
      <c r="AX191" s="13" t="s">
        <v>80</v>
      </c>
      <c r="AY191" s="232" t="s">
        <v>139</v>
      </c>
    </row>
    <row r="192" spans="1:65" s="2" customFormat="1" ht="16.5" customHeight="1">
      <c r="A192" s="34"/>
      <c r="B192" s="35"/>
      <c r="C192" s="208" t="s">
        <v>360</v>
      </c>
      <c r="D192" s="208" t="s">
        <v>142</v>
      </c>
      <c r="E192" s="209" t="s">
        <v>377</v>
      </c>
      <c r="F192" s="210" t="s">
        <v>378</v>
      </c>
      <c r="G192" s="211" t="s">
        <v>153</v>
      </c>
      <c r="H192" s="212">
        <v>5.28</v>
      </c>
      <c r="I192" s="213"/>
      <c r="J192" s="214">
        <f>ROUND(I192*H192,2)</f>
        <v>0</v>
      </c>
      <c r="K192" s="210" t="s">
        <v>271</v>
      </c>
      <c r="L192" s="39"/>
      <c r="M192" s="215" t="s">
        <v>1</v>
      </c>
      <c r="N192" s="216" t="s">
        <v>38</v>
      </c>
      <c r="O192" s="71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9" t="s">
        <v>147</v>
      </c>
      <c r="AT192" s="219" t="s">
        <v>142</v>
      </c>
      <c r="AU192" s="219" t="s">
        <v>80</v>
      </c>
      <c r="AY192" s="17" t="s">
        <v>139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7" t="s">
        <v>80</v>
      </c>
      <c r="BK192" s="220">
        <f>ROUND(I192*H192,2)</f>
        <v>0</v>
      </c>
      <c r="BL192" s="17" t="s">
        <v>147</v>
      </c>
      <c r="BM192" s="219" t="s">
        <v>850</v>
      </c>
    </row>
    <row r="193" spans="1:65" s="13" customFormat="1" ht="22.5">
      <c r="B193" s="221"/>
      <c r="C193" s="222"/>
      <c r="D193" s="223" t="s">
        <v>149</v>
      </c>
      <c r="E193" s="224" t="s">
        <v>1</v>
      </c>
      <c r="F193" s="225" t="s">
        <v>851</v>
      </c>
      <c r="G193" s="222"/>
      <c r="H193" s="226">
        <v>5.28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149</v>
      </c>
      <c r="AU193" s="232" t="s">
        <v>80</v>
      </c>
      <c r="AV193" s="13" t="s">
        <v>82</v>
      </c>
      <c r="AW193" s="13" t="s">
        <v>30</v>
      </c>
      <c r="AX193" s="13" t="s">
        <v>80</v>
      </c>
      <c r="AY193" s="232" t="s">
        <v>139</v>
      </c>
    </row>
    <row r="194" spans="1:65" s="2" customFormat="1" ht="16.5" customHeight="1">
      <c r="A194" s="34"/>
      <c r="B194" s="35"/>
      <c r="C194" s="208" t="s">
        <v>366</v>
      </c>
      <c r="D194" s="208" t="s">
        <v>142</v>
      </c>
      <c r="E194" s="209" t="s">
        <v>382</v>
      </c>
      <c r="F194" s="210" t="s">
        <v>383</v>
      </c>
      <c r="G194" s="211" t="s">
        <v>276</v>
      </c>
      <c r="H194" s="212">
        <v>12.304</v>
      </c>
      <c r="I194" s="213"/>
      <c r="J194" s="214">
        <f>ROUND(I194*H194,2)</f>
        <v>0</v>
      </c>
      <c r="K194" s="210" t="s">
        <v>271</v>
      </c>
      <c r="L194" s="39"/>
      <c r="M194" s="215" t="s">
        <v>1</v>
      </c>
      <c r="N194" s="216" t="s">
        <v>38</v>
      </c>
      <c r="O194" s="71"/>
      <c r="P194" s="217">
        <f>O194*H194</f>
        <v>0</v>
      </c>
      <c r="Q194" s="217">
        <v>1.4357E-3</v>
      </c>
      <c r="R194" s="217">
        <f>Q194*H194</f>
        <v>1.7664852800000002E-2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147</v>
      </c>
      <c r="AT194" s="219" t="s">
        <v>142</v>
      </c>
      <c r="AU194" s="219" t="s">
        <v>80</v>
      </c>
      <c r="AY194" s="17" t="s">
        <v>139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80</v>
      </c>
      <c r="BK194" s="220">
        <f>ROUND(I194*H194,2)</f>
        <v>0</v>
      </c>
      <c r="BL194" s="17" t="s">
        <v>147</v>
      </c>
      <c r="BM194" s="219" t="s">
        <v>852</v>
      </c>
    </row>
    <row r="195" spans="1:65" s="13" customFormat="1" ht="11.25">
      <c r="B195" s="221"/>
      <c r="C195" s="222"/>
      <c r="D195" s="223" t="s">
        <v>149</v>
      </c>
      <c r="E195" s="224" t="s">
        <v>1</v>
      </c>
      <c r="F195" s="225" t="s">
        <v>853</v>
      </c>
      <c r="G195" s="222"/>
      <c r="H195" s="226">
        <v>4.968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149</v>
      </c>
      <c r="AU195" s="232" t="s">
        <v>80</v>
      </c>
      <c r="AV195" s="13" t="s">
        <v>82</v>
      </c>
      <c r="AW195" s="13" t="s">
        <v>30</v>
      </c>
      <c r="AX195" s="13" t="s">
        <v>73</v>
      </c>
      <c r="AY195" s="232" t="s">
        <v>139</v>
      </c>
    </row>
    <row r="196" spans="1:65" s="13" customFormat="1" ht="11.25">
      <c r="B196" s="221"/>
      <c r="C196" s="222"/>
      <c r="D196" s="223" t="s">
        <v>149</v>
      </c>
      <c r="E196" s="224" t="s">
        <v>1</v>
      </c>
      <c r="F196" s="225" t="s">
        <v>854</v>
      </c>
      <c r="G196" s="222"/>
      <c r="H196" s="226">
        <v>7.3360000000000003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149</v>
      </c>
      <c r="AU196" s="232" t="s">
        <v>80</v>
      </c>
      <c r="AV196" s="13" t="s">
        <v>82</v>
      </c>
      <c r="AW196" s="13" t="s">
        <v>30</v>
      </c>
      <c r="AX196" s="13" t="s">
        <v>73</v>
      </c>
      <c r="AY196" s="232" t="s">
        <v>139</v>
      </c>
    </row>
    <row r="197" spans="1:65" s="14" customFormat="1" ht="11.25">
      <c r="B197" s="246"/>
      <c r="C197" s="247"/>
      <c r="D197" s="223" t="s">
        <v>149</v>
      </c>
      <c r="E197" s="248" t="s">
        <v>1</v>
      </c>
      <c r="F197" s="249" t="s">
        <v>231</v>
      </c>
      <c r="G197" s="247"/>
      <c r="H197" s="250">
        <v>12.304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149</v>
      </c>
      <c r="AU197" s="256" t="s">
        <v>80</v>
      </c>
      <c r="AV197" s="14" t="s">
        <v>147</v>
      </c>
      <c r="AW197" s="14" t="s">
        <v>30</v>
      </c>
      <c r="AX197" s="14" t="s">
        <v>80</v>
      </c>
      <c r="AY197" s="256" t="s">
        <v>139</v>
      </c>
    </row>
    <row r="198" spans="1:65" s="2" customFormat="1" ht="16.5" customHeight="1">
      <c r="A198" s="34"/>
      <c r="B198" s="35"/>
      <c r="C198" s="208" t="s">
        <v>371</v>
      </c>
      <c r="D198" s="208" t="s">
        <v>142</v>
      </c>
      <c r="E198" s="209" t="s">
        <v>388</v>
      </c>
      <c r="F198" s="210" t="s">
        <v>389</v>
      </c>
      <c r="G198" s="211" t="s">
        <v>276</v>
      </c>
      <c r="H198" s="212">
        <v>12.304</v>
      </c>
      <c r="I198" s="213"/>
      <c r="J198" s="214">
        <f>ROUND(I198*H198,2)</f>
        <v>0</v>
      </c>
      <c r="K198" s="210" t="s">
        <v>271</v>
      </c>
      <c r="L198" s="39"/>
      <c r="M198" s="215" t="s">
        <v>1</v>
      </c>
      <c r="N198" s="216" t="s">
        <v>38</v>
      </c>
      <c r="O198" s="71"/>
      <c r="P198" s="217">
        <f>O198*H198</f>
        <v>0</v>
      </c>
      <c r="Q198" s="217">
        <v>3.6000000000000001E-5</v>
      </c>
      <c r="R198" s="217">
        <f>Q198*H198</f>
        <v>4.4294400000000002E-4</v>
      </c>
      <c r="S198" s="217">
        <v>0</v>
      </c>
      <c r="T198" s="21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9" t="s">
        <v>147</v>
      </c>
      <c r="AT198" s="219" t="s">
        <v>142</v>
      </c>
      <c r="AU198" s="219" t="s">
        <v>80</v>
      </c>
      <c r="AY198" s="17" t="s">
        <v>139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7" t="s">
        <v>80</v>
      </c>
      <c r="BK198" s="220">
        <f>ROUND(I198*H198,2)</f>
        <v>0</v>
      </c>
      <c r="BL198" s="17" t="s">
        <v>147</v>
      </c>
      <c r="BM198" s="219" t="s">
        <v>855</v>
      </c>
    </row>
    <row r="199" spans="1:65" s="13" customFormat="1" ht="11.25">
      <c r="B199" s="221"/>
      <c r="C199" s="222"/>
      <c r="D199" s="223" t="s">
        <v>149</v>
      </c>
      <c r="E199" s="224" t="s">
        <v>1</v>
      </c>
      <c r="F199" s="225" t="s">
        <v>856</v>
      </c>
      <c r="G199" s="222"/>
      <c r="H199" s="226">
        <v>12.304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149</v>
      </c>
      <c r="AU199" s="232" t="s">
        <v>80</v>
      </c>
      <c r="AV199" s="13" t="s">
        <v>82</v>
      </c>
      <c r="AW199" s="13" t="s">
        <v>30</v>
      </c>
      <c r="AX199" s="13" t="s">
        <v>80</v>
      </c>
      <c r="AY199" s="232" t="s">
        <v>139</v>
      </c>
    </row>
    <row r="200" spans="1:65" s="2" customFormat="1" ht="16.5" customHeight="1">
      <c r="A200" s="34"/>
      <c r="B200" s="35"/>
      <c r="C200" s="236" t="s">
        <v>376</v>
      </c>
      <c r="D200" s="236" t="s">
        <v>192</v>
      </c>
      <c r="E200" s="237" t="s">
        <v>393</v>
      </c>
      <c r="F200" s="238" t="s">
        <v>394</v>
      </c>
      <c r="G200" s="239" t="s">
        <v>276</v>
      </c>
      <c r="H200" s="240">
        <v>48</v>
      </c>
      <c r="I200" s="241"/>
      <c r="J200" s="242">
        <f>ROUND(I200*H200,2)</f>
        <v>0</v>
      </c>
      <c r="K200" s="238" t="s">
        <v>271</v>
      </c>
      <c r="L200" s="243"/>
      <c r="M200" s="244" t="s">
        <v>1</v>
      </c>
      <c r="N200" s="245" t="s">
        <v>38</v>
      </c>
      <c r="O200" s="71"/>
      <c r="P200" s="217">
        <f>O200*H200</f>
        <v>0</v>
      </c>
      <c r="Q200" s="217">
        <v>7.92E-3</v>
      </c>
      <c r="R200" s="217">
        <f>Q200*H200</f>
        <v>0.38016</v>
      </c>
      <c r="S200" s="217">
        <v>0</v>
      </c>
      <c r="T200" s="21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9" t="s">
        <v>182</v>
      </c>
      <c r="AT200" s="219" t="s">
        <v>192</v>
      </c>
      <c r="AU200" s="219" t="s">
        <v>80</v>
      </c>
      <c r="AY200" s="17" t="s">
        <v>139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7" t="s">
        <v>80</v>
      </c>
      <c r="BK200" s="220">
        <f>ROUND(I200*H200,2)</f>
        <v>0</v>
      </c>
      <c r="BL200" s="17" t="s">
        <v>147</v>
      </c>
      <c r="BM200" s="219" t="s">
        <v>857</v>
      </c>
    </row>
    <row r="201" spans="1:65" s="13" customFormat="1" ht="11.25">
      <c r="B201" s="221"/>
      <c r="C201" s="222"/>
      <c r="D201" s="223" t="s">
        <v>149</v>
      </c>
      <c r="E201" s="224" t="s">
        <v>1</v>
      </c>
      <c r="F201" s="225" t="s">
        <v>492</v>
      </c>
      <c r="G201" s="222"/>
      <c r="H201" s="226">
        <v>48</v>
      </c>
      <c r="I201" s="227"/>
      <c r="J201" s="222"/>
      <c r="K201" s="222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149</v>
      </c>
      <c r="AU201" s="232" t="s">
        <v>80</v>
      </c>
      <c r="AV201" s="13" t="s">
        <v>82</v>
      </c>
      <c r="AW201" s="13" t="s">
        <v>30</v>
      </c>
      <c r="AX201" s="13" t="s">
        <v>80</v>
      </c>
      <c r="AY201" s="232" t="s">
        <v>139</v>
      </c>
    </row>
    <row r="202" spans="1:65" s="2" customFormat="1" ht="16.5" customHeight="1">
      <c r="A202" s="34"/>
      <c r="B202" s="35"/>
      <c r="C202" s="236" t="s">
        <v>381</v>
      </c>
      <c r="D202" s="236" t="s">
        <v>192</v>
      </c>
      <c r="E202" s="237" t="s">
        <v>398</v>
      </c>
      <c r="F202" s="238" t="s">
        <v>399</v>
      </c>
      <c r="G202" s="239" t="s">
        <v>276</v>
      </c>
      <c r="H202" s="240">
        <v>25.209</v>
      </c>
      <c r="I202" s="241"/>
      <c r="J202" s="242">
        <f>ROUND(I202*H202,2)</f>
        <v>0</v>
      </c>
      <c r="K202" s="238" t="s">
        <v>543</v>
      </c>
      <c r="L202" s="243"/>
      <c r="M202" s="244" t="s">
        <v>1</v>
      </c>
      <c r="N202" s="245" t="s">
        <v>38</v>
      </c>
      <c r="O202" s="71"/>
      <c r="P202" s="217">
        <f>O202*H202</f>
        <v>0</v>
      </c>
      <c r="Q202" s="217">
        <v>4.45E-3</v>
      </c>
      <c r="R202" s="217">
        <f>Q202*H202</f>
        <v>0.11218005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182</v>
      </c>
      <c r="AT202" s="219" t="s">
        <v>192</v>
      </c>
      <c r="AU202" s="219" t="s">
        <v>80</v>
      </c>
      <c r="AY202" s="17" t="s">
        <v>139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7" t="s">
        <v>80</v>
      </c>
      <c r="BK202" s="220">
        <f>ROUND(I202*H202,2)</f>
        <v>0</v>
      </c>
      <c r="BL202" s="17" t="s">
        <v>147</v>
      </c>
      <c r="BM202" s="219" t="s">
        <v>858</v>
      </c>
    </row>
    <row r="203" spans="1:65" s="13" customFormat="1" ht="11.25">
      <c r="B203" s="221"/>
      <c r="C203" s="222"/>
      <c r="D203" s="223" t="s">
        <v>149</v>
      </c>
      <c r="E203" s="224" t="s">
        <v>1</v>
      </c>
      <c r="F203" s="225" t="s">
        <v>859</v>
      </c>
      <c r="G203" s="222"/>
      <c r="H203" s="226">
        <v>25.209</v>
      </c>
      <c r="I203" s="227"/>
      <c r="J203" s="222"/>
      <c r="K203" s="222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149</v>
      </c>
      <c r="AU203" s="232" t="s">
        <v>80</v>
      </c>
      <c r="AV203" s="13" t="s">
        <v>82</v>
      </c>
      <c r="AW203" s="13" t="s">
        <v>30</v>
      </c>
      <c r="AX203" s="13" t="s">
        <v>80</v>
      </c>
      <c r="AY203" s="232" t="s">
        <v>139</v>
      </c>
    </row>
    <row r="204" spans="1:65" s="2" customFormat="1" ht="21.75" customHeight="1">
      <c r="A204" s="34"/>
      <c r="B204" s="35"/>
      <c r="C204" s="208" t="s">
        <v>387</v>
      </c>
      <c r="D204" s="208" t="s">
        <v>142</v>
      </c>
      <c r="E204" s="209" t="s">
        <v>403</v>
      </c>
      <c r="F204" s="210" t="s">
        <v>404</v>
      </c>
      <c r="G204" s="211" t="s">
        <v>153</v>
      </c>
      <c r="H204" s="212">
        <v>1.1519999999999999</v>
      </c>
      <c r="I204" s="213"/>
      <c r="J204" s="214">
        <f>ROUND(I204*H204,2)</f>
        <v>0</v>
      </c>
      <c r="K204" s="210" t="s">
        <v>271</v>
      </c>
      <c r="L204" s="39"/>
      <c r="M204" s="215" t="s">
        <v>1</v>
      </c>
      <c r="N204" s="216" t="s">
        <v>38</v>
      </c>
      <c r="O204" s="71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9" t="s">
        <v>147</v>
      </c>
      <c r="AT204" s="219" t="s">
        <v>142</v>
      </c>
      <c r="AU204" s="219" t="s">
        <v>80</v>
      </c>
      <c r="AY204" s="17" t="s">
        <v>139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7" t="s">
        <v>80</v>
      </c>
      <c r="BK204" s="220">
        <f>ROUND(I204*H204,2)</f>
        <v>0</v>
      </c>
      <c r="BL204" s="17" t="s">
        <v>147</v>
      </c>
      <c r="BM204" s="219" t="s">
        <v>860</v>
      </c>
    </row>
    <row r="205" spans="1:65" s="13" customFormat="1" ht="11.25">
      <c r="B205" s="221"/>
      <c r="C205" s="222"/>
      <c r="D205" s="223" t="s">
        <v>149</v>
      </c>
      <c r="E205" s="224" t="s">
        <v>1</v>
      </c>
      <c r="F205" s="225" t="s">
        <v>861</v>
      </c>
      <c r="G205" s="222"/>
      <c r="H205" s="226">
        <v>1.1519999999999999</v>
      </c>
      <c r="I205" s="227"/>
      <c r="J205" s="222"/>
      <c r="K205" s="222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149</v>
      </c>
      <c r="AU205" s="232" t="s">
        <v>80</v>
      </c>
      <c r="AV205" s="13" t="s">
        <v>82</v>
      </c>
      <c r="AW205" s="13" t="s">
        <v>30</v>
      </c>
      <c r="AX205" s="13" t="s">
        <v>80</v>
      </c>
      <c r="AY205" s="232" t="s">
        <v>139</v>
      </c>
    </row>
    <row r="206" spans="1:65" s="12" customFormat="1" ht="22.9" customHeight="1">
      <c r="B206" s="192"/>
      <c r="C206" s="193"/>
      <c r="D206" s="194" t="s">
        <v>72</v>
      </c>
      <c r="E206" s="206" t="s">
        <v>158</v>
      </c>
      <c r="F206" s="206" t="s">
        <v>407</v>
      </c>
      <c r="G206" s="193"/>
      <c r="H206" s="193"/>
      <c r="I206" s="196"/>
      <c r="J206" s="207">
        <f>BK206</f>
        <v>0</v>
      </c>
      <c r="K206" s="193"/>
      <c r="L206" s="198"/>
      <c r="M206" s="199"/>
      <c r="N206" s="200"/>
      <c r="O206" s="200"/>
      <c r="P206" s="201">
        <f>P207+SUM(P208:P210)</f>
        <v>0</v>
      </c>
      <c r="Q206" s="200"/>
      <c r="R206" s="201">
        <f>R207+SUM(R208:R210)</f>
        <v>27.458932566999998</v>
      </c>
      <c r="S206" s="200"/>
      <c r="T206" s="202">
        <f>T207+SUM(T208:T210)</f>
        <v>0</v>
      </c>
      <c r="AR206" s="203" t="s">
        <v>80</v>
      </c>
      <c r="AT206" s="204" t="s">
        <v>72</v>
      </c>
      <c r="AU206" s="204" t="s">
        <v>80</v>
      </c>
      <c r="AY206" s="203" t="s">
        <v>139</v>
      </c>
      <c r="BK206" s="205">
        <f>BK207+SUM(BK208:BK210)</f>
        <v>0</v>
      </c>
    </row>
    <row r="207" spans="1:65" s="2" customFormat="1" ht="16.5" customHeight="1">
      <c r="A207" s="34"/>
      <c r="B207" s="35"/>
      <c r="C207" s="208" t="s">
        <v>392</v>
      </c>
      <c r="D207" s="208" t="s">
        <v>142</v>
      </c>
      <c r="E207" s="209" t="s">
        <v>688</v>
      </c>
      <c r="F207" s="210" t="s">
        <v>689</v>
      </c>
      <c r="G207" s="211" t="s">
        <v>228</v>
      </c>
      <c r="H207" s="212">
        <v>0.16</v>
      </c>
      <c r="I207" s="213"/>
      <c r="J207" s="214">
        <f>ROUND(I207*H207,2)</f>
        <v>0</v>
      </c>
      <c r="K207" s="210" t="s">
        <v>271</v>
      </c>
      <c r="L207" s="39"/>
      <c r="M207" s="215" t="s">
        <v>1</v>
      </c>
      <c r="N207" s="216" t="s">
        <v>38</v>
      </c>
      <c r="O207" s="71"/>
      <c r="P207" s="217">
        <f>O207*H207</f>
        <v>0</v>
      </c>
      <c r="Q207" s="217">
        <v>1.0461436</v>
      </c>
      <c r="R207" s="217">
        <f>Q207*H207</f>
        <v>0.16738297599999999</v>
      </c>
      <c r="S207" s="217">
        <v>0</v>
      </c>
      <c r="T207" s="21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9" t="s">
        <v>147</v>
      </c>
      <c r="AT207" s="219" t="s">
        <v>142</v>
      </c>
      <c r="AU207" s="219" t="s">
        <v>82</v>
      </c>
      <c r="AY207" s="17" t="s">
        <v>139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7" t="s">
        <v>80</v>
      </c>
      <c r="BK207" s="220">
        <f>ROUND(I207*H207,2)</f>
        <v>0</v>
      </c>
      <c r="BL207" s="17" t="s">
        <v>147</v>
      </c>
      <c r="BM207" s="219" t="s">
        <v>862</v>
      </c>
    </row>
    <row r="208" spans="1:65" s="13" customFormat="1" ht="11.25">
      <c r="B208" s="221"/>
      <c r="C208" s="222"/>
      <c r="D208" s="223" t="s">
        <v>149</v>
      </c>
      <c r="E208" s="224" t="s">
        <v>1</v>
      </c>
      <c r="F208" s="225" t="s">
        <v>691</v>
      </c>
      <c r="G208" s="222"/>
      <c r="H208" s="226">
        <v>0.16</v>
      </c>
      <c r="I208" s="227"/>
      <c r="J208" s="222"/>
      <c r="K208" s="222"/>
      <c r="L208" s="228"/>
      <c r="M208" s="229"/>
      <c r="N208" s="230"/>
      <c r="O208" s="230"/>
      <c r="P208" s="230"/>
      <c r="Q208" s="230"/>
      <c r="R208" s="230"/>
      <c r="S208" s="230"/>
      <c r="T208" s="231"/>
      <c r="AT208" s="232" t="s">
        <v>149</v>
      </c>
      <c r="AU208" s="232" t="s">
        <v>82</v>
      </c>
      <c r="AV208" s="13" t="s">
        <v>82</v>
      </c>
      <c r="AW208" s="13" t="s">
        <v>30</v>
      </c>
      <c r="AX208" s="13" t="s">
        <v>80</v>
      </c>
      <c r="AY208" s="232" t="s">
        <v>139</v>
      </c>
    </row>
    <row r="209" spans="1:65" s="2" customFormat="1" ht="21.75" customHeight="1">
      <c r="A209" s="34"/>
      <c r="B209" s="35"/>
      <c r="C209" s="208" t="s">
        <v>397</v>
      </c>
      <c r="D209" s="208" t="s">
        <v>142</v>
      </c>
      <c r="E209" s="209" t="s">
        <v>415</v>
      </c>
      <c r="F209" s="210" t="s">
        <v>416</v>
      </c>
      <c r="G209" s="211" t="s">
        <v>185</v>
      </c>
      <c r="H209" s="212">
        <v>9</v>
      </c>
      <c r="I209" s="213"/>
      <c r="J209" s="214">
        <f>ROUND(I209*H209,2)</f>
        <v>0</v>
      </c>
      <c r="K209" s="210" t="s">
        <v>271</v>
      </c>
      <c r="L209" s="39"/>
      <c r="M209" s="215" t="s">
        <v>1</v>
      </c>
      <c r="N209" s="216" t="s">
        <v>38</v>
      </c>
      <c r="O209" s="71"/>
      <c r="P209" s="217">
        <f>O209*H209</f>
        <v>0</v>
      </c>
      <c r="Q209" s="217">
        <v>0.144006</v>
      </c>
      <c r="R209" s="217">
        <f>Q209*H209</f>
        <v>1.296054</v>
      </c>
      <c r="S209" s="217">
        <v>0</v>
      </c>
      <c r="T209" s="21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9" t="s">
        <v>147</v>
      </c>
      <c r="AT209" s="219" t="s">
        <v>142</v>
      </c>
      <c r="AU209" s="219" t="s">
        <v>82</v>
      </c>
      <c r="AY209" s="17" t="s">
        <v>139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7" t="s">
        <v>80</v>
      </c>
      <c r="BK209" s="220">
        <f>ROUND(I209*H209,2)</f>
        <v>0</v>
      </c>
      <c r="BL209" s="17" t="s">
        <v>147</v>
      </c>
      <c r="BM209" s="219" t="s">
        <v>863</v>
      </c>
    </row>
    <row r="210" spans="1:65" s="12" customFormat="1" ht="20.85" customHeight="1">
      <c r="B210" s="192"/>
      <c r="C210" s="193"/>
      <c r="D210" s="194" t="s">
        <v>72</v>
      </c>
      <c r="E210" s="206" t="s">
        <v>147</v>
      </c>
      <c r="F210" s="206" t="s">
        <v>419</v>
      </c>
      <c r="G210" s="193"/>
      <c r="H210" s="193"/>
      <c r="I210" s="196"/>
      <c r="J210" s="207">
        <f>BK210</f>
        <v>0</v>
      </c>
      <c r="K210" s="193"/>
      <c r="L210" s="198"/>
      <c r="M210" s="199"/>
      <c r="N210" s="200"/>
      <c r="O210" s="200"/>
      <c r="P210" s="201">
        <f>SUM(P211:P214)</f>
        <v>0</v>
      </c>
      <c r="Q210" s="200"/>
      <c r="R210" s="201">
        <f>SUM(R211:R214)</f>
        <v>25.995495590999997</v>
      </c>
      <c r="S210" s="200"/>
      <c r="T210" s="202">
        <f>SUM(T211:T214)</f>
        <v>0</v>
      </c>
      <c r="AR210" s="203" t="s">
        <v>80</v>
      </c>
      <c r="AT210" s="204" t="s">
        <v>72</v>
      </c>
      <c r="AU210" s="204" t="s">
        <v>82</v>
      </c>
      <c r="AY210" s="203" t="s">
        <v>139</v>
      </c>
      <c r="BK210" s="205">
        <f>SUM(BK211:BK214)</f>
        <v>0</v>
      </c>
    </row>
    <row r="211" spans="1:65" s="2" customFormat="1" ht="21.75" customHeight="1">
      <c r="A211" s="34"/>
      <c r="B211" s="35"/>
      <c r="C211" s="208" t="s">
        <v>402</v>
      </c>
      <c r="D211" s="208" t="s">
        <v>142</v>
      </c>
      <c r="E211" s="209" t="s">
        <v>421</v>
      </c>
      <c r="F211" s="210" t="s">
        <v>422</v>
      </c>
      <c r="G211" s="211" t="s">
        <v>276</v>
      </c>
      <c r="H211" s="212">
        <v>25.209</v>
      </c>
      <c r="I211" s="213"/>
      <c r="J211" s="214">
        <f>ROUND(I211*H211,2)</f>
        <v>0</v>
      </c>
      <c r="K211" s="210" t="s">
        <v>271</v>
      </c>
      <c r="L211" s="39"/>
      <c r="M211" s="215" t="s">
        <v>1</v>
      </c>
      <c r="N211" s="216" t="s">
        <v>38</v>
      </c>
      <c r="O211" s="71"/>
      <c r="P211" s="217">
        <f>O211*H211</f>
        <v>0</v>
      </c>
      <c r="Q211" s="217">
        <v>1.031199</v>
      </c>
      <c r="R211" s="217">
        <f>Q211*H211</f>
        <v>25.995495590999997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147</v>
      </c>
      <c r="AT211" s="219" t="s">
        <v>142</v>
      </c>
      <c r="AU211" s="219" t="s">
        <v>158</v>
      </c>
      <c r="AY211" s="17" t="s">
        <v>139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80</v>
      </c>
      <c r="BK211" s="220">
        <f>ROUND(I211*H211,2)</f>
        <v>0</v>
      </c>
      <c r="BL211" s="17" t="s">
        <v>147</v>
      </c>
      <c r="BM211" s="219" t="s">
        <v>864</v>
      </c>
    </row>
    <row r="212" spans="1:65" s="13" customFormat="1" ht="11.25">
      <c r="B212" s="221"/>
      <c r="C212" s="222"/>
      <c r="D212" s="223" t="s">
        <v>149</v>
      </c>
      <c r="E212" s="224" t="s">
        <v>1</v>
      </c>
      <c r="F212" s="225" t="s">
        <v>865</v>
      </c>
      <c r="G212" s="222"/>
      <c r="H212" s="226">
        <v>9.7490000000000006</v>
      </c>
      <c r="I212" s="227"/>
      <c r="J212" s="222"/>
      <c r="K212" s="222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149</v>
      </c>
      <c r="AU212" s="232" t="s">
        <v>158</v>
      </c>
      <c r="AV212" s="13" t="s">
        <v>82</v>
      </c>
      <c r="AW212" s="13" t="s">
        <v>30</v>
      </c>
      <c r="AX212" s="13" t="s">
        <v>73</v>
      </c>
      <c r="AY212" s="232" t="s">
        <v>139</v>
      </c>
    </row>
    <row r="213" spans="1:65" s="13" customFormat="1" ht="11.25">
      <c r="B213" s="221"/>
      <c r="C213" s="222"/>
      <c r="D213" s="223" t="s">
        <v>149</v>
      </c>
      <c r="E213" s="224" t="s">
        <v>1</v>
      </c>
      <c r="F213" s="225" t="s">
        <v>866</v>
      </c>
      <c r="G213" s="222"/>
      <c r="H213" s="226">
        <v>15.46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149</v>
      </c>
      <c r="AU213" s="232" t="s">
        <v>158</v>
      </c>
      <c r="AV213" s="13" t="s">
        <v>82</v>
      </c>
      <c r="AW213" s="13" t="s">
        <v>30</v>
      </c>
      <c r="AX213" s="13" t="s">
        <v>73</v>
      </c>
      <c r="AY213" s="232" t="s">
        <v>139</v>
      </c>
    </row>
    <row r="214" spans="1:65" s="14" customFormat="1" ht="11.25">
      <c r="B214" s="246"/>
      <c r="C214" s="247"/>
      <c r="D214" s="223" t="s">
        <v>149</v>
      </c>
      <c r="E214" s="248" t="s">
        <v>1</v>
      </c>
      <c r="F214" s="249" t="s">
        <v>231</v>
      </c>
      <c r="G214" s="247"/>
      <c r="H214" s="250">
        <v>25.209000000000003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149</v>
      </c>
      <c r="AU214" s="256" t="s">
        <v>158</v>
      </c>
      <c r="AV214" s="14" t="s">
        <v>147</v>
      </c>
      <c r="AW214" s="14" t="s">
        <v>30</v>
      </c>
      <c r="AX214" s="14" t="s">
        <v>80</v>
      </c>
      <c r="AY214" s="256" t="s">
        <v>139</v>
      </c>
    </row>
    <row r="215" spans="1:65" s="12" customFormat="1" ht="25.9" customHeight="1">
      <c r="B215" s="192"/>
      <c r="C215" s="193"/>
      <c r="D215" s="194" t="s">
        <v>72</v>
      </c>
      <c r="E215" s="195" t="s">
        <v>426</v>
      </c>
      <c r="F215" s="195" t="s">
        <v>427</v>
      </c>
      <c r="G215" s="193"/>
      <c r="H215" s="193"/>
      <c r="I215" s="196"/>
      <c r="J215" s="197">
        <f>BK215</f>
        <v>0</v>
      </c>
      <c r="K215" s="193"/>
      <c r="L215" s="198"/>
      <c r="M215" s="199"/>
      <c r="N215" s="200"/>
      <c r="O215" s="200"/>
      <c r="P215" s="201">
        <f>SUM(P216:P228)</f>
        <v>0</v>
      </c>
      <c r="Q215" s="200"/>
      <c r="R215" s="201">
        <f>SUM(R216:R228)</f>
        <v>0.09</v>
      </c>
      <c r="S215" s="200"/>
      <c r="T215" s="202">
        <f>SUM(T216:T228)</f>
        <v>0</v>
      </c>
      <c r="AR215" s="203" t="s">
        <v>80</v>
      </c>
      <c r="AT215" s="204" t="s">
        <v>72</v>
      </c>
      <c r="AU215" s="204" t="s">
        <v>73</v>
      </c>
      <c r="AY215" s="203" t="s">
        <v>139</v>
      </c>
      <c r="BK215" s="205">
        <f>SUM(BK216:BK228)</f>
        <v>0</v>
      </c>
    </row>
    <row r="216" spans="1:65" s="2" customFormat="1" ht="21.75" customHeight="1">
      <c r="A216" s="34"/>
      <c r="B216" s="35"/>
      <c r="C216" s="208" t="s">
        <v>408</v>
      </c>
      <c r="D216" s="208" t="s">
        <v>142</v>
      </c>
      <c r="E216" s="209" t="s">
        <v>429</v>
      </c>
      <c r="F216" s="210" t="s">
        <v>430</v>
      </c>
      <c r="G216" s="211" t="s">
        <v>276</v>
      </c>
      <c r="H216" s="212">
        <v>88.363</v>
      </c>
      <c r="I216" s="213"/>
      <c r="J216" s="214">
        <f>ROUND(I216*H216,2)</f>
        <v>0</v>
      </c>
      <c r="K216" s="210" t="s">
        <v>271</v>
      </c>
      <c r="L216" s="39"/>
      <c r="M216" s="215" t="s">
        <v>1</v>
      </c>
      <c r="N216" s="216" t="s">
        <v>38</v>
      </c>
      <c r="O216" s="71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9" t="s">
        <v>147</v>
      </c>
      <c r="AT216" s="219" t="s">
        <v>142</v>
      </c>
      <c r="AU216" s="219" t="s">
        <v>80</v>
      </c>
      <c r="AY216" s="17" t="s">
        <v>139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7" t="s">
        <v>80</v>
      </c>
      <c r="BK216" s="220">
        <f>ROUND(I216*H216,2)</f>
        <v>0</v>
      </c>
      <c r="BL216" s="17" t="s">
        <v>147</v>
      </c>
      <c r="BM216" s="219" t="s">
        <v>867</v>
      </c>
    </row>
    <row r="217" spans="1:65" s="13" customFormat="1" ht="11.25">
      <c r="B217" s="221"/>
      <c r="C217" s="222"/>
      <c r="D217" s="223" t="s">
        <v>149</v>
      </c>
      <c r="E217" s="224" t="s">
        <v>1</v>
      </c>
      <c r="F217" s="225" t="s">
        <v>868</v>
      </c>
      <c r="G217" s="222"/>
      <c r="H217" s="226">
        <v>88.363</v>
      </c>
      <c r="I217" s="227"/>
      <c r="J217" s="222"/>
      <c r="K217" s="222"/>
      <c r="L217" s="228"/>
      <c r="M217" s="229"/>
      <c r="N217" s="230"/>
      <c r="O217" s="230"/>
      <c r="P217" s="230"/>
      <c r="Q217" s="230"/>
      <c r="R217" s="230"/>
      <c r="S217" s="230"/>
      <c r="T217" s="231"/>
      <c r="AT217" s="232" t="s">
        <v>149</v>
      </c>
      <c r="AU217" s="232" t="s">
        <v>80</v>
      </c>
      <c r="AV217" s="13" t="s">
        <v>82</v>
      </c>
      <c r="AW217" s="13" t="s">
        <v>30</v>
      </c>
      <c r="AX217" s="13" t="s">
        <v>73</v>
      </c>
      <c r="AY217" s="232" t="s">
        <v>139</v>
      </c>
    </row>
    <row r="218" spans="1:65" s="14" customFormat="1" ht="11.25">
      <c r="B218" s="246"/>
      <c r="C218" s="247"/>
      <c r="D218" s="223" t="s">
        <v>149</v>
      </c>
      <c r="E218" s="248" t="s">
        <v>1</v>
      </c>
      <c r="F218" s="249" t="s">
        <v>231</v>
      </c>
      <c r="G218" s="247"/>
      <c r="H218" s="250">
        <v>88.363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149</v>
      </c>
      <c r="AU218" s="256" t="s">
        <v>80</v>
      </c>
      <c r="AV218" s="14" t="s">
        <v>147</v>
      </c>
      <c r="AW218" s="14" t="s">
        <v>30</v>
      </c>
      <c r="AX218" s="14" t="s">
        <v>80</v>
      </c>
      <c r="AY218" s="256" t="s">
        <v>139</v>
      </c>
    </row>
    <row r="219" spans="1:65" s="2" customFormat="1" ht="16.5" customHeight="1">
      <c r="A219" s="34"/>
      <c r="B219" s="35"/>
      <c r="C219" s="236" t="s">
        <v>414</v>
      </c>
      <c r="D219" s="236" t="s">
        <v>192</v>
      </c>
      <c r="E219" s="237" t="s">
        <v>434</v>
      </c>
      <c r="F219" s="238" t="s">
        <v>435</v>
      </c>
      <c r="G219" s="239" t="s">
        <v>228</v>
      </c>
      <c r="H219" s="240">
        <v>2.8000000000000001E-2</v>
      </c>
      <c r="I219" s="241"/>
      <c r="J219" s="242">
        <f>ROUND(I219*H219,2)</f>
        <v>0</v>
      </c>
      <c r="K219" s="238" t="s">
        <v>271</v>
      </c>
      <c r="L219" s="243"/>
      <c r="M219" s="244" t="s">
        <v>1</v>
      </c>
      <c r="N219" s="245" t="s">
        <v>38</v>
      </c>
      <c r="O219" s="71"/>
      <c r="P219" s="217">
        <f>O219*H219</f>
        <v>0</v>
      </c>
      <c r="Q219" s="217">
        <v>1</v>
      </c>
      <c r="R219" s="217">
        <f>Q219*H219</f>
        <v>2.8000000000000001E-2</v>
      </c>
      <c r="S219" s="217">
        <v>0</v>
      </c>
      <c r="T219" s="21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9" t="s">
        <v>182</v>
      </c>
      <c r="AT219" s="219" t="s">
        <v>192</v>
      </c>
      <c r="AU219" s="219" t="s">
        <v>80</v>
      </c>
      <c r="AY219" s="17" t="s">
        <v>139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7" t="s">
        <v>80</v>
      </c>
      <c r="BK219" s="220">
        <f>ROUND(I219*H219,2)</f>
        <v>0</v>
      </c>
      <c r="BL219" s="17" t="s">
        <v>147</v>
      </c>
      <c r="BM219" s="219" t="s">
        <v>869</v>
      </c>
    </row>
    <row r="220" spans="1:65" s="2" customFormat="1" ht="19.5">
      <c r="A220" s="34"/>
      <c r="B220" s="35"/>
      <c r="C220" s="36"/>
      <c r="D220" s="223" t="s">
        <v>155</v>
      </c>
      <c r="E220" s="36"/>
      <c r="F220" s="233" t="s">
        <v>437</v>
      </c>
      <c r="G220" s="36"/>
      <c r="H220" s="36"/>
      <c r="I220" s="122"/>
      <c r="J220" s="36"/>
      <c r="K220" s="36"/>
      <c r="L220" s="39"/>
      <c r="M220" s="234"/>
      <c r="N220" s="235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155</v>
      </c>
      <c r="AU220" s="17" t="s">
        <v>80</v>
      </c>
    </row>
    <row r="221" spans="1:65" s="13" customFormat="1" ht="22.5">
      <c r="B221" s="221"/>
      <c r="C221" s="222"/>
      <c r="D221" s="223" t="s">
        <v>149</v>
      </c>
      <c r="E221" s="222"/>
      <c r="F221" s="225" t="s">
        <v>870</v>
      </c>
      <c r="G221" s="222"/>
      <c r="H221" s="226">
        <v>2.8000000000000001E-2</v>
      </c>
      <c r="I221" s="227"/>
      <c r="J221" s="222"/>
      <c r="K221" s="222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149</v>
      </c>
      <c r="AU221" s="232" t="s">
        <v>80</v>
      </c>
      <c r="AV221" s="13" t="s">
        <v>82</v>
      </c>
      <c r="AW221" s="13" t="s">
        <v>4</v>
      </c>
      <c r="AX221" s="13" t="s">
        <v>80</v>
      </c>
      <c r="AY221" s="232" t="s">
        <v>139</v>
      </c>
    </row>
    <row r="222" spans="1:65" s="2" customFormat="1" ht="21.75" customHeight="1">
      <c r="A222" s="34"/>
      <c r="B222" s="35"/>
      <c r="C222" s="208" t="s">
        <v>420</v>
      </c>
      <c r="D222" s="208" t="s">
        <v>142</v>
      </c>
      <c r="E222" s="209" t="s">
        <v>440</v>
      </c>
      <c r="F222" s="210" t="s">
        <v>441</v>
      </c>
      <c r="G222" s="211" t="s">
        <v>276</v>
      </c>
      <c r="H222" s="212">
        <v>176.726</v>
      </c>
      <c r="I222" s="213"/>
      <c r="J222" s="214">
        <f>ROUND(I222*H222,2)</f>
        <v>0</v>
      </c>
      <c r="K222" s="210" t="s">
        <v>271</v>
      </c>
      <c r="L222" s="39"/>
      <c r="M222" s="215" t="s">
        <v>1</v>
      </c>
      <c r="N222" s="216" t="s">
        <v>38</v>
      </c>
      <c r="O222" s="71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9" t="s">
        <v>147</v>
      </c>
      <c r="AT222" s="219" t="s">
        <v>142</v>
      </c>
      <c r="AU222" s="219" t="s">
        <v>80</v>
      </c>
      <c r="AY222" s="17" t="s">
        <v>139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7" t="s">
        <v>80</v>
      </c>
      <c r="BK222" s="220">
        <f>ROUND(I222*H222,2)</f>
        <v>0</v>
      </c>
      <c r="BL222" s="17" t="s">
        <v>147</v>
      </c>
      <c r="BM222" s="219" t="s">
        <v>871</v>
      </c>
    </row>
    <row r="223" spans="1:65" s="13" customFormat="1" ht="11.25">
      <c r="B223" s="221"/>
      <c r="C223" s="222"/>
      <c r="D223" s="223" t="s">
        <v>149</v>
      </c>
      <c r="E223" s="224" t="s">
        <v>1</v>
      </c>
      <c r="F223" s="225" t="s">
        <v>872</v>
      </c>
      <c r="G223" s="222"/>
      <c r="H223" s="226">
        <v>176.726</v>
      </c>
      <c r="I223" s="227"/>
      <c r="J223" s="222"/>
      <c r="K223" s="222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149</v>
      </c>
      <c r="AU223" s="232" t="s">
        <v>80</v>
      </c>
      <c r="AV223" s="13" t="s">
        <v>82</v>
      </c>
      <c r="AW223" s="13" t="s">
        <v>30</v>
      </c>
      <c r="AX223" s="13" t="s">
        <v>73</v>
      </c>
      <c r="AY223" s="232" t="s">
        <v>139</v>
      </c>
    </row>
    <row r="224" spans="1:65" s="14" customFormat="1" ht="11.25">
      <c r="B224" s="246"/>
      <c r="C224" s="247"/>
      <c r="D224" s="223" t="s">
        <v>149</v>
      </c>
      <c r="E224" s="248" t="s">
        <v>1</v>
      </c>
      <c r="F224" s="249" t="s">
        <v>231</v>
      </c>
      <c r="G224" s="247"/>
      <c r="H224" s="250">
        <v>176.726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AT224" s="256" t="s">
        <v>149</v>
      </c>
      <c r="AU224" s="256" t="s">
        <v>80</v>
      </c>
      <c r="AV224" s="14" t="s">
        <v>147</v>
      </c>
      <c r="AW224" s="14" t="s">
        <v>30</v>
      </c>
      <c r="AX224" s="14" t="s">
        <v>80</v>
      </c>
      <c r="AY224" s="256" t="s">
        <v>139</v>
      </c>
    </row>
    <row r="225" spans="1:65" s="2" customFormat="1" ht="16.5" customHeight="1">
      <c r="A225" s="34"/>
      <c r="B225" s="35"/>
      <c r="C225" s="236" t="s">
        <v>428</v>
      </c>
      <c r="D225" s="236" t="s">
        <v>192</v>
      </c>
      <c r="E225" s="237" t="s">
        <v>445</v>
      </c>
      <c r="F225" s="238" t="s">
        <v>446</v>
      </c>
      <c r="G225" s="239" t="s">
        <v>228</v>
      </c>
      <c r="H225" s="240">
        <v>6.2E-2</v>
      </c>
      <c r="I225" s="241"/>
      <c r="J225" s="242">
        <f>ROUND(I225*H225,2)</f>
        <v>0</v>
      </c>
      <c r="K225" s="238" t="s">
        <v>271</v>
      </c>
      <c r="L225" s="243"/>
      <c r="M225" s="244" t="s">
        <v>1</v>
      </c>
      <c r="N225" s="245" t="s">
        <v>38</v>
      </c>
      <c r="O225" s="71"/>
      <c r="P225" s="217">
        <f>O225*H225</f>
        <v>0</v>
      </c>
      <c r="Q225" s="217">
        <v>1</v>
      </c>
      <c r="R225" s="217">
        <f>Q225*H225</f>
        <v>6.2E-2</v>
      </c>
      <c r="S225" s="217">
        <v>0</v>
      </c>
      <c r="T225" s="21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9" t="s">
        <v>182</v>
      </c>
      <c r="AT225" s="219" t="s">
        <v>192</v>
      </c>
      <c r="AU225" s="219" t="s">
        <v>80</v>
      </c>
      <c r="AY225" s="17" t="s">
        <v>139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7" t="s">
        <v>80</v>
      </c>
      <c r="BK225" s="220">
        <f>ROUND(I225*H225,2)</f>
        <v>0</v>
      </c>
      <c r="BL225" s="17" t="s">
        <v>147</v>
      </c>
      <c r="BM225" s="219" t="s">
        <v>873</v>
      </c>
    </row>
    <row r="226" spans="1:65" s="2" customFormat="1" ht="19.5">
      <c r="A226" s="34"/>
      <c r="B226" s="35"/>
      <c r="C226" s="36"/>
      <c r="D226" s="223" t="s">
        <v>155</v>
      </c>
      <c r="E226" s="36"/>
      <c r="F226" s="233" t="s">
        <v>448</v>
      </c>
      <c r="G226" s="36"/>
      <c r="H226" s="36"/>
      <c r="I226" s="122"/>
      <c r="J226" s="36"/>
      <c r="K226" s="36"/>
      <c r="L226" s="39"/>
      <c r="M226" s="234"/>
      <c r="N226" s="235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155</v>
      </c>
      <c r="AU226" s="17" t="s">
        <v>80</v>
      </c>
    </row>
    <row r="227" spans="1:65" s="13" customFormat="1" ht="11.25">
      <c r="B227" s="221"/>
      <c r="C227" s="222"/>
      <c r="D227" s="223" t="s">
        <v>149</v>
      </c>
      <c r="E227" s="222"/>
      <c r="F227" s="225" t="s">
        <v>874</v>
      </c>
      <c r="G227" s="222"/>
      <c r="H227" s="226">
        <v>6.2E-2</v>
      </c>
      <c r="I227" s="227"/>
      <c r="J227" s="222"/>
      <c r="K227" s="222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149</v>
      </c>
      <c r="AU227" s="232" t="s">
        <v>80</v>
      </c>
      <c r="AV227" s="13" t="s">
        <v>82</v>
      </c>
      <c r="AW227" s="13" t="s">
        <v>4</v>
      </c>
      <c r="AX227" s="13" t="s">
        <v>80</v>
      </c>
      <c r="AY227" s="232" t="s">
        <v>139</v>
      </c>
    </row>
    <row r="228" spans="1:65" s="2" customFormat="1" ht="21.75" customHeight="1">
      <c r="A228" s="34"/>
      <c r="B228" s="35"/>
      <c r="C228" s="208" t="s">
        <v>433</v>
      </c>
      <c r="D228" s="208" t="s">
        <v>142</v>
      </c>
      <c r="E228" s="209" t="s">
        <v>451</v>
      </c>
      <c r="F228" s="210" t="s">
        <v>452</v>
      </c>
      <c r="G228" s="211" t="s">
        <v>228</v>
      </c>
      <c r="H228" s="212">
        <v>0.06</v>
      </c>
      <c r="I228" s="213"/>
      <c r="J228" s="214">
        <f>ROUND(I228*H228,2)</f>
        <v>0</v>
      </c>
      <c r="K228" s="210" t="s">
        <v>271</v>
      </c>
      <c r="L228" s="39"/>
      <c r="M228" s="215" t="s">
        <v>1</v>
      </c>
      <c r="N228" s="216" t="s">
        <v>38</v>
      </c>
      <c r="O228" s="71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9" t="s">
        <v>221</v>
      </c>
      <c r="AT228" s="219" t="s">
        <v>142</v>
      </c>
      <c r="AU228" s="219" t="s">
        <v>80</v>
      </c>
      <c r="AY228" s="17" t="s">
        <v>139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7" t="s">
        <v>80</v>
      </c>
      <c r="BK228" s="220">
        <f>ROUND(I228*H228,2)</f>
        <v>0</v>
      </c>
      <c r="BL228" s="17" t="s">
        <v>221</v>
      </c>
      <c r="BM228" s="219" t="s">
        <v>875</v>
      </c>
    </row>
    <row r="229" spans="1:65" s="12" customFormat="1" ht="25.9" customHeight="1">
      <c r="B229" s="192"/>
      <c r="C229" s="193"/>
      <c r="D229" s="194" t="s">
        <v>72</v>
      </c>
      <c r="E229" s="195" t="s">
        <v>187</v>
      </c>
      <c r="F229" s="195" t="s">
        <v>454</v>
      </c>
      <c r="G229" s="193"/>
      <c r="H229" s="193"/>
      <c r="I229" s="196"/>
      <c r="J229" s="197">
        <f>BK229</f>
        <v>0</v>
      </c>
      <c r="K229" s="193"/>
      <c r="L229" s="198"/>
      <c r="M229" s="199"/>
      <c r="N229" s="200"/>
      <c r="O229" s="200"/>
      <c r="P229" s="201">
        <f>SUM(P230:P236)</f>
        <v>0</v>
      </c>
      <c r="Q229" s="200"/>
      <c r="R229" s="201">
        <f>SUM(R230:R236)</f>
        <v>29.794257999999999</v>
      </c>
      <c r="S229" s="200"/>
      <c r="T229" s="202">
        <f>SUM(T230:T236)</f>
        <v>0</v>
      </c>
      <c r="AR229" s="203" t="s">
        <v>80</v>
      </c>
      <c r="AT229" s="204" t="s">
        <v>72</v>
      </c>
      <c r="AU229" s="204" t="s">
        <v>73</v>
      </c>
      <c r="AY229" s="203" t="s">
        <v>139</v>
      </c>
      <c r="BK229" s="205">
        <f>SUM(BK230:BK236)</f>
        <v>0</v>
      </c>
    </row>
    <row r="230" spans="1:65" s="2" customFormat="1" ht="21.75" customHeight="1">
      <c r="A230" s="34"/>
      <c r="B230" s="35"/>
      <c r="C230" s="208" t="s">
        <v>439</v>
      </c>
      <c r="D230" s="208" t="s">
        <v>142</v>
      </c>
      <c r="E230" s="209" t="s">
        <v>456</v>
      </c>
      <c r="F230" s="210" t="s">
        <v>457</v>
      </c>
      <c r="G230" s="211" t="s">
        <v>276</v>
      </c>
      <c r="H230" s="212">
        <v>40.799999999999997</v>
      </c>
      <c r="I230" s="213"/>
      <c r="J230" s="214">
        <f>ROUND(I230*H230,2)</f>
        <v>0</v>
      </c>
      <c r="K230" s="210" t="s">
        <v>271</v>
      </c>
      <c r="L230" s="39"/>
      <c r="M230" s="215" t="s">
        <v>1</v>
      </c>
      <c r="N230" s="216" t="s">
        <v>38</v>
      </c>
      <c r="O230" s="71"/>
      <c r="P230" s="217">
        <f>O230*H230</f>
        <v>0</v>
      </c>
      <c r="Q230" s="217">
        <v>0.30360999999999999</v>
      </c>
      <c r="R230" s="217">
        <f>Q230*H230</f>
        <v>12.387287999999998</v>
      </c>
      <c r="S230" s="217">
        <v>0</v>
      </c>
      <c r="T230" s="21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9" t="s">
        <v>147</v>
      </c>
      <c r="AT230" s="219" t="s">
        <v>142</v>
      </c>
      <c r="AU230" s="219" t="s">
        <v>80</v>
      </c>
      <c r="AY230" s="17" t="s">
        <v>139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7" t="s">
        <v>80</v>
      </c>
      <c r="BK230" s="220">
        <f>ROUND(I230*H230,2)</f>
        <v>0</v>
      </c>
      <c r="BL230" s="17" t="s">
        <v>147</v>
      </c>
      <c r="BM230" s="219" t="s">
        <v>876</v>
      </c>
    </row>
    <row r="231" spans="1:65" s="13" customFormat="1" ht="11.25">
      <c r="B231" s="221"/>
      <c r="C231" s="222"/>
      <c r="D231" s="223" t="s">
        <v>149</v>
      </c>
      <c r="E231" s="224" t="s">
        <v>1</v>
      </c>
      <c r="F231" s="225" t="s">
        <v>877</v>
      </c>
      <c r="G231" s="222"/>
      <c r="H231" s="226">
        <v>40.799999999999997</v>
      </c>
      <c r="I231" s="227"/>
      <c r="J231" s="222"/>
      <c r="K231" s="222"/>
      <c r="L231" s="228"/>
      <c r="M231" s="229"/>
      <c r="N231" s="230"/>
      <c r="O231" s="230"/>
      <c r="P231" s="230"/>
      <c r="Q231" s="230"/>
      <c r="R231" s="230"/>
      <c r="S231" s="230"/>
      <c r="T231" s="231"/>
      <c r="AT231" s="232" t="s">
        <v>149</v>
      </c>
      <c r="AU231" s="232" t="s">
        <v>80</v>
      </c>
      <c r="AV231" s="13" t="s">
        <v>82</v>
      </c>
      <c r="AW231" s="13" t="s">
        <v>30</v>
      </c>
      <c r="AX231" s="13" t="s">
        <v>80</v>
      </c>
      <c r="AY231" s="232" t="s">
        <v>139</v>
      </c>
    </row>
    <row r="232" spans="1:65" s="2" customFormat="1" ht="21.75" customHeight="1">
      <c r="A232" s="34"/>
      <c r="B232" s="35"/>
      <c r="C232" s="208" t="s">
        <v>444</v>
      </c>
      <c r="D232" s="208" t="s">
        <v>142</v>
      </c>
      <c r="E232" s="209" t="s">
        <v>471</v>
      </c>
      <c r="F232" s="210" t="s">
        <v>472</v>
      </c>
      <c r="G232" s="211" t="s">
        <v>185</v>
      </c>
      <c r="H232" s="212">
        <v>2</v>
      </c>
      <c r="I232" s="213"/>
      <c r="J232" s="214">
        <f>ROUND(I232*H232,2)</f>
        <v>0</v>
      </c>
      <c r="K232" s="210" t="s">
        <v>271</v>
      </c>
      <c r="L232" s="39"/>
      <c r="M232" s="215" t="s">
        <v>1</v>
      </c>
      <c r="N232" s="216" t="s">
        <v>38</v>
      </c>
      <c r="O232" s="71"/>
      <c r="P232" s="217">
        <f>O232*H232</f>
        <v>0</v>
      </c>
      <c r="Q232" s="217">
        <v>6.4850000000000003E-3</v>
      </c>
      <c r="R232" s="217">
        <f>Q232*H232</f>
        <v>1.2970000000000001E-2</v>
      </c>
      <c r="S232" s="217">
        <v>0</v>
      </c>
      <c r="T232" s="21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9" t="s">
        <v>147</v>
      </c>
      <c r="AT232" s="219" t="s">
        <v>142</v>
      </c>
      <c r="AU232" s="219" t="s">
        <v>80</v>
      </c>
      <c r="AY232" s="17" t="s">
        <v>139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7" t="s">
        <v>80</v>
      </c>
      <c r="BK232" s="220">
        <f>ROUND(I232*H232,2)</f>
        <v>0</v>
      </c>
      <c r="BL232" s="17" t="s">
        <v>147</v>
      </c>
      <c r="BM232" s="219" t="s">
        <v>878</v>
      </c>
    </row>
    <row r="233" spans="1:65" s="2" customFormat="1" ht="16.5" customHeight="1">
      <c r="A233" s="34"/>
      <c r="B233" s="35"/>
      <c r="C233" s="236" t="s">
        <v>450</v>
      </c>
      <c r="D233" s="236" t="s">
        <v>192</v>
      </c>
      <c r="E233" s="237" t="s">
        <v>704</v>
      </c>
      <c r="F233" s="238" t="s">
        <v>879</v>
      </c>
      <c r="G233" s="239" t="s">
        <v>185</v>
      </c>
      <c r="H233" s="240">
        <v>7</v>
      </c>
      <c r="I233" s="241"/>
      <c r="J233" s="242">
        <f>ROUND(I233*H233,2)</f>
        <v>0</v>
      </c>
      <c r="K233" s="238" t="s">
        <v>1</v>
      </c>
      <c r="L233" s="243"/>
      <c r="M233" s="244" t="s">
        <v>1</v>
      </c>
      <c r="N233" s="245" t="s">
        <v>38</v>
      </c>
      <c r="O233" s="71"/>
      <c r="P233" s="217">
        <f>O233*H233</f>
        <v>0</v>
      </c>
      <c r="Q233" s="217">
        <v>1.8109999999999999</v>
      </c>
      <c r="R233" s="217">
        <f>Q233*H233</f>
        <v>12.677</v>
      </c>
      <c r="S233" s="217">
        <v>0</v>
      </c>
      <c r="T233" s="21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9" t="s">
        <v>182</v>
      </c>
      <c r="AT233" s="219" t="s">
        <v>192</v>
      </c>
      <c r="AU233" s="219" t="s">
        <v>80</v>
      </c>
      <c r="AY233" s="17" t="s">
        <v>139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7" t="s">
        <v>80</v>
      </c>
      <c r="BK233" s="220">
        <f>ROUND(I233*H233,2)</f>
        <v>0</v>
      </c>
      <c r="BL233" s="17" t="s">
        <v>147</v>
      </c>
      <c r="BM233" s="219" t="s">
        <v>880</v>
      </c>
    </row>
    <row r="234" spans="1:65" s="13" customFormat="1" ht="11.25">
      <c r="B234" s="221"/>
      <c r="C234" s="222"/>
      <c r="D234" s="223" t="s">
        <v>149</v>
      </c>
      <c r="E234" s="224" t="s">
        <v>1</v>
      </c>
      <c r="F234" s="225" t="s">
        <v>178</v>
      </c>
      <c r="G234" s="222"/>
      <c r="H234" s="226">
        <v>7</v>
      </c>
      <c r="I234" s="227"/>
      <c r="J234" s="222"/>
      <c r="K234" s="222"/>
      <c r="L234" s="228"/>
      <c r="M234" s="229"/>
      <c r="N234" s="230"/>
      <c r="O234" s="230"/>
      <c r="P234" s="230"/>
      <c r="Q234" s="230"/>
      <c r="R234" s="230"/>
      <c r="S234" s="230"/>
      <c r="T234" s="231"/>
      <c r="AT234" s="232" t="s">
        <v>149</v>
      </c>
      <c r="AU234" s="232" t="s">
        <v>80</v>
      </c>
      <c r="AV234" s="13" t="s">
        <v>82</v>
      </c>
      <c r="AW234" s="13" t="s">
        <v>30</v>
      </c>
      <c r="AX234" s="13" t="s">
        <v>80</v>
      </c>
      <c r="AY234" s="232" t="s">
        <v>139</v>
      </c>
    </row>
    <row r="235" spans="1:65" s="2" customFormat="1" ht="16.5" customHeight="1">
      <c r="A235" s="34"/>
      <c r="B235" s="35"/>
      <c r="C235" s="236" t="s">
        <v>455</v>
      </c>
      <c r="D235" s="236" t="s">
        <v>192</v>
      </c>
      <c r="E235" s="237" t="s">
        <v>707</v>
      </c>
      <c r="F235" s="238" t="s">
        <v>881</v>
      </c>
      <c r="G235" s="239" t="s">
        <v>185</v>
      </c>
      <c r="H235" s="240">
        <v>1</v>
      </c>
      <c r="I235" s="241"/>
      <c r="J235" s="242">
        <f>ROUND(I235*H235,2)</f>
        <v>0</v>
      </c>
      <c r="K235" s="238" t="s">
        <v>1</v>
      </c>
      <c r="L235" s="243"/>
      <c r="M235" s="244" t="s">
        <v>1</v>
      </c>
      <c r="N235" s="245" t="s">
        <v>38</v>
      </c>
      <c r="O235" s="71"/>
      <c r="P235" s="217">
        <f>O235*H235</f>
        <v>0</v>
      </c>
      <c r="Q235" s="217">
        <v>2.347</v>
      </c>
      <c r="R235" s="217">
        <f>Q235*H235</f>
        <v>2.347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182</v>
      </c>
      <c r="AT235" s="219" t="s">
        <v>192</v>
      </c>
      <c r="AU235" s="219" t="s">
        <v>80</v>
      </c>
      <c r="AY235" s="17" t="s">
        <v>139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80</v>
      </c>
      <c r="BK235" s="220">
        <f>ROUND(I235*H235,2)</f>
        <v>0</v>
      </c>
      <c r="BL235" s="17" t="s">
        <v>147</v>
      </c>
      <c r="BM235" s="219" t="s">
        <v>882</v>
      </c>
    </row>
    <row r="236" spans="1:65" s="2" customFormat="1" ht="16.5" customHeight="1">
      <c r="A236" s="34"/>
      <c r="B236" s="35"/>
      <c r="C236" s="236" t="s">
        <v>460</v>
      </c>
      <c r="D236" s="236" t="s">
        <v>192</v>
      </c>
      <c r="E236" s="237" t="s">
        <v>710</v>
      </c>
      <c r="F236" s="238" t="s">
        <v>883</v>
      </c>
      <c r="G236" s="239" t="s">
        <v>185</v>
      </c>
      <c r="H236" s="240">
        <v>1</v>
      </c>
      <c r="I236" s="241"/>
      <c r="J236" s="242">
        <f>ROUND(I236*H236,2)</f>
        <v>0</v>
      </c>
      <c r="K236" s="238" t="s">
        <v>1</v>
      </c>
      <c r="L236" s="243"/>
      <c r="M236" s="244" t="s">
        <v>1</v>
      </c>
      <c r="N236" s="245" t="s">
        <v>38</v>
      </c>
      <c r="O236" s="71"/>
      <c r="P236" s="217">
        <f>O236*H236</f>
        <v>0</v>
      </c>
      <c r="Q236" s="217">
        <v>2.37</v>
      </c>
      <c r="R236" s="217">
        <f>Q236*H236</f>
        <v>2.37</v>
      </c>
      <c r="S236" s="217">
        <v>0</v>
      </c>
      <c r="T236" s="21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9" t="s">
        <v>182</v>
      </c>
      <c r="AT236" s="219" t="s">
        <v>192</v>
      </c>
      <c r="AU236" s="219" t="s">
        <v>80</v>
      </c>
      <c r="AY236" s="17" t="s">
        <v>139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7" t="s">
        <v>80</v>
      </c>
      <c r="BK236" s="220">
        <f>ROUND(I236*H236,2)</f>
        <v>0</v>
      </c>
      <c r="BL236" s="17" t="s">
        <v>147</v>
      </c>
      <c r="BM236" s="219" t="s">
        <v>884</v>
      </c>
    </row>
    <row r="237" spans="1:65" s="12" customFormat="1" ht="25.9" customHeight="1">
      <c r="B237" s="192"/>
      <c r="C237" s="193"/>
      <c r="D237" s="194" t="s">
        <v>72</v>
      </c>
      <c r="E237" s="195" t="s">
        <v>479</v>
      </c>
      <c r="F237" s="195" t="s">
        <v>480</v>
      </c>
      <c r="G237" s="193"/>
      <c r="H237" s="193"/>
      <c r="I237" s="196"/>
      <c r="J237" s="197">
        <f>BK237</f>
        <v>0</v>
      </c>
      <c r="K237" s="193"/>
      <c r="L237" s="198"/>
      <c r="M237" s="199"/>
      <c r="N237" s="200"/>
      <c r="O237" s="200"/>
      <c r="P237" s="201">
        <f>SUM(P238:P242)</f>
        <v>0</v>
      </c>
      <c r="Q237" s="200"/>
      <c r="R237" s="201">
        <f>SUM(R238:R242)</f>
        <v>2.9053199999999997</v>
      </c>
      <c r="S237" s="200"/>
      <c r="T237" s="202">
        <f>SUM(T238:T242)</f>
        <v>60.28539</v>
      </c>
      <c r="AR237" s="203" t="s">
        <v>80</v>
      </c>
      <c r="AT237" s="204" t="s">
        <v>72</v>
      </c>
      <c r="AU237" s="204" t="s">
        <v>73</v>
      </c>
      <c r="AY237" s="203" t="s">
        <v>139</v>
      </c>
      <c r="BK237" s="205">
        <f>SUM(BK238:BK242)</f>
        <v>0</v>
      </c>
    </row>
    <row r="238" spans="1:65" s="2" customFormat="1" ht="16.5" customHeight="1">
      <c r="A238" s="34"/>
      <c r="B238" s="35"/>
      <c r="C238" s="208" t="s">
        <v>464</v>
      </c>
      <c r="D238" s="208" t="s">
        <v>142</v>
      </c>
      <c r="E238" s="209" t="s">
        <v>482</v>
      </c>
      <c r="F238" s="210" t="s">
        <v>483</v>
      </c>
      <c r="G238" s="211" t="s">
        <v>153</v>
      </c>
      <c r="H238" s="212">
        <v>24.210999999999999</v>
      </c>
      <c r="I238" s="213"/>
      <c r="J238" s="214">
        <f>ROUND(I238*H238,2)</f>
        <v>0</v>
      </c>
      <c r="K238" s="210" t="s">
        <v>271</v>
      </c>
      <c r="L238" s="39"/>
      <c r="M238" s="215" t="s">
        <v>1</v>
      </c>
      <c r="N238" s="216" t="s">
        <v>38</v>
      </c>
      <c r="O238" s="71"/>
      <c r="P238" s="217">
        <f>O238*H238</f>
        <v>0</v>
      </c>
      <c r="Q238" s="217">
        <v>0.12</v>
      </c>
      <c r="R238" s="217">
        <f>Q238*H238</f>
        <v>2.9053199999999997</v>
      </c>
      <c r="S238" s="217">
        <v>2.4900000000000002</v>
      </c>
      <c r="T238" s="218">
        <f>S238*H238</f>
        <v>60.28539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9" t="s">
        <v>147</v>
      </c>
      <c r="AT238" s="219" t="s">
        <v>142</v>
      </c>
      <c r="AU238" s="219" t="s">
        <v>80</v>
      </c>
      <c r="AY238" s="17" t="s">
        <v>139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7" t="s">
        <v>80</v>
      </c>
      <c r="BK238" s="220">
        <f>ROUND(I238*H238,2)</f>
        <v>0</v>
      </c>
      <c r="BL238" s="17" t="s">
        <v>147</v>
      </c>
      <c r="BM238" s="219" t="s">
        <v>885</v>
      </c>
    </row>
    <row r="239" spans="1:65" s="13" customFormat="1" ht="11.25">
      <c r="B239" s="221"/>
      <c r="C239" s="222"/>
      <c r="D239" s="223" t="s">
        <v>149</v>
      </c>
      <c r="E239" s="224" t="s">
        <v>1</v>
      </c>
      <c r="F239" s="225" t="s">
        <v>886</v>
      </c>
      <c r="G239" s="222"/>
      <c r="H239" s="226">
        <v>13.632</v>
      </c>
      <c r="I239" s="227"/>
      <c r="J239" s="222"/>
      <c r="K239" s="222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149</v>
      </c>
      <c r="AU239" s="232" t="s">
        <v>80</v>
      </c>
      <c r="AV239" s="13" t="s">
        <v>82</v>
      </c>
      <c r="AW239" s="13" t="s">
        <v>30</v>
      </c>
      <c r="AX239" s="13" t="s">
        <v>73</v>
      </c>
      <c r="AY239" s="232" t="s">
        <v>139</v>
      </c>
    </row>
    <row r="240" spans="1:65" s="13" customFormat="1" ht="11.25">
      <c r="B240" s="221"/>
      <c r="C240" s="222"/>
      <c r="D240" s="223" t="s">
        <v>149</v>
      </c>
      <c r="E240" s="224" t="s">
        <v>1</v>
      </c>
      <c r="F240" s="225" t="s">
        <v>887</v>
      </c>
      <c r="G240" s="222"/>
      <c r="H240" s="226">
        <v>3.1949999999999998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149</v>
      </c>
      <c r="AU240" s="232" t="s">
        <v>80</v>
      </c>
      <c r="AV240" s="13" t="s">
        <v>82</v>
      </c>
      <c r="AW240" s="13" t="s">
        <v>30</v>
      </c>
      <c r="AX240" s="13" t="s">
        <v>73</v>
      </c>
      <c r="AY240" s="232" t="s">
        <v>139</v>
      </c>
    </row>
    <row r="241" spans="1:65" s="13" customFormat="1" ht="11.25">
      <c r="B241" s="221"/>
      <c r="C241" s="222"/>
      <c r="D241" s="223" t="s">
        <v>149</v>
      </c>
      <c r="E241" s="224" t="s">
        <v>1</v>
      </c>
      <c r="F241" s="225" t="s">
        <v>888</v>
      </c>
      <c r="G241" s="222"/>
      <c r="H241" s="226">
        <v>7.3840000000000003</v>
      </c>
      <c r="I241" s="227"/>
      <c r="J241" s="222"/>
      <c r="K241" s="222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149</v>
      </c>
      <c r="AU241" s="232" t="s">
        <v>80</v>
      </c>
      <c r="AV241" s="13" t="s">
        <v>82</v>
      </c>
      <c r="AW241" s="13" t="s">
        <v>30</v>
      </c>
      <c r="AX241" s="13" t="s">
        <v>73</v>
      </c>
      <c r="AY241" s="232" t="s">
        <v>139</v>
      </c>
    </row>
    <row r="242" spans="1:65" s="14" customFormat="1" ht="11.25">
      <c r="B242" s="246"/>
      <c r="C242" s="247"/>
      <c r="D242" s="223" t="s">
        <v>149</v>
      </c>
      <c r="E242" s="248" t="s">
        <v>1</v>
      </c>
      <c r="F242" s="249" t="s">
        <v>231</v>
      </c>
      <c r="G242" s="247"/>
      <c r="H242" s="250">
        <v>24.210999999999999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149</v>
      </c>
      <c r="AU242" s="256" t="s">
        <v>80</v>
      </c>
      <c r="AV242" s="14" t="s">
        <v>147</v>
      </c>
      <c r="AW242" s="14" t="s">
        <v>30</v>
      </c>
      <c r="AX242" s="14" t="s">
        <v>80</v>
      </c>
      <c r="AY242" s="256" t="s">
        <v>139</v>
      </c>
    </row>
    <row r="243" spans="1:65" s="12" customFormat="1" ht="25.9" customHeight="1">
      <c r="B243" s="192"/>
      <c r="C243" s="193"/>
      <c r="D243" s="194" t="s">
        <v>72</v>
      </c>
      <c r="E243" s="195" t="s">
        <v>510</v>
      </c>
      <c r="F243" s="195" t="s">
        <v>511</v>
      </c>
      <c r="G243" s="193"/>
      <c r="H243" s="193"/>
      <c r="I243" s="196"/>
      <c r="J243" s="197">
        <f>BK243</f>
        <v>0</v>
      </c>
      <c r="K243" s="193"/>
      <c r="L243" s="198"/>
      <c r="M243" s="199"/>
      <c r="N243" s="200"/>
      <c r="O243" s="200"/>
      <c r="P243" s="201">
        <f>P244</f>
        <v>0</v>
      </c>
      <c r="Q243" s="200"/>
      <c r="R243" s="201">
        <f>R244</f>
        <v>2.4948000000000001E-2</v>
      </c>
      <c r="S243" s="200"/>
      <c r="T243" s="202">
        <f>T244</f>
        <v>0</v>
      </c>
      <c r="AR243" s="203" t="s">
        <v>80</v>
      </c>
      <c r="AT243" s="204" t="s">
        <v>72</v>
      </c>
      <c r="AU243" s="204" t="s">
        <v>73</v>
      </c>
      <c r="AY243" s="203" t="s">
        <v>139</v>
      </c>
      <c r="BK243" s="205">
        <f>BK244</f>
        <v>0</v>
      </c>
    </row>
    <row r="244" spans="1:65" s="2" customFormat="1" ht="21.75" customHeight="1">
      <c r="A244" s="34"/>
      <c r="B244" s="35"/>
      <c r="C244" s="208" t="s">
        <v>468</v>
      </c>
      <c r="D244" s="208" t="s">
        <v>142</v>
      </c>
      <c r="E244" s="209" t="s">
        <v>513</v>
      </c>
      <c r="F244" s="210" t="s">
        <v>514</v>
      </c>
      <c r="G244" s="211" t="s">
        <v>185</v>
      </c>
      <c r="H244" s="212">
        <v>9</v>
      </c>
      <c r="I244" s="213"/>
      <c r="J244" s="214">
        <f>ROUND(I244*H244,2)</f>
        <v>0</v>
      </c>
      <c r="K244" s="210" t="s">
        <v>271</v>
      </c>
      <c r="L244" s="39"/>
      <c r="M244" s="215" t="s">
        <v>1</v>
      </c>
      <c r="N244" s="216" t="s">
        <v>38</v>
      </c>
      <c r="O244" s="71"/>
      <c r="P244" s="217">
        <f>O244*H244</f>
        <v>0</v>
      </c>
      <c r="Q244" s="217">
        <v>2.7720000000000002E-3</v>
      </c>
      <c r="R244" s="217">
        <f>Q244*H244</f>
        <v>2.4948000000000001E-2</v>
      </c>
      <c r="S244" s="217">
        <v>0</v>
      </c>
      <c r="T244" s="21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9" t="s">
        <v>147</v>
      </c>
      <c r="AT244" s="219" t="s">
        <v>142</v>
      </c>
      <c r="AU244" s="219" t="s">
        <v>80</v>
      </c>
      <c r="AY244" s="17" t="s">
        <v>139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7" t="s">
        <v>80</v>
      </c>
      <c r="BK244" s="220">
        <f>ROUND(I244*H244,2)</f>
        <v>0</v>
      </c>
      <c r="BL244" s="17" t="s">
        <v>147</v>
      </c>
      <c r="BM244" s="219" t="s">
        <v>889</v>
      </c>
    </row>
    <row r="245" spans="1:65" s="12" customFormat="1" ht="25.9" customHeight="1">
      <c r="B245" s="192"/>
      <c r="C245" s="193"/>
      <c r="D245" s="194" t="s">
        <v>72</v>
      </c>
      <c r="E245" s="195" t="s">
        <v>137</v>
      </c>
      <c r="F245" s="195" t="s">
        <v>138</v>
      </c>
      <c r="G245" s="193"/>
      <c r="H245" s="193"/>
      <c r="I245" s="196"/>
      <c r="J245" s="197">
        <f>BK245</f>
        <v>0</v>
      </c>
      <c r="K245" s="193"/>
      <c r="L245" s="198"/>
      <c r="M245" s="199"/>
      <c r="N245" s="200"/>
      <c r="O245" s="200"/>
      <c r="P245" s="201">
        <f>P246+P247+P255</f>
        <v>0</v>
      </c>
      <c r="Q245" s="200"/>
      <c r="R245" s="201">
        <f>R246+R247+R255</f>
        <v>0</v>
      </c>
      <c r="S245" s="200"/>
      <c r="T245" s="202">
        <f>T246+T247+T255</f>
        <v>0</v>
      </c>
      <c r="AR245" s="203" t="s">
        <v>80</v>
      </c>
      <c r="AT245" s="204" t="s">
        <v>72</v>
      </c>
      <c r="AU245" s="204" t="s">
        <v>73</v>
      </c>
      <c r="AY245" s="203" t="s">
        <v>139</v>
      </c>
      <c r="BK245" s="205">
        <f>BK246+BK247+BK255</f>
        <v>0</v>
      </c>
    </row>
    <row r="246" spans="1:65" s="12" customFormat="1" ht="22.9" customHeight="1">
      <c r="B246" s="192"/>
      <c r="C246" s="193"/>
      <c r="D246" s="194" t="s">
        <v>72</v>
      </c>
      <c r="E246" s="206" t="s">
        <v>182</v>
      </c>
      <c r="F246" s="206" t="s">
        <v>517</v>
      </c>
      <c r="G246" s="193"/>
      <c r="H246" s="193"/>
      <c r="I246" s="196"/>
      <c r="J246" s="207">
        <f>BK246</f>
        <v>0</v>
      </c>
      <c r="K246" s="193"/>
      <c r="L246" s="198"/>
      <c r="M246" s="199"/>
      <c r="N246" s="200"/>
      <c r="O246" s="200"/>
      <c r="P246" s="201">
        <v>0</v>
      </c>
      <c r="Q246" s="200"/>
      <c r="R246" s="201">
        <v>0</v>
      </c>
      <c r="S246" s="200"/>
      <c r="T246" s="202">
        <v>0</v>
      </c>
      <c r="AR246" s="203" t="s">
        <v>80</v>
      </c>
      <c r="AT246" s="204" t="s">
        <v>72</v>
      </c>
      <c r="AU246" s="204" t="s">
        <v>80</v>
      </c>
      <c r="AY246" s="203" t="s">
        <v>139</v>
      </c>
      <c r="BK246" s="205">
        <v>0</v>
      </c>
    </row>
    <row r="247" spans="1:65" s="12" customFormat="1" ht="22.9" customHeight="1">
      <c r="B247" s="192"/>
      <c r="C247" s="193"/>
      <c r="D247" s="194" t="s">
        <v>72</v>
      </c>
      <c r="E247" s="206" t="s">
        <v>727</v>
      </c>
      <c r="F247" s="206" t="s">
        <v>728</v>
      </c>
      <c r="G247" s="193"/>
      <c r="H247" s="193"/>
      <c r="I247" s="196"/>
      <c r="J247" s="207">
        <f>BK247</f>
        <v>0</v>
      </c>
      <c r="K247" s="193"/>
      <c r="L247" s="198"/>
      <c r="M247" s="199"/>
      <c r="N247" s="200"/>
      <c r="O247" s="200"/>
      <c r="P247" s="201">
        <f>SUM(P248:P254)</f>
        <v>0</v>
      </c>
      <c r="Q247" s="200"/>
      <c r="R247" s="201">
        <f>SUM(R248:R254)</f>
        <v>0</v>
      </c>
      <c r="S247" s="200"/>
      <c r="T247" s="202">
        <f>SUM(T248:T254)</f>
        <v>0</v>
      </c>
      <c r="AR247" s="203" t="s">
        <v>80</v>
      </c>
      <c r="AT247" s="204" t="s">
        <v>72</v>
      </c>
      <c r="AU247" s="204" t="s">
        <v>80</v>
      </c>
      <c r="AY247" s="203" t="s">
        <v>139</v>
      </c>
      <c r="BK247" s="205">
        <f>SUM(BK248:BK254)</f>
        <v>0</v>
      </c>
    </row>
    <row r="248" spans="1:65" s="2" customFormat="1" ht="16.5" customHeight="1">
      <c r="A248" s="34"/>
      <c r="B248" s="35"/>
      <c r="C248" s="208" t="s">
        <v>470</v>
      </c>
      <c r="D248" s="208" t="s">
        <v>142</v>
      </c>
      <c r="E248" s="209" t="s">
        <v>729</v>
      </c>
      <c r="F248" s="210" t="s">
        <v>490</v>
      </c>
      <c r="G248" s="211" t="s">
        <v>228</v>
      </c>
      <c r="H248" s="212">
        <v>60.284999999999997</v>
      </c>
      <c r="I248" s="213"/>
      <c r="J248" s="214">
        <f>ROUND(I248*H248,2)</f>
        <v>0</v>
      </c>
      <c r="K248" s="210" t="s">
        <v>271</v>
      </c>
      <c r="L248" s="39"/>
      <c r="M248" s="215" t="s">
        <v>1</v>
      </c>
      <c r="N248" s="216" t="s">
        <v>38</v>
      </c>
      <c r="O248" s="71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9" t="s">
        <v>147</v>
      </c>
      <c r="AT248" s="219" t="s">
        <v>142</v>
      </c>
      <c r="AU248" s="219" t="s">
        <v>82</v>
      </c>
      <c r="AY248" s="17" t="s">
        <v>139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7" t="s">
        <v>80</v>
      </c>
      <c r="BK248" s="220">
        <f>ROUND(I248*H248,2)</f>
        <v>0</v>
      </c>
      <c r="BL248" s="17" t="s">
        <v>147</v>
      </c>
      <c r="BM248" s="219" t="s">
        <v>890</v>
      </c>
    </row>
    <row r="249" spans="1:65" s="2" customFormat="1" ht="21.75" customHeight="1">
      <c r="A249" s="34"/>
      <c r="B249" s="35"/>
      <c r="C249" s="208" t="s">
        <v>474</v>
      </c>
      <c r="D249" s="208" t="s">
        <v>142</v>
      </c>
      <c r="E249" s="209" t="s">
        <v>731</v>
      </c>
      <c r="F249" s="210" t="s">
        <v>494</v>
      </c>
      <c r="G249" s="211" t="s">
        <v>228</v>
      </c>
      <c r="H249" s="212">
        <v>60.284999999999997</v>
      </c>
      <c r="I249" s="213"/>
      <c r="J249" s="214">
        <f>ROUND(I249*H249,2)</f>
        <v>0</v>
      </c>
      <c r="K249" s="210" t="s">
        <v>271</v>
      </c>
      <c r="L249" s="39"/>
      <c r="M249" s="215" t="s">
        <v>1</v>
      </c>
      <c r="N249" s="216" t="s">
        <v>38</v>
      </c>
      <c r="O249" s="71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9" t="s">
        <v>147</v>
      </c>
      <c r="AT249" s="219" t="s">
        <v>142</v>
      </c>
      <c r="AU249" s="219" t="s">
        <v>82</v>
      </c>
      <c r="AY249" s="17" t="s">
        <v>139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7" t="s">
        <v>80</v>
      </c>
      <c r="BK249" s="220">
        <f>ROUND(I249*H249,2)</f>
        <v>0</v>
      </c>
      <c r="BL249" s="17" t="s">
        <v>147</v>
      </c>
      <c r="BM249" s="219" t="s">
        <v>891</v>
      </c>
    </row>
    <row r="250" spans="1:65" s="2" customFormat="1" ht="16.5" customHeight="1">
      <c r="A250" s="34"/>
      <c r="B250" s="35"/>
      <c r="C250" s="208" t="s">
        <v>481</v>
      </c>
      <c r="D250" s="208" t="s">
        <v>142</v>
      </c>
      <c r="E250" s="209" t="s">
        <v>497</v>
      </c>
      <c r="F250" s="210" t="s">
        <v>498</v>
      </c>
      <c r="G250" s="211" t="s">
        <v>228</v>
      </c>
      <c r="H250" s="212">
        <v>1507.125</v>
      </c>
      <c r="I250" s="213"/>
      <c r="J250" s="214">
        <f>ROUND(I250*H250,2)</f>
        <v>0</v>
      </c>
      <c r="K250" s="210" t="s">
        <v>271</v>
      </c>
      <c r="L250" s="39"/>
      <c r="M250" s="215" t="s">
        <v>1</v>
      </c>
      <c r="N250" s="216" t="s">
        <v>38</v>
      </c>
      <c r="O250" s="71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9" t="s">
        <v>147</v>
      </c>
      <c r="AT250" s="219" t="s">
        <v>142</v>
      </c>
      <c r="AU250" s="219" t="s">
        <v>82</v>
      </c>
      <c r="AY250" s="17" t="s">
        <v>139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7" t="s">
        <v>80</v>
      </c>
      <c r="BK250" s="220">
        <f>ROUND(I250*H250,2)</f>
        <v>0</v>
      </c>
      <c r="BL250" s="17" t="s">
        <v>147</v>
      </c>
      <c r="BM250" s="219" t="s">
        <v>892</v>
      </c>
    </row>
    <row r="251" spans="1:65" s="13" customFormat="1" ht="11.25">
      <c r="B251" s="221"/>
      <c r="C251" s="222"/>
      <c r="D251" s="223" t="s">
        <v>149</v>
      </c>
      <c r="E251" s="224" t="s">
        <v>1</v>
      </c>
      <c r="F251" s="225" t="s">
        <v>893</v>
      </c>
      <c r="G251" s="222"/>
      <c r="H251" s="226">
        <v>1507.125</v>
      </c>
      <c r="I251" s="227"/>
      <c r="J251" s="222"/>
      <c r="K251" s="222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149</v>
      </c>
      <c r="AU251" s="232" t="s">
        <v>82</v>
      </c>
      <c r="AV251" s="13" t="s">
        <v>82</v>
      </c>
      <c r="AW251" s="13" t="s">
        <v>30</v>
      </c>
      <c r="AX251" s="13" t="s">
        <v>80</v>
      </c>
      <c r="AY251" s="232" t="s">
        <v>139</v>
      </c>
    </row>
    <row r="252" spans="1:65" s="2" customFormat="1" ht="21.75" customHeight="1">
      <c r="A252" s="34"/>
      <c r="B252" s="35"/>
      <c r="C252" s="208" t="s">
        <v>488</v>
      </c>
      <c r="D252" s="208" t="s">
        <v>142</v>
      </c>
      <c r="E252" s="209" t="s">
        <v>502</v>
      </c>
      <c r="F252" s="210" t="s">
        <v>503</v>
      </c>
      <c r="G252" s="211" t="s">
        <v>228</v>
      </c>
      <c r="H252" s="212">
        <v>60.284999999999997</v>
      </c>
      <c r="I252" s="213"/>
      <c r="J252" s="214">
        <f>ROUND(I252*H252,2)</f>
        <v>0</v>
      </c>
      <c r="K252" s="210" t="s">
        <v>271</v>
      </c>
      <c r="L252" s="39"/>
      <c r="M252" s="215" t="s">
        <v>1</v>
      </c>
      <c r="N252" s="216" t="s">
        <v>38</v>
      </c>
      <c r="O252" s="71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9" t="s">
        <v>147</v>
      </c>
      <c r="AT252" s="219" t="s">
        <v>142</v>
      </c>
      <c r="AU252" s="219" t="s">
        <v>82</v>
      </c>
      <c r="AY252" s="17" t="s">
        <v>139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7" t="s">
        <v>80</v>
      </c>
      <c r="BK252" s="220">
        <f>ROUND(I252*H252,2)</f>
        <v>0</v>
      </c>
      <c r="BL252" s="17" t="s">
        <v>147</v>
      </c>
      <c r="BM252" s="219" t="s">
        <v>894</v>
      </c>
    </row>
    <row r="253" spans="1:65" s="2" customFormat="1" ht="33" customHeight="1">
      <c r="A253" s="34"/>
      <c r="B253" s="35"/>
      <c r="C253" s="208" t="s">
        <v>492</v>
      </c>
      <c r="D253" s="208" t="s">
        <v>142</v>
      </c>
      <c r="E253" s="209" t="s">
        <v>895</v>
      </c>
      <c r="F253" s="210" t="s">
        <v>896</v>
      </c>
      <c r="G253" s="211" t="s">
        <v>228</v>
      </c>
      <c r="H253" s="212">
        <v>60.284999999999997</v>
      </c>
      <c r="I253" s="213"/>
      <c r="J253" s="214">
        <f>ROUND(I253*H253,2)</f>
        <v>0</v>
      </c>
      <c r="K253" s="210" t="s">
        <v>271</v>
      </c>
      <c r="L253" s="39"/>
      <c r="M253" s="215" t="s">
        <v>1</v>
      </c>
      <c r="N253" s="216" t="s">
        <v>38</v>
      </c>
      <c r="O253" s="71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9" t="s">
        <v>147</v>
      </c>
      <c r="AT253" s="219" t="s">
        <v>142</v>
      </c>
      <c r="AU253" s="219" t="s">
        <v>82</v>
      </c>
      <c r="AY253" s="17" t="s">
        <v>139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7" t="s">
        <v>80</v>
      </c>
      <c r="BK253" s="220">
        <f>ROUND(I253*H253,2)</f>
        <v>0</v>
      </c>
      <c r="BL253" s="17" t="s">
        <v>147</v>
      </c>
      <c r="BM253" s="219" t="s">
        <v>897</v>
      </c>
    </row>
    <row r="254" spans="1:65" s="13" customFormat="1" ht="11.25">
      <c r="B254" s="221"/>
      <c r="C254" s="222"/>
      <c r="D254" s="223" t="s">
        <v>149</v>
      </c>
      <c r="E254" s="224" t="s">
        <v>1</v>
      </c>
      <c r="F254" s="225" t="s">
        <v>898</v>
      </c>
      <c r="G254" s="222"/>
      <c r="H254" s="226">
        <v>60.284999999999997</v>
      </c>
      <c r="I254" s="227"/>
      <c r="J254" s="222"/>
      <c r="K254" s="222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149</v>
      </c>
      <c r="AU254" s="232" t="s">
        <v>82</v>
      </c>
      <c r="AV254" s="13" t="s">
        <v>82</v>
      </c>
      <c r="AW254" s="13" t="s">
        <v>30</v>
      </c>
      <c r="AX254" s="13" t="s">
        <v>80</v>
      </c>
      <c r="AY254" s="232" t="s">
        <v>139</v>
      </c>
    </row>
    <row r="255" spans="1:65" s="12" customFormat="1" ht="22.9" customHeight="1">
      <c r="B255" s="192"/>
      <c r="C255" s="193"/>
      <c r="D255" s="194" t="s">
        <v>72</v>
      </c>
      <c r="E255" s="206" t="s">
        <v>518</v>
      </c>
      <c r="F255" s="206" t="s">
        <v>519</v>
      </c>
      <c r="G255" s="193"/>
      <c r="H255" s="193"/>
      <c r="I255" s="196"/>
      <c r="J255" s="207">
        <f>BK255</f>
        <v>0</v>
      </c>
      <c r="K255" s="193"/>
      <c r="L255" s="198"/>
      <c r="M255" s="199"/>
      <c r="N255" s="200"/>
      <c r="O255" s="200"/>
      <c r="P255" s="201">
        <f>P256</f>
        <v>0</v>
      </c>
      <c r="Q255" s="200"/>
      <c r="R255" s="201">
        <f>R256</f>
        <v>0</v>
      </c>
      <c r="S255" s="200"/>
      <c r="T255" s="202">
        <f>T256</f>
        <v>0</v>
      </c>
      <c r="AR255" s="203" t="s">
        <v>80</v>
      </c>
      <c r="AT255" s="204" t="s">
        <v>72</v>
      </c>
      <c r="AU255" s="204" t="s">
        <v>80</v>
      </c>
      <c r="AY255" s="203" t="s">
        <v>139</v>
      </c>
      <c r="BK255" s="205">
        <f>BK256</f>
        <v>0</v>
      </c>
    </row>
    <row r="256" spans="1:65" s="2" customFormat="1" ht="21.75" customHeight="1">
      <c r="A256" s="34"/>
      <c r="B256" s="35"/>
      <c r="C256" s="208" t="s">
        <v>496</v>
      </c>
      <c r="D256" s="208" t="s">
        <v>142</v>
      </c>
      <c r="E256" s="209" t="s">
        <v>521</v>
      </c>
      <c r="F256" s="210" t="s">
        <v>522</v>
      </c>
      <c r="G256" s="211" t="s">
        <v>228</v>
      </c>
      <c r="H256" s="212">
        <v>216.11099999999999</v>
      </c>
      <c r="I256" s="213"/>
      <c r="J256" s="214">
        <f>ROUND(I256*H256,2)</f>
        <v>0</v>
      </c>
      <c r="K256" s="210" t="s">
        <v>271</v>
      </c>
      <c r="L256" s="39"/>
      <c r="M256" s="215" t="s">
        <v>1</v>
      </c>
      <c r="N256" s="216" t="s">
        <v>38</v>
      </c>
      <c r="O256" s="71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9" t="s">
        <v>147</v>
      </c>
      <c r="AT256" s="219" t="s">
        <v>142</v>
      </c>
      <c r="AU256" s="219" t="s">
        <v>82</v>
      </c>
      <c r="AY256" s="17" t="s">
        <v>139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7" t="s">
        <v>80</v>
      </c>
      <c r="BK256" s="220">
        <f>ROUND(I256*H256,2)</f>
        <v>0</v>
      </c>
      <c r="BL256" s="17" t="s">
        <v>147</v>
      </c>
      <c r="BM256" s="219" t="s">
        <v>899</v>
      </c>
    </row>
    <row r="257" spans="1:65" s="12" customFormat="1" ht="25.9" customHeight="1">
      <c r="B257" s="192"/>
      <c r="C257" s="193"/>
      <c r="D257" s="194" t="s">
        <v>72</v>
      </c>
      <c r="E257" s="195" t="s">
        <v>237</v>
      </c>
      <c r="F257" s="195" t="s">
        <v>238</v>
      </c>
      <c r="G257" s="193"/>
      <c r="H257" s="193"/>
      <c r="I257" s="196"/>
      <c r="J257" s="197">
        <f>BK257</f>
        <v>0</v>
      </c>
      <c r="K257" s="193"/>
      <c r="L257" s="198"/>
      <c r="M257" s="199"/>
      <c r="N257" s="200"/>
      <c r="O257" s="200"/>
      <c r="P257" s="201">
        <f>P258</f>
        <v>0</v>
      </c>
      <c r="Q257" s="200"/>
      <c r="R257" s="201">
        <f>R258</f>
        <v>0</v>
      </c>
      <c r="S257" s="200"/>
      <c r="T257" s="202">
        <f>T258</f>
        <v>0</v>
      </c>
      <c r="AR257" s="203" t="s">
        <v>147</v>
      </c>
      <c r="AT257" s="204" t="s">
        <v>72</v>
      </c>
      <c r="AU257" s="204" t="s">
        <v>73</v>
      </c>
      <c r="AY257" s="203" t="s">
        <v>139</v>
      </c>
      <c r="BK257" s="205">
        <f>BK258</f>
        <v>0</v>
      </c>
    </row>
    <row r="258" spans="1:65" s="12" customFormat="1" ht="22.9" customHeight="1">
      <c r="B258" s="192"/>
      <c r="C258" s="193"/>
      <c r="D258" s="194" t="s">
        <v>72</v>
      </c>
      <c r="E258" s="206" t="s">
        <v>524</v>
      </c>
      <c r="F258" s="206" t="s">
        <v>525</v>
      </c>
      <c r="G258" s="193"/>
      <c r="H258" s="193"/>
      <c r="I258" s="196"/>
      <c r="J258" s="207">
        <f>BK258</f>
        <v>0</v>
      </c>
      <c r="K258" s="193"/>
      <c r="L258" s="198"/>
      <c r="M258" s="199"/>
      <c r="N258" s="200"/>
      <c r="O258" s="200"/>
      <c r="P258" s="201">
        <f>SUM(P259:P261)</f>
        <v>0</v>
      </c>
      <c r="Q258" s="200"/>
      <c r="R258" s="201">
        <f>SUM(R259:R261)</f>
        <v>0</v>
      </c>
      <c r="S258" s="200"/>
      <c r="T258" s="202">
        <f>SUM(T259:T261)</f>
        <v>0</v>
      </c>
      <c r="AR258" s="203" t="s">
        <v>147</v>
      </c>
      <c r="AT258" s="204" t="s">
        <v>72</v>
      </c>
      <c r="AU258" s="204" t="s">
        <v>80</v>
      </c>
      <c r="AY258" s="203" t="s">
        <v>139</v>
      </c>
      <c r="BK258" s="205">
        <f>SUM(BK259:BK261)</f>
        <v>0</v>
      </c>
    </row>
    <row r="259" spans="1:65" s="2" customFormat="1" ht="21.75" customHeight="1">
      <c r="A259" s="34"/>
      <c r="B259" s="35"/>
      <c r="C259" s="208" t="s">
        <v>501</v>
      </c>
      <c r="D259" s="208" t="s">
        <v>142</v>
      </c>
      <c r="E259" s="209" t="s">
        <v>527</v>
      </c>
      <c r="F259" s="210" t="s">
        <v>528</v>
      </c>
      <c r="G259" s="211" t="s">
        <v>529</v>
      </c>
      <c r="H259" s="212">
        <v>1</v>
      </c>
      <c r="I259" s="213"/>
      <c r="J259" s="214">
        <f>ROUND(I259*H259,2)</f>
        <v>0</v>
      </c>
      <c r="K259" s="210" t="s">
        <v>1</v>
      </c>
      <c r="L259" s="39"/>
      <c r="M259" s="215" t="s">
        <v>1</v>
      </c>
      <c r="N259" s="216" t="s">
        <v>38</v>
      </c>
      <c r="O259" s="71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9" t="s">
        <v>248</v>
      </c>
      <c r="AT259" s="219" t="s">
        <v>142</v>
      </c>
      <c r="AU259" s="219" t="s">
        <v>82</v>
      </c>
      <c r="AY259" s="17" t="s">
        <v>139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7" t="s">
        <v>80</v>
      </c>
      <c r="BK259" s="220">
        <f>ROUND(I259*H259,2)</f>
        <v>0</v>
      </c>
      <c r="BL259" s="17" t="s">
        <v>248</v>
      </c>
      <c r="BM259" s="219" t="s">
        <v>900</v>
      </c>
    </row>
    <row r="260" spans="1:65" s="15" customFormat="1" ht="11.25">
      <c r="B260" s="260"/>
      <c r="C260" s="261"/>
      <c r="D260" s="223" t="s">
        <v>149</v>
      </c>
      <c r="E260" s="262" t="s">
        <v>1</v>
      </c>
      <c r="F260" s="263" t="s">
        <v>531</v>
      </c>
      <c r="G260" s="261"/>
      <c r="H260" s="262" t="s">
        <v>1</v>
      </c>
      <c r="I260" s="264"/>
      <c r="J260" s="261"/>
      <c r="K260" s="261"/>
      <c r="L260" s="265"/>
      <c r="M260" s="266"/>
      <c r="N260" s="267"/>
      <c r="O260" s="267"/>
      <c r="P260" s="267"/>
      <c r="Q260" s="267"/>
      <c r="R260" s="267"/>
      <c r="S260" s="267"/>
      <c r="T260" s="268"/>
      <c r="AT260" s="269" t="s">
        <v>149</v>
      </c>
      <c r="AU260" s="269" t="s">
        <v>82</v>
      </c>
      <c r="AV260" s="15" t="s">
        <v>80</v>
      </c>
      <c r="AW260" s="15" t="s">
        <v>30</v>
      </c>
      <c r="AX260" s="15" t="s">
        <v>73</v>
      </c>
      <c r="AY260" s="269" t="s">
        <v>139</v>
      </c>
    </row>
    <row r="261" spans="1:65" s="13" customFormat="1" ht="22.5">
      <c r="B261" s="221"/>
      <c r="C261" s="222"/>
      <c r="D261" s="223" t="s">
        <v>149</v>
      </c>
      <c r="E261" s="224" t="s">
        <v>1</v>
      </c>
      <c r="F261" s="225" t="s">
        <v>754</v>
      </c>
      <c r="G261" s="222"/>
      <c r="H261" s="226">
        <v>1</v>
      </c>
      <c r="I261" s="227"/>
      <c r="J261" s="222"/>
      <c r="K261" s="222"/>
      <c r="L261" s="228"/>
      <c r="M261" s="257"/>
      <c r="N261" s="258"/>
      <c r="O261" s="258"/>
      <c r="P261" s="258"/>
      <c r="Q261" s="258"/>
      <c r="R261" s="258"/>
      <c r="S261" s="258"/>
      <c r="T261" s="259"/>
      <c r="AT261" s="232" t="s">
        <v>149</v>
      </c>
      <c r="AU261" s="232" t="s">
        <v>82</v>
      </c>
      <c r="AV261" s="13" t="s">
        <v>82</v>
      </c>
      <c r="AW261" s="13" t="s">
        <v>30</v>
      </c>
      <c r="AX261" s="13" t="s">
        <v>80</v>
      </c>
      <c r="AY261" s="232" t="s">
        <v>139</v>
      </c>
    </row>
    <row r="262" spans="1:65" s="2" customFormat="1" ht="6.95" customHeight="1">
      <c r="A262" s="34"/>
      <c r="B262" s="54"/>
      <c r="C262" s="55"/>
      <c r="D262" s="55"/>
      <c r="E262" s="55"/>
      <c r="F262" s="55"/>
      <c r="G262" s="55"/>
      <c r="H262" s="55"/>
      <c r="I262" s="158"/>
      <c r="J262" s="55"/>
      <c r="K262" s="55"/>
      <c r="L262" s="39"/>
      <c r="M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</row>
  </sheetData>
  <sheetProtection algorithmName="SHA-512" hashValue="qq7hEIBHLCkKFyllF0nlN7B9XqfBf0hcincUBLVatQ7gv+dw5QPX6Qllyt7NFmnLoVxJMdJL96CpyVVu5I7XQQ==" saltValue="N14oWr1gzHqtbQprbqrSwdKhjyTqY7OsWVqzU76owg8sCZTdQLxN4/phDW3mKtx9nObasugrafnHOa0loWdKqA==" spinCount="100000" sheet="1" objects="1" scenarios="1" formatColumns="0" formatRows="0" autoFilter="0"/>
  <autoFilter ref="C133:K261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101 - Železniční svrše...</vt:lpstr>
      <vt:lpstr>SO 102 - Oprava propustku...</vt:lpstr>
      <vt:lpstr>VRN - Vedlejší rozpočtové...</vt:lpstr>
      <vt:lpstr>SO 201 - Železniční svrše...</vt:lpstr>
      <vt:lpstr>SO 202 - Oprava propustku...</vt:lpstr>
      <vt:lpstr>VRN - Vedlejší rozpočtové..._01</vt:lpstr>
      <vt:lpstr>SO 301 - Železniční svrše...</vt:lpstr>
      <vt:lpstr>SO 302 - Oprava propustku...</vt:lpstr>
      <vt:lpstr>VRN - Vedlejší rozpočtové..._02</vt:lpstr>
      <vt:lpstr>'Rekapitulace stavby'!Názvy_tisku</vt:lpstr>
      <vt:lpstr>'SO 101 - Železniční svrše...'!Názvy_tisku</vt:lpstr>
      <vt:lpstr>'SO 102 - Oprava propustku...'!Názvy_tisku</vt:lpstr>
      <vt:lpstr>'SO 201 - Železniční svrše...'!Názvy_tisku</vt:lpstr>
      <vt:lpstr>'SO 202 - Oprava propustku...'!Názvy_tisku</vt:lpstr>
      <vt:lpstr>'SO 301 - Železniční svrše...'!Názvy_tisku</vt:lpstr>
      <vt:lpstr>'SO 302 - Oprava propustku...'!Názvy_tisku</vt:lpstr>
      <vt:lpstr>'VRN - Vedlejší rozpočtové...'!Názvy_tisku</vt:lpstr>
      <vt:lpstr>'VRN - Vedlejší rozpočtové..._01'!Názvy_tisku</vt:lpstr>
      <vt:lpstr>'VRN - Vedlejší rozpočtové..._02'!Názvy_tisku</vt:lpstr>
      <vt:lpstr>'Rekapitulace stavby'!Oblast_tisku</vt:lpstr>
      <vt:lpstr>'SO 101 - Železniční svrše...'!Oblast_tisku</vt:lpstr>
      <vt:lpstr>'SO 102 - Oprava propustku...'!Oblast_tisku</vt:lpstr>
      <vt:lpstr>'SO 201 - Železniční svrše...'!Oblast_tisku</vt:lpstr>
      <vt:lpstr>'SO 202 - Oprava propustku...'!Oblast_tisku</vt:lpstr>
      <vt:lpstr>'SO 301 - Železniční svrše...'!Oblast_tisku</vt:lpstr>
      <vt:lpstr>'SO 302 - Oprava propustku...'!Oblast_tisku</vt:lpstr>
      <vt:lpstr>'VRN - Vedlejší rozpočtové...'!Oblast_tisku</vt:lpstr>
      <vt:lpstr>'VRN - Vedlejší rozpočtové..._01'!Oblast_tisku</vt:lpstr>
      <vt:lpstr>'VRN - Vedlejší rozpočtové..._02'!Oblast_tisku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Sečkařová Andrea</cp:lastModifiedBy>
  <dcterms:created xsi:type="dcterms:W3CDTF">2020-03-20T10:45:47Z</dcterms:created>
  <dcterms:modified xsi:type="dcterms:W3CDTF">2020-04-01T07:09:41Z</dcterms:modified>
</cp:coreProperties>
</file>