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_Prace\_Rozpocty\ZSSM\Zvýšení stability skalních masivů na trati Pňovany - Bezdružice\"/>
    </mc:Choice>
  </mc:AlternateContent>
  <bookViews>
    <workbookView xWindow="1170" yWindow="120" windowWidth="14940" windowHeight="9225"/>
  </bookViews>
  <sheets>
    <sheet name="Rekapitulace" sheetId="1" r:id="rId1"/>
    <sheet name="SO 101" sheetId="2" r:id="rId2"/>
    <sheet name="SO 102" sheetId="3" r:id="rId3"/>
    <sheet name="SO 103" sheetId="4" r:id="rId4"/>
    <sheet name="SO 104" sheetId="5" r:id="rId5"/>
    <sheet name="SO 105" sheetId="6" r:id="rId6"/>
    <sheet name="SO 98-98" sheetId="7" r:id="rId7"/>
  </sheets>
  <calcPr calcId="162913"/>
  <webPublishing codePage="0"/>
</workbook>
</file>

<file path=xl/calcChain.xml><?xml version="1.0" encoding="utf-8"?>
<calcChain xmlns="http://schemas.openxmlformats.org/spreadsheetml/2006/main">
  <c r="O27" i="7" l="1"/>
  <c r="M27" i="7"/>
  <c r="I27" i="7"/>
  <c r="M23" i="7"/>
  <c r="M22" i="7" s="1"/>
  <c r="I23" i="7"/>
  <c r="L22" i="7"/>
  <c r="K22" i="7"/>
  <c r="K8" i="7" s="1"/>
  <c r="J22" i="7"/>
  <c r="J8" i="7" s="1"/>
  <c r="O18" i="7"/>
  <c r="M18" i="7"/>
  <c r="I18" i="7"/>
  <c r="O14" i="7"/>
  <c r="M14" i="7"/>
  <c r="I14" i="7"/>
  <c r="O10" i="7"/>
  <c r="M10" i="7"/>
  <c r="M9" i="7" s="1"/>
  <c r="M8" i="7" s="1"/>
  <c r="I10" i="7"/>
  <c r="L9" i="7"/>
  <c r="L8" i="7" s="1"/>
  <c r="T7" i="7" s="1"/>
  <c r="K9" i="7"/>
  <c r="J9" i="7"/>
  <c r="O73" i="6"/>
  <c r="M73" i="6"/>
  <c r="I73" i="6"/>
  <c r="M72" i="6"/>
  <c r="L72" i="6"/>
  <c r="K72" i="6"/>
  <c r="J72" i="6"/>
  <c r="O68" i="6"/>
  <c r="M68" i="6"/>
  <c r="I68" i="6"/>
  <c r="M64" i="6"/>
  <c r="O64" i="6" s="1"/>
  <c r="I64" i="6"/>
  <c r="M60" i="6"/>
  <c r="M59" i="6" s="1"/>
  <c r="I60" i="6"/>
  <c r="L59" i="6"/>
  <c r="K59" i="6"/>
  <c r="J59" i="6"/>
  <c r="O55" i="6"/>
  <c r="M55" i="6"/>
  <c r="I55" i="6"/>
  <c r="O51" i="6"/>
  <c r="M51" i="6"/>
  <c r="I51" i="6"/>
  <c r="M47" i="6"/>
  <c r="O47" i="6" s="1"/>
  <c r="I47" i="6"/>
  <c r="M43" i="6"/>
  <c r="O43" i="6" s="1"/>
  <c r="I43" i="6"/>
  <c r="O39" i="6"/>
  <c r="M39" i="6"/>
  <c r="I39" i="6"/>
  <c r="O35" i="6"/>
  <c r="M35" i="6"/>
  <c r="I35" i="6"/>
  <c r="L34" i="6"/>
  <c r="L8" i="6" s="1"/>
  <c r="T7" i="6" s="1"/>
  <c r="K34" i="6"/>
  <c r="J34" i="6"/>
  <c r="M30" i="6"/>
  <c r="O30" i="6" s="1"/>
  <c r="I30" i="6"/>
  <c r="M26" i="6"/>
  <c r="O26" i="6" s="1"/>
  <c r="I26" i="6"/>
  <c r="O22" i="6"/>
  <c r="M22" i="6"/>
  <c r="I22" i="6"/>
  <c r="O18" i="6"/>
  <c r="M18" i="6"/>
  <c r="I18" i="6"/>
  <c r="M14" i="6"/>
  <c r="O14" i="6" s="1"/>
  <c r="I14" i="6"/>
  <c r="M10" i="6"/>
  <c r="M9" i="6" s="1"/>
  <c r="I10" i="6"/>
  <c r="L9" i="6"/>
  <c r="K9" i="6"/>
  <c r="J9" i="6"/>
  <c r="K8" i="6"/>
  <c r="J8" i="6"/>
  <c r="M65" i="5"/>
  <c r="M64" i="5" s="1"/>
  <c r="I65" i="5"/>
  <c r="L64" i="5"/>
  <c r="K64" i="5"/>
  <c r="K8" i="5" s="1"/>
  <c r="J64" i="5"/>
  <c r="M60" i="5"/>
  <c r="O60" i="5" s="1"/>
  <c r="I60" i="5"/>
  <c r="M59" i="5"/>
  <c r="L59" i="5"/>
  <c r="K59" i="5"/>
  <c r="J59" i="5"/>
  <c r="O55" i="5"/>
  <c r="M55" i="5"/>
  <c r="I55" i="5"/>
  <c r="O51" i="5"/>
  <c r="M51" i="5"/>
  <c r="I51" i="5"/>
  <c r="M47" i="5"/>
  <c r="O47" i="5" s="1"/>
  <c r="I47" i="5"/>
  <c r="M43" i="5"/>
  <c r="O43" i="5" s="1"/>
  <c r="I43" i="5"/>
  <c r="O39" i="5"/>
  <c r="M39" i="5"/>
  <c r="I39" i="5"/>
  <c r="O35" i="5"/>
  <c r="M35" i="5"/>
  <c r="M34" i="5" s="1"/>
  <c r="I35" i="5"/>
  <c r="L34" i="5"/>
  <c r="L8" i="5" s="1"/>
  <c r="T7" i="5" s="1"/>
  <c r="K34" i="5"/>
  <c r="J34" i="5"/>
  <c r="M30" i="5"/>
  <c r="O30" i="5" s="1"/>
  <c r="I30" i="5"/>
  <c r="M26" i="5"/>
  <c r="O26" i="5" s="1"/>
  <c r="I26" i="5"/>
  <c r="O22" i="5"/>
  <c r="M22" i="5"/>
  <c r="I22" i="5"/>
  <c r="O18" i="5"/>
  <c r="M18" i="5"/>
  <c r="I18" i="5"/>
  <c r="M14" i="5"/>
  <c r="M9" i="5" s="1"/>
  <c r="M8" i="5" s="1"/>
  <c r="I14" i="5"/>
  <c r="M10" i="5"/>
  <c r="O10" i="5" s="1"/>
  <c r="I10" i="5"/>
  <c r="L9" i="5"/>
  <c r="K9" i="5"/>
  <c r="J9" i="5"/>
  <c r="J8" i="5"/>
  <c r="M94" i="4"/>
  <c r="M89" i="4" s="1"/>
  <c r="I94" i="4"/>
  <c r="M90" i="4"/>
  <c r="O90" i="4" s="1"/>
  <c r="I90" i="4"/>
  <c r="L89" i="4"/>
  <c r="K89" i="4"/>
  <c r="J89" i="4"/>
  <c r="O85" i="4"/>
  <c r="M85" i="4"/>
  <c r="I85" i="4"/>
  <c r="M84" i="4"/>
  <c r="L84" i="4"/>
  <c r="K84" i="4"/>
  <c r="J84" i="4"/>
  <c r="O80" i="4"/>
  <c r="M80" i="4"/>
  <c r="I80" i="4"/>
  <c r="M76" i="4"/>
  <c r="M75" i="4" s="1"/>
  <c r="I76" i="4"/>
  <c r="L75" i="4"/>
  <c r="K75" i="4"/>
  <c r="J75" i="4"/>
  <c r="M71" i="4"/>
  <c r="O71" i="4" s="1"/>
  <c r="I71" i="4"/>
  <c r="O67" i="4"/>
  <c r="M67" i="4"/>
  <c r="I67" i="4"/>
  <c r="O63" i="4"/>
  <c r="M63" i="4"/>
  <c r="I63" i="4"/>
  <c r="M59" i="4"/>
  <c r="O59" i="4" s="1"/>
  <c r="I59" i="4"/>
  <c r="M55" i="4"/>
  <c r="O55" i="4" s="1"/>
  <c r="I55" i="4"/>
  <c r="O51" i="4"/>
  <c r="M51" i="4"/>
  <c r="I51" i="4"/>
  <c r="O47" i="4"/>
  <c r="M47" i="4"/>
  <c r="I47" i="4"/>
  <c r="M43" i="4"/>
  <c r="M38" i="4" s="1"/>
  <c r="I43" i="4"/>
  <c r="M39" i="4"/>
  <c r="O39" i="4" s="1"/>
  <c r="I39" i="4"/>
  <c r="L38" i="4"/>
  <c r="K38" i="4"/>
  <c r="J38" i="4"/>
  <c r="J8" i="4" s="1"/>
  <c r="O34" i="4"/>
  <c r="M34" i="4"/>
  <c r="I34" i="4"/>
  <c r="O30" i="4"/>
  <c r="M30" i="4"/>
  <c r="I30" i="4"/>
  <c r="M26" i="4"/>
  <c r="O26" i="4" s="1"/>
  <c r="I26" i="4"/>
  <c r="M22" i="4"/>
  <c r="O22" i="4" s="1"/>
  <c r="I22" i="4"/>
  <c r="O18" i="4"/>
  <c r="M18" i="4"/>
  <c r="I18" i="4"/>
  <c r="O14" i="4"/>
  <c r="M14" i="4"/>
  <c r="I14" i="4"/>
  <c r="M10" i="4"/>
  <c r="M9" i="4" s="1"/>
  <c r="I10" i="4"/>
  <c r="L9" i="4"/>
  <c r="K9" i="4"/>
  <c r="J9" i="4"/>
  <c r="L8" i="4"/>
  <c r="T7" i="4" s="1"/>
  <c r="K8" i="4"/>
  <c r="O68" i="3"/>
  <c r="M68" i="3"/>
  <c r="M67" i="3" s="1"/>
  <c r="I68" i="3"/>
  <c r="L67" i="3"/>
  <c r="K67" i="3"/>
  <c r="J67" i="3"/>
  <c r="M63" i="3"/>
  <c r="O63" i="3" s="1"/>
  <c r="I63" i="3"/>
  <c r="M59" i="3"/>
  <c r="O59" i="3" s="1"/>
  <c r="I59" i="3"/>
  <c r="O55" i="3"/>
  <c r="M55" i="3"/>
  <c r="I55" i="3"/>
  <c r="O51" i="3"/>
  <c r="M51" i="3"/>
  <c r="I51" i="3"/>
  <c r="M47" i="3"/>
  <c r="M38" i="3" s="1"/>
  <c r="I47" i="3"/>
  <c r="M43" i="3"/>
  <c r="O43" i="3" s="1"/>
  <c r="I43" i="3"/>
  <c r="O39" i="3"/>
  <c r="M39" i="3"/>
  <c r="I39" i="3"/>
  <c r="L38" i="3"/>
  <c r="L8" i="3" s="1"/>
  <c r="T7" i="3" s="1"/>
  <c r="K38" i="3"/>
  <c r="J38" i="3"/>
  <c r="O34" i="3"/>
  <c r="M34" i="3"/>
  <c r="I34" i="3"/>
  <c r="M30" i="3"/>
  <c r="O30" i="3" s="1"/>
  <c r="I30" i="3"/>
  <c r="M26" i="3"/>
  <c r="O26" i="3" s="1"/>
  <c r="I26" i="3"/>
  <c r="O22" i="3"/>
  <c r="M22" i="3"/>
  <c r="I22" i="3"/>
  <c r="O18" i="3"/>
  <c r="M18" i="3"/>
  <c r="I18" i="3"/>
  <c r="M14" i="3"/>
  <c r="M9" i="3" s="1"/>
  <c r="I14" i="3"/>
  <c r="M10" i="3"/>
  <c r="O10" i="3" s="1"/>
  <c r="I10" i="3"/>
  <c r="L9" i="3"/>
  <c r="K9" i="3"/>
  <c r="J9" i="3"/>
  <c r="K8" i="3"/>
  <c r="J8" i="3"/>
  <c r="M68" i="2"/>
  <c r="M67" i="2" s="1"/>
  <c r="I68" i="2"/>
  <c r="L67" i="2"/>
  <c r="K67" i="2"/>
  <c r="J67" i="2"/>
  <c r="M63" i="2"/>
  <c r="O63" i="2" s="1"/>
  <c r="I63" i="2"/>
  <c r="O59" i="2"/>
  <c r="M59" i="2"/>
  <c r="I59" i="2"/>
  <c r="O55" i="2"/>
  <c r="M55" i="2"/>
  <c r="I55" i="2"/>
  <c r="M51" i="2"/>
  <c r="O51" i="2" s="1"/>
  <c r="I51" i="2"/>
  <c r="M47" i="2"/>
  <c r="O47" i="2" s="1"/>
  <c r="I47" i="2"/>
  <c r="O43" i="2"/>
  <c r="M43" i="2"/>
  <c r="I43" i="2"/>
  <c r="O39" i="2"/>
  <c r="M39" i="2"/>
  <c r="M38" i="2" s="1"/>
  <c r="I39" i="2"/>
  <c r="L38" i="2"/>
  <c r="L8" i="2" s="1"/>
  <c r="T7" i="2" s="1"/>
  <c r="K38" i="2"/>
  <c r="K8" i="2" s="1"/>
  <c r="J38" i="2"/>
  <c r="M34" i="2"/>
  <c r="O34" i="2" s="1"/>
  <c r="I34" i="2"/>
  <c r="M30" i="2"/>
  <c r="O30" i="2" s="1"/>
  <c r="I30" i="2"/>
  <c r="O26" i="2"/>
  <c r="M26" i="2"/>
  <c r="I26" i="2"/>
  <c r="O22" i="2"/>
  <c r="M22" i="2"/>
  <c r="I22" i="2"/>
  <c r="M18" i="2"/>
  <c r="O18" i="2" s="1"/>
  <c r="I18" i="2"/>
  <c r="M14" i="2"/>
  <c r="O14" i="2" s="1"/>
  <c r="I14" i="2"/>
  <c r="O10" i="2"/>
  <c r="M10" i="2"/>
  <c r="I10" i="2"/>
  <c r="L9" i="2"/>
  <c r="K9" i="2"/>
  <c r="J9" i="2"/>
  <c r="J8" i="2"/>
  <c r="M8" i="4" l="1"/>
  <c r="C13" i="1" s="1"/>
  <c r="C14" i="1"/>
  <c r="C17" i="1"/>
  <c r="C11" i="1"/>
  <c r="M8" i="3"/>
  <c r="C12" i="1" s="1"/>
  <c r="M9" i="2"/>
  <c r="M8" i="2" s="1"/>
  <c r="O68" i="2"/>
  <c r="O14" i="3"/>
  <c r="O47" i="3"/>
  <c r="O10" i="4"/>
  <c r="O43" i="4"/>
  <c r="O76" i="4"/>
  <c r="O94" i="4"/>
  <c r="O14" i="5"/>
  <c r="O65" i="5"/>
  <c r="M34" i="6"/>
  <c r="M8" i="6" s="1"/>
  <c r="C15" i="1" s="1"/>
  <c r="O23" i="7"/>
  <c r="O10" i="6"/>
  <c r="O60" i="6"/>
  <c r="D15" i="1" l="1"/>
  <c r="E15" i="1"/>
  <c r="D17" i="1"/>
  <c r="E17" i="1" s="1"/>
  <c r="E16" i="1" s="1"/>
  <c r="C16" i="1"/>
  <c r="D11" i="1"/>
  <c r="C10" i="1"/>
  <c r="E11" i="1"/>
  <c r="D14" i="1"/>
  <c r="E14" i="1"/>
  <c r="D12" i="1"/>
  <c r="E12" i="1" s="1"/>
  <c r="D13" i="1"/>
  <c r="E13" i="1" s="1"/>
  <c r="M3" i="2" l="1"/>
  <c r="D10" i="1"/>
  <c r="M3" i="6"/>
  <c r="M3" i="5"/>
  <c r="M3" i="3"/>
  <c r="C6" i="1"/>
  <c r="M3" i="4"/>
  <c r="E10" i="1"/>
  <c r="C7" i="1" s="1"/>
  <c r="M3" i="7"/>
  <c r="D16" i="1"/>
</calcChain>
</file>

<file path=xl/sharedStrings.xml><?xml version="1.0" encoding="utf-8"?>
<sst xmlns="http://schemas.openxmlformats.org/spreadsheetml/2006/main" count="1542" uniqueCount="249">
  <si>
    <t xml:space="preserve">             Aspe</t>
  </si>
  <si>
    <t>Soupis objektů s DPH</t>
  </si>
  <si>
    <t>S631600206</t>
  </si>
  <si>
    <t>Zvýšení stability skalních masivů na trati Pňovany – Bezdružice</t>
  </si>
  <si>
    <t>ZŘ</t>
  </si>
  <si>
    <t>Základní řešení</t>
  </si>
  <si>
    <t>Odbytová cena:</t>
  </si>
  <si>
    <t>OC+DPH:</t>
  </si>
  <si>
    <t>Objekt</t>
  </si>
  <si>
    <t>Popis</t>
  </si>
  <si>
    <t>OC</t>
  </si>
  <si>
    <t>DPH</t>
  </si>
  <si>
    <t>OC+DPH</t>
  </si>
  <si>
    <t>E.1.1.2</t>
  </si>
  <si>
    <t>Železniční spodek</t>
  </si>
  <si>
    <t xml:space="preserve">           Aspe</t>
  </si>
  <si>
    <t xml:space="preserve">  SO 101</t>
  </si>
  <si>
    <t xml:space="preserve">  Sanace skalních masivů v km 2,70 - 2,90 vpravo, vlevo</t>
  </si>
  <si>
    <t>SŽDC05</t>
  </si>
  <si>
    <t>S</t>
  </si>
  <si>
    <t>O</t>
  </si>
  <si>
    <t>Příloha k formuláři pro ocenění nabídky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</si>
  <si>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</si>
  <si>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</si>
  <si>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</si>
  <si>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</si>
  <si>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</si>
  <si>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</si>
  <si>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</si>
  <si>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</si>
  <si>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</si>
  <si>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</si>
  <si>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</si>
  <si>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</si>
  <si>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</si>
  <si>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</si>
  <si>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</si>
  <si>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</si>
  <si>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Cena</t>
  </si>
  <si>
    <t>Dodávka</t>
  </si>
  <si>
    <t>Montáž</t>
  </si>
  <si>
    <t>Jednotková</t>
  </si>
  <si>
    <t>Celkem</t>
  </si>
  <si>
    <t>Cenové soustavy</t>
  </si>
  <si>
    <t>Počet položek s nulovou cenou</t>
  </si>
  <si>
    <t>O1</t>
  </si>
  <si>
    <t>SO 101</t>
  </si>
  <si>
    <t>Sanace skalních masivů v km 2,70 - 2,90 vpravo, vlevo</t>
  </si>
  <si>
    <t>SD</t>
  </si>
  <si>
    <t>0</t>
  </si>
  <si>
    <t>Všeobecné konstrukce a práce</t>
  </si>
  <si>
    <t>P</t>
  </si>
  <si>
    <t>1</t>
  </si>
  <si>
    <t>015112</t>
  </si>
  <si>
    <t/>
  </si>
  <si>
    <t>POPLATKY ZA LIKVIDACI ODPADŮ NEKONTAMINOVANÝCH - 17 05 04 VYTĚŽENÉ ZEMINY A HORNINY - II. TŘÍDA TĚŽITELNOSTI</t>
  </si>
  <si>
    <t>T</t>
  </si>
  <si>
    <t>2018.1_OTSKP</t>
  </si>
  <si>
    <t>PP</t>
  </si>
  <si>
    <t>VV</t>
  </si>
  <si>
    <t>očištění skal: 335,0*1,8=603.000 [A]t 
vyčištění trhlin a dutin: 10,0*1,8=18.000 [B]t 
hornin. bloky: 90,0*1,8=162.000 [C]t 
Celkem: A+B+C=783.000 [D]t</t>
  </si>
  <si>
    <t>TS</t>
  </si>
  <si>
    <t>1. Položka obsahuje:  
 – veškeré poplatky provozovateli skládky, recyklační linky nebo jiného zařízení na zpracování nebo likvidaci odpadů související s převzetím, uložením, zpracováním nebo likvidací odpadu  
2. Položka neobsahuje:  
 – náklady spojené s dopravou odpadu z místa stavby na místo převzetí provozovatelem skládky, recyklační linky nebo jiného zařízení na zpracování nebo likvidaci odpadů  
3. Způsob měření:  
Tunou se rozumí hmotnost odpadu vytříděného v souladu se zákonem č. 185/2001 Sb., o nakládání s odpady, v platném znění.</t>
  </si>
  <si>
    <t>015160</t>
  </si>
  <si>
    <t>POPLATKY ZA LIKVIDACI ODPADŮ NEKONTAMINOVANÝCH - 02 01 03 SMÝCENÉ STROMY A KEŘE</t>
  </si>
  <si>
    <t>1550/100*0,225=3.488 [A]t</t>
  </si>
  <si>
    <t>015330</t>
  </si>
  <si>
    <t>POPLATKY ZA LIKVIDACI ODPADŮ NEKONTAMINOVANÝCH - 17 05 04 KAMENNÁ SUŤ</t>
  </si>
  <si>
    <t>čištění příkopů: 600,0*0,5*1,5=450.000 [A]t</t>
  </si>
  <si>
    <t>4</t>
  </si>
  <si>
    <t>015340</t>
  </si>
  <si>
    <t>POPLATKY ZA LIKVIDACI ODPADŮ NEKONTAMINOVANÝCH - 02 01 03 PAŘEZY</t>
  </si>
  <si>
    <t>40*0,1=4.000 [A]t</t>
  </si>
  <si>
    <t>5</t>
  </si>
  <si>
    <t>02944</t>
  </si>
  <si>
    <t>OSTAT POŽADAVKY - DOKUMENTACE SKUTEČ PROVEDENÍ V DIGIT FORMĚ</t>
  </si>
  <si>
    <t>KPL</t>
  </si>
  <si>
    <t>zahrnuje veškeré náklady spojené s objednatelem požadovanými pracemi</t>
  </si>
  <si>
    <t>6</t>
  </si>
  <si>
    <t>02946</t>
  </si>
  <si>
    <t>OSTAT POŽADAVKY - FOTODOKUMENTACE</t>
  </si>
  <si>
    <t>položka zahrnuje:  
- fotodokumentaci zadavatelem požadovaného děje a konstrukcí v požadovaných časových intervalech  
- zadavatelem specifikované výstupy (fotografie v papírovém a digitálním formátu) v požadovaném počtu</t>
  </si>
  <si>
    <t>7</t>
  </si>
  <si>
    <t>029611</t>
  </si>
  <si>
    <t>OSTATNÍ POŽADAVKY - ODBORNÝ DOZOR</t>
  </si>
  <si>
    <t>HOD</t>
  </si>
  <si>
    <t>geotechnický dozor</t>
  </si>
  <si>
    <t>zahrnuje veškeré náklady spojené s objednatelem požadovaným dozorem</t>
  </si>
  <si>
    <t>Zemní práce</t>
  </si>
  <si>
    <t>8</t>
  </si>
  <si>
    <t>112017R</t>
  </si>
  <si>
    <t>ODSTRANĚNÍ PAŘEZŮ D KMENE DO 0,5M HOROLEZECKY, ODVOZ DO 16KM</t>
  </si>
  <si>
    <t>KUS</t>
  </si>
  <si>
    <t>Odstranění pařezů se měří v [ks] vytrhaných nebo vykopaných pařezů a zahrnuje zejména:  
- vytrhání nebo vykopání pařezů horolezeckou technikou  
- veškeré zemní práce spojené s odstraněním pařezů  
- dopravu a uložení pařezů, případně další práce s nimi dle pokynů zadávací dokumentace</t>
  </si>
  <si>
    <t>9</t>
  </si>
  <si>
    <t>12932</t>
  </si>
  <si>
    <t>ČIŠTĚNÍ PŘÍKOPŮ OD NÁNOSU DO 0,5M3/M</t>
  </si>
  <si>
    <t>M</t>
  </si>
  <si>
    <t>příkop v návaznosti na drážní těleso</t>
  </si>
  <si>
    <t>Součástí položky je vodorovná a svislá doprava, přemístění, přeložení, manipulace s materiálem a uložení na skládku.   Nezahrnuje poplatek za skládku, který se vykazuje v položce 0141** (s výjimkou malého množství materiálu, kde je možné poplatek zahrnout do jednotkové ceny položky – tento fakt musí být uveden v doplňujícím textu k položce)</t>
  </si>
  <si>
    <t>10</t>
  </si>
  <si>
    <t>155112R</t>
  </si>
  <si>
    <t>Odstranění vegetace skalní plochy horolezecky vč. stažení k zemi s odvozem 16 km</t>
  </si>
  <si>
    <t>M2</t>
  </si>
  <si>
    <t>[bez vazby na CS]</t>
  </si>
  <si>
    <t>vč. dopravy vlakem do 3 km</t>
  </si>
  <si>
    <t>Odstranění vegatace se měří v [m2] plochy, na které se vegetace odstraňuje a zahrnuje zejména:  - poražení stromů průměru do 10 cm a odstranění keřů  - spálení na hromadách nebo štěpkování  - dopravu a uložení, případné další práce s nimi dle pokynů zadávací dokumentace. V ceně je obsažena doprava vlakem na meziskládku a doprava autem na trvalou skládku odpadu. V ceně není zahrnut poplatek za skládku.</t>
  </si>
  <si>
    <t>11</t>
  </si>
  <si>
    <t>155122R</t>
  </si>
  <si>
    <t>Očištění skalní plochy ruční nástroje (motyky, páčidla) horolezecky s odvozem do 16 km</t>
  </si>
  <si>
    <t>M3</t>
  </si>
  <si>
    <t>vč. dopravy vlakem do 3 km  
očištění skal od horninových úlomků</t>
  </si>
  <si>
    <t>1. Množství měrných jednotek se určuje v m3 materiálu odstraněného ze skalní stěny.  2. V cenách jsou započteny náklady na dopravu po železnici na meziskládku a přeložení materiálu na auta s dopravou na trvalou skládku odpadu. 3. V ceně není zahrnut poplatek za skládku.</t>
  </si>
  <si>
    <t>12</t>
  </si>
  <si>
    <t>155231R</t>
  </si>
  <si>
    <t>Vyčištění trhlin a dutin ve skalní stěně horolecky s odvozem do 16 km</t>
  </si>
  <si>
    <t>1. V cenách jsou započteny i náklady na vyčištění trhlin stlačeným vzduchem.  2. V cenách jsou započteny náklady na dopravu po železnici na meziskládku a přeložení materiálu na auta s dopravou na trvalou skládku odpadu. 3. V ceně není zahrnut poplatek za skládku. 4. Množství měrných jednotek se určuje v m3 objemu vyčištěné dutiny.</t>
  </si>
  <si>
    <t>13</t>
  </si>
  <si>
    <t>155313R</t>
  </si>
  <si>
    <t>Odtěžení nestabilních hornin ze skalních stěn horolezecky hydraulickými klíny s odvozem do 16 km</t>
  </si>
  <si>
    <t>s dopravou vlakem do 3 km</t>
  </si>
  <si>
    <t>1. V ceně  jsou započteny i náklady na provedení vrtů. 2. V cenách jsou započteny náklady na dopravu po železnici na meziskládku a přeložení materiálu na auta s dopravou na trvalou skládku odpadu. 3. V ceně není zahrnut poplatek za skládku.</t>
  </si>
  <si>
    <t>14</t>
  </si>
  <si>
    <t>155533R</t>
  </si>
  <si>
    <t>Sanace dutin skalních stěn beztlakovým zalitím prováděná horolezecky</t>
  </si>
  <si>
    <t>zaplnění spar a puklin cementovou maltou VM K 100</t>
  </si>
  <si>
    <t>Ostatní konstrukce a práce, bourání</t>
  </si>
  <si>
    <t>15</t>
  </si>
  <si>
    <t>94490</t>
  </si>
  <si>
    <t>OCHRANNÁ KONSTRUKCE</t>
  </si>
  <si>
    <t>dočasné ochranné sítě pro zajištění bezpečnosti horolezců a provozu na pozemních komunikacích a železnici</t>
  </si>
  <si>
    <t>Položka zahrnuje dovoz, montáž, údržbu, opotřebení (nájemné), demontáž, konzervaci, odvoz.</t>
  </si>
  <si>
    <t xml:space="preserve">  SO 102</t>
  </si>
  <si>
    <t xml:space="preserve">  Sanace skalních masivů v km 11,80 - 11,90 vpravo, vlevo</t>
  </si>
  <si>
    <t>SO 102</t>
  </si>
  <si>
    <t>Sanace skalních masivů v km 11,80 - 11,90 vpravo, vlevo</t>
  </si>
  <si>
    <t>očištění skal: 141,5*1,8=254.700 [A]t 
vyčištění trhlin a dutin: 10,0*1,8=18.000 [B]t 
hornin. bloky: 90,0*1,8=162.000 [C]t 
Celkem: A+B+C=434.700 [D]t</t>
  </si>
  <si>
    <t>300/100*0,225=0.675 [A]t</t>
  </si>
  <si>
    <t>POPLATKY ZA LIKVIDACŮ ODPADŮ NEKONTAMINOVANÝCH - 17 05 04 KAMENNÁ SUŤ</t>
  </si>
  <si>
    <t>čištění příkopů: 330,0*0,5*1,5=247.500 [A] t</t>
  </si>
  <si>
    <t>8*0,1=0.800 [A]t</t>
  </si>
  <si>
    <t>112017</t>
  </si>
  <si>
    <t>KÁCENÍ STROMŮ D KMENE DO 0,5M S ODSTRANĚNÍM PAŘEZŮ, ODVOZ DO 16KM</t>
  </si>
  <si>
    <t>Kácení stromů se měří v [ks] poražených stromů (průměr stromů se měří v místě řezu) a zahrnuje zejména:  
- poražení stromu a osekání větví  
- spálení větví na hromadách nebo štěpkování  
- dopravu a uložení kmenů, případné další práce s nimi dle pokynů zadávací dokumentace  
Odstranění pařezů se měří v [ks] vytrhaných nebo vykopaných pařezů a zahrnuje zejména:  
- vytrhání nebo vykopání pařezů  
- veškeré zemní práce spojené s odstraněním pařezů  
- dopravu a uložení pařezů, případně další práce s nimi dle pokynů zadávací dokumentace  
- zásyp jam po pařezech</t>
  </si>
  <si>
    <t>- vodorovná a svislá doprava, přemístění, přeložení, manipulace s výkopkem a uložení na skládku (bez poplatku)</t>
  </si>
  <si>
    <t xml:space="preserve">  SO 103</t>
  </si>
  <si>
    <t xml:space="preserve">  Sanace skalních masivů v km 12,30 - 12,40 vpravo</t>
  </si>
  <si>
    <t>SO 103</t>
  </si>
  <si>
    <t>Sanace skalních masivů v km 12,30 - 12,40 vpravo</t>
  </si>
  <si>
    <t>očištění skal: 89,0*1,8=160.200 [A]t 
vyčištění trhlin a dutin: 10,0*1,8=18.000 [B]t 
hornin. bloky: 144,0*1,8=259.200 [C]t 
výkop gabion. zeď: 30,0*1,8=54.000 [D]t 
kamen. zeď: 19,0*1,8=34.200 [E]t 
Celkem: A+B+C+D+E=525.600 [F]t</t>
  </si>
  <si>
    <t>čištění příkopů: 175,0*0,5*1,5=131.250 [A] t</t>
  </si>
  <si>
    <t>5*0,2=1.000 [A]t</t>
  </si>
  <si>
    <t>Kácení stromů se měří v [ks] poražených stromů (průměr stromů se měří v místě řezu) a zahrnuje zejména:  - poražení stromu a osekání větví  - spálení větví na hromadách nebo štěpkování  - dopravu a uložení kmenů, případné další práce s nimi dle pokynů zadávací dokumentace  Odstranění pařezů se měří v [ks] vytrhaných nebo vykopaných pařezů a zahrnuje zejména:  - vytrhání nebo vykopání pařezů  - veškeré zemní práce spojené s odstraněním pařezů  - dopravu a uložení pařezů, případně další práce s nimi dle pokynů zadávací dokumentace  - zásyp jam po pařezech</t>
  </si>
  <si>
    <t>123837</t>
  </si>
  <si>
    <t>ODKOP PRO SPOD STAVBU SILNIC A ŽELEZNIC TŘ. II, ODVOZ DO 16KM</t>
  </si>
  <si>
    <t>2018_OTSKP</t>
  </si>
  <si>
    <t>výkop pro gabionovou zeď</t>
  </si>
  <si>
    <t>položka zahrnuje:  
- vodorovná a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těžení po vrstvách, pásech a po jiných nutných částech (figurách)  
- čerpání vody vč. čerpacích jímek, potrubí a pohotovostní čerpací soupravy (viz ustanovení k pol. 1151,2)  
- potřebné snížení hladiny podzemní vody  
- těžení a rozpojování jednotlivých balvanů  
- vytahování a nošení výkopku  
- svahování a přesvah. svahů do konečného tvaru, výměna hornin v podloží a v pláni znehodnocené klimatickými vlivy  
- eventuelně nutné druhotné rozpojení odstřelené horniny  
- ruční vykopávky, odstranění kořenů a napadávek  
- pažení, vzepření a rozepření vč. přepažování (vyjma štětových stěn)  
- úpravu, ochranu a očištění dna, základové spáry, stěn a svahů  
- zhutnění podloží, případně i svahů vč. svahování  
- zřízení stupňů v podloží a lavic na svazích, není-li pro tyto práce zřízena samostatná položka  
- udržování výkopiště a jeho ochrana proti vodě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- nezahrnuje uložení zeminy (na skládku, do násypu) ani poplatky za skládku, vykazují se v položce č.0141**</t>
  </si>
  <si>
    <t>16</t>
  </si>
  <si>
    <t>17481</t>
  </si>
  <si>
    <t>ZÁSYP JAM A RÝH Z NAKUPOVANÝCH MATERIÁLŮ</t>
  </si>
  <si>
    <t>zásyp rubu gabionů štěrkodrtí</t>
  </si>
  <si>
    <t>položka zahrnuje:  
- kompletní provedení zemní konstrukce včetně nákupu a dopravy materiálu dle zadávací dokumentace  
- úprava  ukládaného  materiálu  vlhčením,  tříděním,  promícháním  nebo  vysoušením,  příp. jiné úpravy za účelem zlepšení jeho  mech. vlastností  
- hutnění i různé míry hutnění 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udržování úložiště a jeho ochrana proti vodě  
- odvedení nebo obvedení vody v okolí úložiště a v úložišti  
- veškeré  pomocné konstrukce umožňující provedení  zemní konstrukce  (příjezdy,  sjezdy,  nájezdy, lešení, podpěrné konstrukce, přemostění, zpevněné plochy, zakrytí a pod.)</t>
  </si>
  <si>
    <t>Zakládání</t>
  </si>
  <si>
    <t>17</t>
  </si>
  <si>
    <t>27152</t>
  </si>
  <si>
    <t>POLŠTÁŘE POD ZÁKLADY Z KAMENIVA DRCENÉHO</t>
  </si>
  <si>
    <t>štěrkopískový polštář do základu gabionu</t>
  </si>
  <si>
    <t>položka zahrnuje dodávku předepsaného kameniva, mimostaveništní a vnitrostaveništní dopravu a jeho uložení  
není-li v zadávací dokumentaci uvedeno jinak, jedná se o nakupovaný materiál</t>
  </si>
  <si>
    <t>18</t>
  </si>
  <si>
    <t>289971</t>
  </si>
  <si>
    <t>OPLÁŠTĚNÍ (ZPEVNĚNÍ) Z GEOTEXTILIE</t>
  </si>
  <si>
    <t>filtrační geotextilie do rubu gabionů</t>
  </si>
  <si>
    <t>Položka zahrnuje:  
- dodávku předepsané geotextilie  
- úpravu, očištění a ochranu podkladu  
- přichycení k podkladu, případně zatížení  
- úpravy spojů a zajištění okrajů  
- úpravy pro odvodnění  
- nutné přesahy  
- mimostaveništní a vnitrostaveništní dopravu</t>
  </si>
  <si>
    <t>Svislé a kompletní konstrukce</t>
  </si>
  <si>
    <t>19</t>
  </si>
  <si>
    <t>3272A1</t>
  </si>
  <si>
    <t>ZDI OPĚR, ZÁRUB, NÁBŘEŽ Z GABIONŮ RUČNĚ ROVNANÝCH, DRÁT O2,2MM, POVRCHOVÁ ÚPRAVA Zn + Al</t>
  </si>
  <si>
    <t>15,0*3,0*1,0=45.000 [A]m3</t>
  </si>
  <si>
    <t>- položka zahrnuje dodávku a osazení drátěných košů s výplní lomovým kamenem.  
- gabionové matrace se vykazují v pol.č.2722**.</t>
  </si>
  <si>
    <t>20</t>
  </si>
  <si>
    <t>21</t>
  </si>
  <si>
    <t>966127</t>
  </si>
  <si>
    <t>BOURÁNÍ KONSTRUKCÍ Z KAMENE NA SUCHO S ODVOZEM DO 16KM</t>
  </si>
  <si>
    <t>kamenná zeď na sucho</t>
  </si>
  <si>
    <t>položka zahrnuje:  - rozbourání konstrukce bez ohledu na použitou technologii  - veškeré pomocné konstrukce (lešení a pod.)  - veškerou manipulaci s vybouranou sutí a hmotami včetně uložení na skládku. Nezahrnuje poplatek za skládku, který se vykazuje v položce 0141** (s výjimkou malého množství bouraného materiálu, kde je možné poplatek zahrnout do jednotkové ceny bourání – tento fakt musí být uveden v doplňujícím textu k položce)  - veškeré další práce plynoucí z technologického předpisu a z platných předpisů</t>
  </si>
  <si>
    <t xml:space="preserve">  SO 104</t>
  </si>
  <si>
    <t xml:space="preserve">  Sanace skalních masivů v km 15,80 - 15,90 vpravo, vlevo</t>
  </si>
  <si>
    <t>SO 104</t>
  </si>
  <si>
    <t>Sanace skalních masivů v km 15,80 - 15,90 vpravo, vlevo</t>
  </si>
  <si>
    <t>očištění skal: 84,0*1,8=151.200 [A]t 
vyčištění trhlin a dutin: 10,0*1,8=18.000 [B]t 
hornin. bloky: 24,0*1,8=43.200 [C]t 
Celkem: A+B+C=212.400 [D]t</t>
  </si>
  <si>
    <t>čištění příkopů: 210,0*0,5*1,5=157.500 [A] t</t>
  </si>
  <si>
    <t>155113R</t>
  </si>
  <si>
    <t>Odstranění vegetace skalní plochy horolezecky vč. stažení k zemi s odvozem 20 km</t>
  </si>
  <si>
    <t>vč. dopravy vlakem do 2 km</t>
  </si>
  <si>
    <t>155123R</t>
  </si>
  <si>
    <t>Očištění skalní plochy ruční nástroje (motyky, páčidla) horolezecky s odvozem do 20 km</t>
  </si>
  <si>
    <t>155232R</t>
  </si>
  <si>
    <t>Vyčištění trhlin a dutin ve skalní stěně horolecky s odvozem do 20 km</t>
  </si>
  <si>
    <t>155314R</t>
  </si>
  <si>
    <t>Odtěžení nestabilních hornin ze skalních stěn horolezecky hydraulickými klíny s odvozem do 20 km</t>
  </si>
  <si>
    <t>s dopravou vlakem do 2 km</t>
  </si>
  <si>
    <t>289941</t>
  </si>
  <si>
    <t>ZPEVNĚNÍ SKALNÍCH PLOCH Z OCELOVÝCH SÍTÍ HOROLEZECKÝM ZPŮSOBEM</t>
  </si>
  <si>
    <t>Položka zahrnuje:  - dodávku předepsaných sítí  - úpravu, očištění a ochranu podkladu  - ukotvení sítě na skalní stěně horolezci  - vrty pro kotvy  - dodání a osazení kotev předepsané délky v předepsaném rastru  - nutné přesahy  - mimostaveništní a vnitrostaveništní dopravu</t>
  </si>
  <si>
    <t xml:space="preserve">  SO 105</t>
  </si>
  <si>
    <t xml:space="preserve">  Sanace skalních masivů v km 16,60 - 16,75 vpravo, vlevo</t>
  </si>
  <si>
    <t>SO 105</t>
  </si>
  <si>
    <t>Sanace skalních masivů v km 16,60 - 16,75 vpravo, vlevo</t>
  </si>
  <si>
    <t>očištění skal: 308,0*1,8=554.400 [A]t 
vyčištění trhlin a dutin: 20,0*1,8=36.000 [B]t 
hornin. bloky: 64,0*1,8=115.200 [C]t 
Celkem: A+B+C=705.600 [D]t</t>
  </si>
  <si>
    <t>1650/100*0,225=3.713 [A]t</t>
  </si>
  <si>
    <t>čištění příkopů: 350,0*0,5*1,5=262.500 [A] t</t>
  </si>
  <si>
    <t>261316</t>
  </si>
  <si>
    <t>VRTY PRO KOTV, INJEKT, MIKROPIL NA POVRCHU TŘ III D DO 80MM</t>
  </si>
  <si>
    <t>2*5,0=10.000 [A]m</t>
  </si>
  <si>
    <t>položka zahrnuje:  
přemístění, montáž a demontáž vrtných souprav  
svislou dopravu zeminy z vrtu  
vodorovnou dopravu zeminy bez uložení na skládku  
případně nutné pažení dočasné (včetně odpažení) i trvalé</t>
  </si>
  <si>
    <t>286432R</t>
  </si>
  <si>
    <t>KOTVY LEPENÉ DÉLKY DO 5M ÚNOS DO 100KN</t>
  </si>
  <si>
    <t>kotvy CKT průměr 25 mm délky 5 m  
vlepení kotev na bázi polyesteru</t>
  </si>
  <si>
    <t>Zahrnuje kompletní dodávku kotvy délky od 4,01m do 5,00m a únosnosti do 100kN včetně příslušenství (podložky, matice, víčka  a pod.), podle požadavků a popisu uvedených v dokumentci pro zadání stavby;  
- součástí je kompletní osazení kotvy, které zahrnuje všechny operace podle technologického předpisu výrobce nutné pro řádné osazení a aktivaci včetně všech pomocných mechanizmů, přípravků a hmot (např. lepící hmoty a pod.) ;  
- vrty pro kotvy nejsou součástí této položky uvedou se v položce 261 - vrty pro kotvení a injektáž na povrchu.</t>
  </si>
  <si>
    <t>OST</t>
  </si>
  <si>
    <t>Všeobecný objekt</t>
  </si>
  <si>
    <t xml:space="preserve">  SO 98-98</t>
  </si>
  <si>
    <t xml:space="preserve">  Všeobecný objekt</t>
  </si>
  <si>
    <t>SO 98-98</t>
  </si>
  <si>
    <t>Dokumentace stavby</t>
  </si>
  <si>
    <t>VSEOB001</t>
  </si>
  <si>
    <t>Geodetická dokumentace skutečného provedení stavby</t>
  </si>
  <si>
    <t>R-položka</t>
  </si>
  <si>
    <t>Vypracování geodetické části dokumentace skutečného provedení</t>
  </si>
  <si>
    <t>v předepsaném rozsahu a počtu dle VTP a ZTP</t>
  </si>
  <si>
    <t>Položka zahrnuje veškeré činnosti nezbytné k vypracování dokumentace skutečného provedení dle SOD na zhotovení stavby a v rozsahu vyhlášky č. 499/2006 Sb., v platném znění,  a dle požadavků VTP a ZTP. Jedná se o souhrn činností zahrnujících vyhotovení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</t>
  </si>
  <si>
    <t>VSEOB002</t>
  </si>
  <si>
    <t>Dokumentace skutečného provedení v listinné formě</t>
  </si>
  <si>
    <t>Vypracování technické části dokumentace skutečného provedení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</si>
  <si>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počtu, která mimo jiné zahrnuje , zapracování všech změn během výstavby, výsledné měřící protokoly, aktuální údaje a dokumenty k zařízení (vlastní SW, knihy kabelových plánů s měřícími protokoly a protokoly o jejich uložení, předpisy pro obsluhu, doklady ověřovacího provozu apod.), závěrečnou zprávu o nakládání s odpady apod</t>
  </si>
  <si>
    <t>VSEOB003</t>
  </si>
  <si>
    <t>Dokumentace skutečného provedení v elektronické formě</t>
  </si>
  <si>
    <t>Vypracování kompletní dokumentace skutečného provedení v elektronické formě.</t>
  </si>
  <si>
    <t>Položka zahrnuje veškeré činnosti nezbytné k vypracování kompletní elketroniké dokumentace skutečného provedení dle SOD na zhotovení stavby a v rozsahu vyhlášky č. 499/2006 Sb. v platném znění a dle požadavků VTP a ZTP.</t>
  </si>
  <si>
    <t>Ostatní</t>
  </si>
  <si>
    <t>VSEOB004</t>
  </si>
  <si>
    <t>Osvědčení o shodě notifikovanou osobou</t>
  </si>
  <si>
    <t>Zajištění vydání osvědčení o shodě notifikovanou osobou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</si>
  <si>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
Položka zahrnuje  všechny nezbytné práce, náklady a zařízení  včetně  všech doprav a pomocného materiálu nutných  pro uskutečnění dané činnosti.</t>
  </si>
  <si>
    <t>VSEOB005</t>
  </si>
  <si>
    <t>Osvědčení o bezpečnosti před uvedením do provozu</t>
  </si>
  <si>
    <t>Zajištění vydání osvědčení o bezpečnosti před uvedením do provozu.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</si>
  <si>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
Položka zahrnuje  všechny nezbytné práce, náklady a zařízení  včetně  všech doprav a pomocného materiálu nutných  pro uskutečnění dané činnosti.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</si>
</sst>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#,##0.000"/>
  </numFmts>
  <fonts count="7" x14ac:knownFonts="1">
    <font>
      <sz val="10"/>
      <name val="Arial"/>
    </font>
    <font>
      <b/>
      <sz val="10"/>
      <name val="Arial"/>
      <family val="2"/>
      <charset val="238"/>
    </font>
    <font>
      <b/>
      <sz val="16"/>
      <color rgb="FFFFFFFF"/>
      <name val="Arial"/>
      <family val="2"/>
      <charset val="238"/>
    </font>
    <font>
      <b/>
      <sz val="16"/>
      <name val="Arial"/>
      <family val="2"/>
      <charset val="238"/>
    </font>
    <font>
      <b/>
      <sz val="11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7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</cellStyleXfs>
  <cellXfs count="37">
    <xf numFmtId="0" fontId="0" fillId="0" borderId="0" xfId="0"/>
    <xf numFmtId="0" fontId="0" fillId="3" borderId="1" xfId="6" applyFont="1" applyFill="1" applyBorder="1" applyAlignment="1">
      <alignment horizontal="center" vertical="center" wrapText="1"/>
    </xf>
    <xf numFmtId="0" fontId="4" fillId="0" borderId="0" xfId="6" applyFont="1" applyAlignment="1">
      <alignment horizontal="right"/>
    </xf>
    <xf numFmtId="0" fontId="0" fillId="2" borderId="0" xfId="6" applyFont="1" applyFill="1"/>
    <xf numFmtId="0" fontId="2" fillId="2" borderId="0" xfId="6" applyFont="1" applyFill="1" applyAlignment="1">
      <alignment horizontal="center" vertical="center"/>
    </xf>
    <xf numFmtId="0" fontId="0" fillId="0" borderId="0" xfId="0"/>
    <xf numFmtId="0" fontId="1" fillId="0" borderId="0" xfId="6" applyFont="1"/>
    <xf numFmtId="0" fontId="0" fillId="2" borderId="0" xfId="6" applyFont="1" applyFill="1"/>
    <xf numFmtId="0" fontId="3" fillId="0" borderId="0" xfId="6" applyFont="1"/>
    <xf numFmtId="0" fontId="3" fillId="0" borderId="0" xfId="6" applyFont="1" applyAlignment="1">
      <alignment horizontal="right"/>
    </xf>
    <xf numFmtId="0" fontId="0" fillId="0" borderId="0" xfId="6" applyFont="1" applyAlignment="1">
      <alignment horizontal="right"/>
    </xf>
    <xf numFmtId="0" fontId="1" fillId="0" borderId="0" xfId="6" applyFont="1" applyAlignment="1">
      <alignment horizontal="right"/>
    </xf>
    <xf numFmtId="0" fontId="0" fillId="3" borderId="1" xfId="6" applyFont="1" applyFill="1" applyBorder="1" applyAlignment="1">
      <alignment horizontal="center"/>
    </xf>
    <xf numFmtId="4" fontId="0" fillId="0" borderId="0" xfId="6" applyNumberFormat="1" applyFont="1"/>
    <xf numFmtId="0" fontId="0" fillId="0" borderId="1" xfId="6" applyFont="1" applyBorder="1" applyAlignment="1">
      <alignment horizontal="left"/>
    </xf>
    <xf numFmtId="4" fontId="0" fillId="0" borderId="1" xfId="6" applyNumberFormat="1" applyFont="1" applyBorder="1" applyAlignment="1">
      <alignment horizontal="right"/>
    </xf>
    <xf numFmtId="0" fontId="0" fillId="4" borderId="0" xfId="6" applyFont="1" applyFill="1"/>
    <xf numFmtId="0" fontId="0" fillId="0" borderId="1" xfId="6" applyFont="1" applyBorder="1" applyAlignment="1">
      <alignment horizontal="center"/>
    </xf>
    <xf numFmtId="0" fontId="0" fillId="2" borderId="2" xfId="6" applyFont="1" applyFill="1" applyBorder="1"/>
    <xf numFmtId="0" fontId="1" fillId="0" borderId="3" xfId="6" applyFont="1" applyBorder="1"/>
    <xf numFmtId="0" fontId="4" fillId="0" borderId="0" xfId="6" applyFont="1"/>
    <xf numFmtId="0" fontId="0" fillId="3" borderId="1" xfId="6" applyFont="1" applyFill="1" applyBorder="1" applyAlignment="1">
      <alignment horizontal="center" vertical="center" wrapText="1"/>
    </xf>
    <xf numFmtId="0" fontId="0" fillId="4" borderId="2" xfId="6" applyFont="1" applyFill="1" applyBorder="1"/>
    <xf numFmtId="0" fontId="4" fillId="0" borderId="2" xfId="6" applyFont="1" applyBorder="1"/>
    <xf numFmtId="0" fontId="1" fillId="0" borderId="4" xfId="6" applyFont="1" applyBorder="1" applyAlignment="1">
      <alignment horizontal="right"/>
    </xf>
    <xf numFmtId="4" fontId="0" fillId="0" borderId="4" xfId="6" applyNumberFormat="1" applyFont="1" applyBorder="1" applyAlignment="1">
      <alignment horizontal="center"/>
    </xf>
    <xf numFmtId="0" fontId="1" fillId="0" borderId="4" xfId="6" applyFont="1" applyBorder="1" applyAlignment="1">
      <alignment wrapText="1"/>
    </xf>
    <xf numFmtId="4" fontId="0" fillId="0" borderId="0" xfId="6" applyNumberFormat="1" applyFont="1" applyAlignment="1">
      <alignment horizontal="center"/>
    </xf>
    <xf numFmtId="0" fontId="1" fillId="0" borderId="0" xfId="6" applyFont="1" applyAlignment="1">
      <alignment wrapText="1"/>
    </xf>
    <xf numFmtId="0" fontId="0" fillId="0" borderId="0" xfId="6" applyFont="1" applyAlignment="1">
      <alignment wrapText="1"/>
    </xf>
    <xf numFmtId="0" fontId="0" fillId="0" borderId="0" xfId="6" applyFont="1" applyAlignment="1">
      <alignment horizontal="center"/>
    </xf>
    <xf numFmtId="164" fontId="0" fillId="0" borderId="0" xfId="6" applyNumberFormat="1" applyFont="1" applyAlignment="1">
      <alignment horizontal="center"/>
    </xf>
    <xf numFmtId="4" fontId="0" fillId="5" borderId="0" xfId="6" applyNumberFormat="1" applyFont="1" applyFill="1" applyAlignment="1" applyProtection="1">
      <alignment horizontal="center"/>
      <protection locked="0"/>
    </xf>
    <xf numFmtId="0" fontId="0" fillId="0" borderId="0" xfId="6" applyFont="1" applyAlignment="1">
      <alignment vertical="top"/>
    </xf>
    <xf numFmtId="0" fontId="0" fillId="0" borderId="0" xfId="6" applyFont="1" applyAlignment="1">
      <alignment horizontal="left" vertical="center" wrapText="1"/>
    </xf>
    <xf numFmtId="0" fontId="5" fillId="0" borderId="0" xfId="6" applyFont="1" applyAlignment="1">
      <alignment horizontal="left" vertical="center" wrapText="1"/>
    </xf>
    <xf numFmtId="4" fontId="0" fillId="0" borderId="1" xfId="6" applyNumberFormat="1" applyFont="1" applyBorder="1" applyAlignment="1">
      <alignment horizont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Normální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3</xdr:row>
      <xdr:rowOff>47625</xdr:rowOff>
    </xdr:from>
    <xdr:to>
      <xdr:col>4</xdr:col>
      <xdr:colOff>476250</xdr:colOff>
      <xdr:row>3</xdr:row>
      <xdr:rowOff>209550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29725" y="933450"/>
          <a:ext cx="171450" cy="17145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2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8572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19050</xdr:rowOff>
    </xdr:from>
    <xdr:to>
      <xdr:col>13</xdr:col>
      <xdr:colOff>400050</xdr:colOff>
      <xdr:row>2</xdr:row>
      <xdr:rowOff>180975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590550"/>
          <a:ext cx="171450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962025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62025" cy="5810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19050</xdr:rowOff>
    </xdr:from>
    <xdr:to>
      <xdr:col>13</xdr:col>
      <xdr:colOff>400050</xdr:colOff>
      <xdr:row>2</xdr:row>
      <xdr:rowOff>180975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590550"/>
          <a:ext cx="171450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962025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62025" cy="5810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19050</xdr:rowOff>
    </xdr:from>
    <xdr:to>
      <xdr:col>13</xdr:col>
      <xdr:colOff>400050</xdr:colOff>
      <xdr:row>2</xdr:row>
      <xdr:rowOff>180975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590550"/>
          <a:ext cx="171450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962025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62025" cy="5810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19050</xdr:rowOff>
    </xdr:from>
    <xdr:to>
      <xdr:col>13</xdr:col>
      <xdr:colOff>400050</xdr:colOff>
      <xdr:row>2</xdr:row>
      <xdr:rowOff>180975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590550"/>
          <a:ext cx="171450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962025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62025" cy="5810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19050</xdr:rowOff>
    </xdr:from>
    <xdr:to>
      <xdr:col>13</xdr:col>
      <xdr:colOff>400050</xdr:colOff>
      <xdr:row>2</xdr:row>
      <xdr:rowOff>180975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590550"/>
          <a:ext cx="171450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962025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62025" cy="5810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19050</xdr:rowOff>
    </xdr:from>
    <xdr:to>
      <xdr:col>13</xdr:col>
      <xdr:colOff>400050</xdr:colOff>
      <xdr:row>2</xdr:row>
      <xdr:rowOff>180975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590550"/>
          <a:ext cx="171450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962025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62025" cy="5810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A3"/>
    </sheetView>
  </sheetViews>
  <sheetFormatPr defaultColWidth="9.140625" defaultRowHeight="12.75" customHeight="1" x14ac:dyDescent="0.2"/>
  <cols>
    <col min="1" max="1" width="25.7109375" customWidth="1"/>
    <col min="2" max="2" width="66.7109375" customWidth="1"/>
    <col min="3" max="5" width="20.7109375" customWidth="1"/>
  </cols>
  <sheetData>
    <row r="1" spans="1:5" ht="36.950000000000003" customHeight="1" x14ac:dyDescent="0.2">
      <c r="A1" s="5"/>
      <c r="B1" s="4" t="s">
        <v>1</v>
      </c>
      <c r="C1" s="7"/>
      <c r="D1" s="7"/>
      <c r="E1" s="7"/>
    </row>
    <row r="2" spans="1:5" ht="20.100000000000001" customHeight="1" x14ac:dyDescent="0.2">
      <c r="A2" s="5"/>
      <c r="B2" s="3"/>
      <c r="C2" s="7"/>
      <c r="D2" s="7"/>
      <c r="E2" s="7"/>
    </row>
    <row r="3" spans="1:5" ht="12.75" customHeight="1" x14ac:dyDescent="0.2">
      <c r="A3" s="5"/>
      <c r="B3" s="3"/>
      <c r="C3" s="7"/>
      <c r="D3" s="7"/>
      <c r="E3" s="7"/>
    </row>
    <row r="4" spans="1:5" ht="20.100000000000001" customHeight="1" x14ac:dyDescent="0.3">
      <c r="A4" s="9" t="s">
        <v>2</v>
      </c>
      <c r="B4" s="8" t="s">
        <v>3</v>
      </c>
      <c r="E4" s="6" t="s">
        <v>0</v>
      </c>
    </row>
    <row r="5" spans="1:5" ht="12.75" customHeight="1" x14ac:dyDescent="0.2">
      <c r="A5" s="10" t="s">
        <v>4</v>
      </c>
      <c r="B5" t="s">
        <v>5</v>
      </c>
    </row>
    <row r="6" spans="1:5" ht="12.75" customHeight="1" x14ac:dyDescent="0.2">
      <c r="B6" s="11" t="s">
        <v>6</v>
      </c>
      <c r="C6" s="13">
        <f>0+C10+C16</f>
        <v>0</v>
      </c>
    </row>
    <row r="7" spans="1:5" ht="12.75" customHeight="1" x14ac:dyDescent="0.2">
      <c r="B7" s="11" t="s">
        <v>7</v>
      </c>
      <c r="C7" s="13">
        <f>0+E10+E16</f>
        <v>0</v>
      </c>
    </row>
    <row r="9" spans="1:5" ht="12.75" customHeight="1" x14ac:dyDescent="0.2">
      <c r="A9" s="12" t="s">
        <v>8</v>
      </c>
      <c r="B9" s="12" t="s">
        <v>9</v>
      </c>
      <c r="C9" s="12" t="s">
        <v>10</v>
      </c>
      <c r="D9" s="12" t="s">
        <v>11</v>
      </c>
      <c r="E9" s="12" t="s">
        <v>12</v>
      </c>
    </row>
    <row r="10" spans="1:5" ht="12.75" customHeight="1" x14ac:dyDescent="0.2">
      <c r="A10" s="14" t="s">
        <v>13</v>
      </c>
      <c r="B10" s="14" t="s">
        <v>14</v>
      </c>
      <c r="C10" s="15">
        <f>0+C11+C12+C13+C14+C15</f>
        <v>0</v>
      </c>
      <c r="D10" s="15">
        <f t="shared" ref="D10:D17" si="0">C10*0.21</f>
        <v>0</v>
      </c>
      <c r="E10" s="15">
        <f>0+E11+E12+E13+E14+E15</f>
        <v>0</v>
      </c>
    </row>
    <row r="11" spans="1:5" ht="12.75" customHeight="1" x14ac:dyDescent="0.2">
      <c r="A11" s="14" t="s">
        <v>16</v>
      </c>
      <c r="B11" s="14" t="s">
        <v>17</v>
      </c>
      <c r="C11" s="15">
        <f>'SO 101'!K8+'SO 101'!M8</f>
        <v>0</v>
      </c>
      <c r="D11" s="15">
        <f t="shared" si="0"/>
        <v>0</v>
      </c>
      <c r="E11" s="15">
        <f>C11+D11</f>
        <v>0</v>
      </c>
    </row>
    <row r="12" spans="1:5" ht="12.75" customHeight="1" x14ac:dyDescent="0.2">
      <c r="A12" s="14" t="s">
        <v>132</v>
      </c>
      <c r="B12" s="14" t="s">
        <v>133</v>
      </c>
      <c r="C12" s="15">
        <f>'SO 102'!K8+'SO 102'!M8</f>
        <v>0</v>
      </c>
      <c r="D12" s="15">
        <f t="shared" si="0"/>
        <v>0</v>
      </c>
      <c r="E12" s="15">
        <f>C12+D12</f>
        <v>0</v>
      </c>
    </row>
    <row r="13" spans="1:5" ht="12.75" customHeight="1" x14ac:dyDescent="0.2">
      <c r="A13" s="14" t="s">
        <v>145</v>
      </c>
      <c r="B13" s="14" t="s">
        <v>146</v>
      </c>
      <c r="C13" s="15">
        <f>'SO 103'!K8+'SO 103'!M8</f>
        <v>0</v>
      </c>
      <c r="D13" s="15">
        <f t="shared" si="0"/>
        <v>0</v>
      </c>
      <c r="E13" s="15">
        <f>C13+D13</f>
        <v>0</v>
      </c>
    </row>
    <row r="14" spans="1:5" ht="12.75" customHeight="1" x14ac:dyDescent="0.2">
      <c r="A14" s="14" t="s">
        <v>186</v>
      </c>
      <c r="B14" s="14" t="s">
        <v>187</v>
      </c>
      <c r="C14" s="15">
        <f>'SO 104'!K8+'SO 104'!M8</f>
        <v>0</v>
      </c>
      <c r="D14" s="15">
        <f t="shared" si="0"/>
        <v>0</v>
      </c>
      <c r="E14" s="15">
        <f>C14+D14</f>
        <v>0</v>
      </c>
    </row>
    <row r="15" spans="1:5" ht="12.75" customHeight="1" x14ac:dyDescent="0.2">
      <c r="A15" s="14" t="s">
        <v>205</v>
      </c>
      <c r="B15" s="14" t="s">
        <v>206</v>
      </c>
      <c r="C15" s="15">
        <f>'SO 105'!K8+'SO 105'!M8</f>
        <v>0</v>
      </c>
      <c r="D15" s="15">
        <f t="shared" si="0"/>
        <v>0</v>
      </c>
      <c r="E15" s="15">
        <f>C15+D15</f>
        <v>0</v>
      </c>
    </row>
    <row r="16" spans="1:5" ht="12.75" customHeight="1" x14ac:dyDescent="0.2">
      <c r="A16" s="14" t="s">
        <v>220</v>
      </c>
      <c r="B16" s="14" t="s">
        <v>221</v>
      </c>
      <c r="C16" s="15">
        <f>0+C17</f>
        <v>0</v>
      </c>
      <c r="D16" s="15">
        <f t="shared" si="0"/>
        <v>0</v>
      </c>
      <c r="E16" s="15">
        <f>0+E17</f>
        <v>0</v>
      </c>
    </row>
    <row r="17" spans="1:5" ht="12.75" customHeight="1" x14ac:dyDescent="0.2">
      <c r="A17" s="14" t="s">
        <v>222</v>
      </c>
      <c r="B17" s="14" t="s">
        <v>223</v>
      </c>
      <c r="C17" s="15">
        <f>'SO 98-98'!K8+'SO 98-98'!M8</f>
        <v>0</v>
      </c>
      <c r="D17" s="15">
        <f t="shared" si="0"/>
        <v>0</v>
      </c>
      <c r="E17" s="15">
        <f>C17+D17</f>
        <v>0</v>
      </c>
    </row>
  </sheetData>
  <sheetProtection password="923D" sheet="1" objects="1" scenarios="1"/>
  <mergeCells count="2">
    <mergeCell ref="A1:A3"/>
    <mergeCell ref="B1:B3"/>
  </mergeCells>
  <pageMargins left="0.75" right="0.75" top="1" bottom="1" header="0.5" footer="0.5"/>
  <pageSetup paperSize="9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24.95" customHeight="1" x14ac:dyDescent="0.2">
      <c r="A1" s="16" t="s">
        <v>18</v>
      </c>
      <c r="B1" s="7"/>
      <c r="C1" s="3"/>
      <c r="D1" s="7"/>
      <c r="E1" s="4" t="s">
        <v>21</v>
      </c>
      <c r="F1" s="7"/>
      <c r="G1" s="7"/>
      <c r="H1" s="7"/>
      <c r="I1" s="7"/>
      <c r="J1" s="7"/>
      <c r="K1" s="7"/>
      <c r="L1" s="7"/>
      <c r="M1" s="7"/>
      <c r="N1" s="7"/>
      <c r="P1" t="s">
        <v>26</v>
      </c>
    </row>
    <row r="2" spans="1:20" ht="20.100000000000001" customHeight="1" x14ac:dyDescent="0.2">
      <c r="A2" s="16"/>
      <c r="B2" s="7"/>
      <c r="C2" s="3"/>
      <c r="D2" s="7"/>
      <c r="E2" s="3"/>
      <c r="F2" s="7"/>
      <c r="G2" s="7"/>
      <c r="H2" s="7"/>
      <c r="I2" s="7"/>
      <c r="J2" s="7"/>
      <c r="K2" s="7"/>
      <c r="L2" s="18"/>
      <c r="M2" s="18"/>
      <c r="N2" s="7"/>
      <c r="P2" t="s">
        <v>26</v>
      </c>
    </row>
    <row r="3" spans="1:20" ht="15" customHeight="1" x14ac:dyDescent="0.25">
      <c r="A3" s="16" t="s">
        <v>19</v>
      </c>
      <c r="B3" s="20" t="s">
        <v>22</v>
      </c>
      <c r="C3" s="2" t="s">
        <v>2</v>
      </c>
      <c r="D3" s="5"/>
      <c r="E3" s="20" t="s">
        <v>3</v>
      </c>
      <c r="L3" s="17" t="s">
        <v>13</v>
      </c>
      <c r="M3" s="36">
        <f>Rekapitulace!C10</f>
        <v>0</v>
      </c>
      <c r="N3" s="19" t="s">
        <v>15</v>
      </c>
      <c r="O3" t="s">
        <v>23</v>
      </c>
      <c r="P3" t="s">
        <v>27</v>
      </c>
    </row>
    <row r="4" spans="1:20" ht="15" customHeight="1" x14ac:dyDescent="0.25">
      <c r="A4" s="22" t="s">
        <v>20</v>
      </c>
      <c r="B4" s="23" t="s">
        <v>28</v>
      </c>
      <c r="C4" s="2" t="s">
        <v>13</v>
      </c>
      <c r="D4" s="5"/>
      <c r="E4" s="23" t="s">
        <v>14</v>
      </c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/>
      <c r="L5" s="1"/>
      <c r="M5" s="1"/>
      <c r="N5" s="1" t="s">
        <v>43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 t="s">
        <v>40</v>
      </c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1" t="s">
        <v>41</v>
      </c>
      <c r="K7" s="21" t="s">
        <v>42</v>
      </c>
      <c r="L7" s="21" t="s">
        <v>41</v>
      </c>
      <c r="M7" s="21" t="s">
        <v>42</v>
      </c>
      <c r="N7" s="1"/>
      <c r="S7" t="s">
        <v>44</v>
      </c>
      <c r="T7">
        <f>COUNTIFS(L8:L68,"=0",A8:A68,"P")+COUNTIFS(L8:L68,"",A8:A68,"P")+SUM(Q8:Q68)</f>
        <v>15</v>
      </c>
    </row>
    <row r="8" spans="1:20" ht="12.75" customHeight="1" x14ac:dyDescent="0.2">
      <c r="A8" t="s">
        <v>45</v>
      </c>
      <c r="C8" s="24" t="s">
        <v>46</v>
      </c>
      <c r="E8" s="26" t="s">
        <v>47</v>
      </c>
      <c r="J8" s="25">
        <f>0+J9+J38+J67</f>
        <v>0</v>
      </c>
      <c r="K8" s="25">
        <f>0+K9+K38+K67</f>
        <v>0</v>
      </c>
      <c r="L8" s="25">
        <f>0+L9+L38+L67</f>
        <v>0</v>
      </c>
      <c r="M8" s="25">
        <f>0+M9+M38+M67</f>
        <v>0</v>
      </c>
    </row>
    <row r="9" spans="1:20" ht="12.75" customHeight="1" x14ac:dyDescent="0.2">
      <c r="A9" t="s">
        <v>48</v>
      </c>
      <c r="C9" s="11" t="s">
        <v>49</v>
      </c>
      <c r="E9" s="28" t="s">
        <v>50</v>
      </c>
      <c r="J9" s="27">
        <f>0</f>
        <v>0</v>
      </c>
      <c r="K9" s="27">
        <f>0</f>
        <v>0</v>
      </c>
      <c r="L9" s="27">
        <f>0+L10+L14+L18+L22+L26+L30+L34</f>
        <v>0</v>
      </c>
      <c r="M9" s="27">
        <f>0+M10+M14+M18+M22+M26+M30+M34</f>
        <v>0</v>
      </c>
    </row>
    <row r="10" spans="1:20" ht="12.75" customHeight="1" x14ac:dyDescent="0.2">
      <c r="A10" t="s">
        <v>51</v>
      </c>
      <c r="B10" s="10" t="s">
        <v>52</v>
      </c>
      <c r="C10" s="10" t="s">
        <v>53</v>
      </c>
      <c r="D10" t="s">
        <v>54</v>
      </c>
      <c r="E10" s="29" t="s">
        <v>55</v>
      </c>
      <c r="F10" s="30" t="s">
        <v>56</v>
      </c>
      <c r="G10" s="31">
        <v>783</v>
      </c>
      <c r="H10" s="30">
        <v>0</v>
      </c>
      <c r="I10" s="30">
        <f>ROUND(G10*H10,6)</f>
        <v>0</v>
      </c>
      <c r="L10" s="32">
        <v>0</v>
      </c>
      <c r="M10" s="27">
        <f>ROUND(ROUND(L10,2)*ROUND(G10,3),2)</f>
        <v>0</v>
      </c>
      <c r="N10" s="30" t="s">
        <v>57</v>
      </c>
      <c r="O10">
        <f>(M10*21)/100</f>
        <v>0</v>
      </c>
      <c r="P10" t="s">
        <v>27</v>
      </c>
    </row>
    <row r="11" spans="1:20" ht="12.75" customHeight="1" x14ac:dyDescent="0.2">
      <c r="A11" s="33" t="s">
        <v>58</v>
      </c>
      <c r="E11" s="34" t="s">
        <v>54</v>
      </c>
    </row>
    <row r="12" spans="1:20" ht="51" customHeight="1" x14ac:dyDescent="0.2">
      <c r="A12" s="33" t="s">
        <v>59</v>
      </c>
      <c r="E12" s="35" t="s">
        <v>60</v>
      </c>
    </row>
    <row r="13" spans="1:20" ht="76.5" customHeight="1" x14ac:dyDescent="0.2">
      <c r="A13" t="s">
        <v>61</v>
      </c>
      <c r="E13" s="34" t="s">
        <v>62</v>
      </c>
    </row>
    <row r="14" spans="1:20" ht="12.75" customHeight="1" x14ac:dyDescent="0.2">
      <c r="A14" t="s">
        <v>51</v>
      </c>
      <c r="B14" s="10" t="s">
        <v>27</v>
      </c>
      <c r="C14" s="10" t="s">
        <v>63</v>
      </c>
      <c r="D14" t="s">
        <v>54</v>
      </c>
      <c r="E14" s="29" t="s">
        <v>64</v>
      </c>
      <c r="F14" s="30" t="s">
        <v>56</v>
      </c>
      <c r="G14" s="31">
        <v>3.488</v>
      </c>
      <c r="H14" s="30">
        <v>0</v>
      </c>
      <c r="I14" s="30">
        <f>ROUND(G14*H14,6)</f>
        <v>0</v>
      </c>
      <c r="L14" s="32">
        <v>0</v>
      </c>
      <c r="M14" s="27">
        <f>ROUND(ROUND(L14,2)*ROUND(G14,3),2)</f>
        <v>0</v>
      </c>
      <c r="N14" s="30" t="s">
        <v>57</v>
      </c>
      <c r="O14">
        <f>(M14*21)/100</f>
        <v>0</v>
      </c>
      <c r="P14" t="s">
        <v>27</v>
      </c>
    </row>
    <row r="15" spans="1:20" ht="12.75" customHeight="1" x14ac:dyDescent="0.2">
      <c r="A15" s="33" t="s">
        <v>58</v>
      </c>
      <c r="E15" s="34" t="s">
        <v>54</v>
      </c>
    </row>
    <row r="16" spans="1:20" ht="12.75" customHeight="1" x14ac:dyDescent="0.2">
      <c r="A16" s="33" t="s">
        <v>59</v>
      </c>
      <c r="E16" s="35" t="s">
        <v>65</v>
      </c>
    </row>
    <row r="17" spans="1:16" ht="76.5" customHeight="1" x14ac:dyDescent="0.2">
      <c r="A17" t="s">
        <v>61</v>
      </c>
      <c r="E17" s="34" t="s">
        <v>62</v>
      </c>
    </row>
    <row r="18" spans="1:16" ht="12.75" customHeight="1" x14ac:dyDescent="0.2">
      <c r="A18" t="s">
        <v>51</v>
      </c>
      <c r="B18" s="10" t="s">
        <v>26</v>
      </c>
      <c r="C18" s="10" t="s">
        <v>66</v>
      </c>
      <c r="D18" t="s">
        <v>54</v>
      </c>
      <c r="E18" s="29" t="s">
        <v>67</v>
      </c>
      <c r="F18" s="30" t="s">
        <v>56</v>
      </c>
      <c r="G18" s="31">
        <v>450</v>
      </c>
      <c r="H18" s="30">
        <v>0</v>
      </c>
      <c r="I18" s="30">
        <f>ROUND(G18*H18,6)</f>
        <v>0</v>
      </c>
      <c r="L18" s="32">
        <v>0</v>
      </c>
      <c r="M18" s="27">
        <f>ROUND(ROUND(L18,2)*ROUND(G18,3),2)</f>
        <v>0</v>
      </c>
      <c r="N18" s="30" t="s">
        <v>57</v>
      </c>
      <c r="O18">
        <f>(M18*21)/100</f>
        <v>0</v>
      </c>
      <c r="P18" t="s">
        <v>27</v>
      </c>
    </row>
    <row r="19" spans="1:16" ht="12.75" customHeight="1" x14ac:dyDescent="0.2">
      <c r="A19" s="33" t="s">
        <v>58</v>
      </c>
      <c r="E19" s="34" t="s">
        <v>54</v>
      </c>
    </row>
    <row r="20" spans="1:16" ht="12.75" customHeight="1" x14ac:dyDescent="0.2">
      <c r="A20" s="33" t="s">
        <v>59</v>
      </c>
      <c r="E20" s="35" t="s">
        <v>68</v>
      </c>
    </row>
    <row r="21" spans="1:16" ht="76.5" customHeight="1" x14ac:dyDescent="0.2">
      <c r="A21" t="s">
        <v>61</v>
      </c>
      <c r="E21" s="34" t="s">
        <v>62</v>
      </c>
    </row>
    <row r="22" spans="1:16" ht="12.75" customHeight="1" x14ac:dyDescent="0.2">
      <c r="A22" t="s">
        <v>51</v>
      </c>
      <c r="B22" s="10" t="s">
        <v>69</v>
      </c>
      <c r="C22" s="10" t="s">
        <v>70</v>
      </c>
      <c r="D22" t="s">
        <v>54</v>
      </c>
      <c r="E22" s="29" t="s">
        <v>71</v>
      </c>
      <c r="F22" s="30" t="s">
        <v>56</v>
      </c>
      <c r="G22" s="31">
        <v>4</v>
      </c>
      <c r="H22" s="30">
        <v>0</v>
      </c>
      <c r="I22" s="30">
        <f>ROUND(G22*H22,6)</f>
        <v>0</v>
      </c>
      <c r="L22" s="32">
        <v>0</v>
      </c>
      <c r="M22" s="27">
        <f>ROUND(ROUND(L22,2)*ROUND(G22,3),2)</f>
        <v>0</v>
      </c>
      <c r="N22" s="30" t="s">
        <v>57</v>
      </c>
      <c r="O22">
        <f>(M22*21)/100</f>
        <v>0</v>
      </c>
      <c r="P22" t="s">
        <v>27</v>
      </c>
    </row>
    <row r="23" spans="1:16" ht="12.75" customHeight="1" x14ac:dyDescent="0.2">
      <c r="A23" s="33" t="s">
        <v>58</v>
      </c>
      <c r="E23" s="34" t="s">
        <v>54</v>
      </c>
    </row>
    <row r="24" spans="1:16" ht="12.75" customHeight="1" x14ac:dyDescent="0.2">
      <c r="A24" s="33" t="s">
        <v>59</v>
      </c>
      <c r="E24" s="35" t="s">
        <v>72</v>
      </c>
    </row>
    <row r="25" spans="1:16" ht="76.5" customHeight="1" x14ac:dyDescent="0.2">
      <c r="A25" t="s">
        <v>61</v>
      </c>
      <c r="E25" s="34" t="s">
        <v>62</v>
      </c>
    </row>
    <row r="26" spans="1:16" ht="12.75" customHeight="1" x14ac:dyDescent="0.2">
      <c r="A26" t="s">
        <v>51</v>
      </c>
      <c r="B26" s="10" t="s">
        <v>73</v>
      </c>
      <c r="C26" s="10" t="s">
        <v>74</v>
      </c>
      <c r="D26" t="s">
        <v>54</v>
      </c>
      <c r="E26" s="29" t="s">
        <v>75</v>
      </c>
      <c r="F26" s="30" t="s">
        <v>76</v>
      </c>
      <c r="G26" s="31">
        <v>1</v>
      </c>
      <c r="H26" s="30">
        <v>0</v>
      </c>
      <c r="I26" s="30">
        <f>ROUND(G26*H26,6)</f>
        <v>0</v>
      </c>
      <c r="L26" s="32">
        <v>0</v>
      </c>
      <c r="M26" s="27">
        <f>ROUND(ROUND(L26,2)*ROUND(G26,3),2)</f>
        <v>0</v>
      </c>
      <c r="N26" s="30" t="s">
        <v>57</v>
      </c>
      <c r="O26">
        <f>(M26*21)/100</f>
        <v>0</v>
      </c>
      <c r="P26" t="s">
        <v>27</v>
      </c>
    </row>
    <row r="27" spans="1:16" ht="12.75" customHeight="1" x14ac:dyDescent="0.2">
      <c r="A27" s="33" t="s">
        <v>58</v>
      </c>
      <c r="E27" s="34" t="s">
        <v>54</v>
      </c>
    </row>
    <row r="28" spans="1:16" ht="12.75" customHeight="1" x14ac:dyDescent="0.2">
      <c r="A28" s="33" t="s">
        <v>59</v>
      </c>
      <c r="E28" s="35" t="s">
        <v>54</v>
      </c>
    </row>
    <row r="29" spans="1:16" ht="12.75" customHeight="1" x14ac:dyDescent="0.2">
      <c r="A29" t="s">
        <v>61</v>
      </c>
      <c r="E29" s="34" t="s">
        <v>77</v>
      </c>
    </row>
    <row r="30" spans="1:16" ht="12.75" customHeight="1" x14ac:dyDescent="0.2">
      <c r="A30" t="s">
        <v>51</v>
      </c>
      <c r="B30" s="10" t="s">
        <v>78</v>
      </c>
      <c r="C30" s="10" t="s">
        <v>79</v>
      </c>
      <c r="D30" t="s">
        <v>54</v>
      </c>
      <c r="E30" s="29" t="s">
        <v>80</v>
      </c>
      <c r="F30" s="30" t="s">
        <v>76</v>
      </c>
      <c r="G30" s="31">
        <v>1</v>
      </c>
      <c r="H30" s="30">
        <v>0</v>
      </c>
      <c r="I30" s="30">
        <f>ROUND(G30*H30,6)</f>
        <v>0</v>
      </c>
      <c r="L30" s="32">
        <v>0</v>
      </c>
      <c r="M30" s="27">
        <f>ROUND(ROUND(L30,2)*ROUND(G30,3),2)</f>
        <v>0</v>
      </c>
      <c r="N30" s="30" t="s">
        <v>57</v>
      </c>
      <c r="O30">
        <f>(M30*21)/100</f>
        <v>0</v>
      </c>
      <c r="P30" t="s">
        <v>27</v>
      </c>
    </row>
    <row r="31" spans="1:16" ht="12.75" customHeight="1" x14ac:dyDescent="0.2">
      <c r="A31" s="33" t="s">
        <v>58</v>
      </c>
      <c r="E31" s="34" t="s">
        <v>54</v>
      </c>
    </row>
    <row r="32" spans="1:16" ht="12.75" customHeight="1" x14ac:dyDescent="0.2">
      <c r="A32" s="33" t="s">
        <v>59</v>
      </c>
      <c r="E32" s="35" t="s">
        <v>54</v>
      </c>
    </row>
    <row r="33" spans="1:16" ht="38.25" customHeight="1" x14ac:dyDescent="0.2">
      <c r="A33" t="s">
        <v>61</v>
      </c>
      <c r="E33" s="34" t="s">
        <v>81</v>
      </c>
    </row>
    <row r="34" spans="1:16" ht="12.75" customHeight="1" x14ac:dyDescent="0.2">
      <c r="A34" t="s">
        <v>51</v>
      </c>
      <c r="B34" s="10" t="s">
        <v>82</v>
      </c>
      <c r="C34" s="10" t="s">
        <v>83</v>
      </c>
      <c r="D34" t="s">
        <v>54</v>
      </c>
      <c r="E34" s="29" t="s">
        <v>84</v>
      </c>
      <c r="F34" s="30" t="s">
        <v>85</v>
      </c>
      <c r="G34" s="31">
        <v>56</v>
      </c>
      <c r="H34" s="30">
        <v>0</v>
      </c>
      <c r="I34" s="30">
        <f>ROUND(G34*H34,6)</f>
        <v>0</v>
      </c>
      <c r="L34" s="32">
        <v>0</v>
      </c>
      <c r="M34" s="27">
        <f>ROUND(ROUND(L34,2)*ROUND(G34,3),2)</f>
        <v>0</v>
      </c>
      <c r="N34" s="30" t="s">
        <v>57</v>
      </c>
      <c r="O34">
        <f>(M34*21)/100</f>
        <v>0</v>
      </c>
      <c r="P34" t="s">
        <v>27</v>
      </c>
    </row>
    <row r="35" spans="1:16" ht="12.75" customHeight="1" x14ac:dyDescent="0.2">
      <c r="A35" s="33" t="s">
        <v>58</v>
      </c>
      <c r="E35" s="34" t="s">
        <v>86</v>
      </c>
    </row>
    <row r="36" spans="1:16" ht="12.75" customHeight="1" x14ac:dyDescent="0.2">
      <c r="A36" s="33" t="s">
        <v>59</v>
      </c>
      <c r="E36" s="35" t="s">
        <v>54</v>
      </c>
    </row>
    <row r="37" spans="1:16" ht="12.75" customHeight="1" x14ac:dyDescent="0.2">
      <c r="A37" t="s">
        <v>61</v>
      </c>
      <c r="E37" s="34" t="s">
        <v>87</v>
      </c>
    </row>
    <row r="38" spans="1:16" ht="12.75" customHeight="1" x14ac:dyDescent="0.2">
      <c r="A38" t="s">
        <v>48</v>
      </c>
      <c r="C38" s="11" t="s">
        <v>52</v>
      </c>
      <c r="E38" s="28" t="s">
        <v>88</v>
      </c>
      <c r="J38" s="27">
        <f>0</f>
        <v>0</v>
      </c>
      <c r="K38" s="27">
        <f>0</f>
        <v>0</v>
      </c>
      <c r="L38" s="27">
        <f>0+L39+L43+L47+L51+L55+L59+L63</f>
        <v>0</v>
      </c>
      <c r="M38" s="27">
        <f>0+M39+M43+M47+M51+M55+M59+M63</f>
        <v>0</v>
      </c>
    </row>
    <row r="39" spans="1:16" ht="12.75" customHeight="1" x14ac:dyDescent="0.2">
      <c r="A39" t="s">
        <v>51</v>
      </c>
      <c r="B39" s="10" t="s">
        <v>89</v>
      </c>
      <c r="C39" s="10" t="s">
        <v>90</v>
      </c>
      <c r="D39" t="s">
        <v>54</v>
      </c>
      <c r="E39" s="29" t="s">
        <v>91</v>
      </c>
      <c r="F39" s="30" t="s">
        <v>92</v>
      </c>
      <c r="G39" s="31">
        <v>40</v>
      </c>
      <c r="H39" s="30">
        <v>0</v>
      </c>
      <c r="I39" s="30">
        <f>ROUND(G39*H39,6)</f>
        <v>0</v>
      </c>
      <c r="L39" s="32">
        <v>0</v>
      </c>
      <c r="M39" s="27">
        <f>ROUND(ROUND(L39,2)*ROUND(G39,3),2)</f>
        <v>0</v>
      </c>
      <c r="N39" s="30" t="s">
        <v>57</v>
      </c>
      <c r="O39">
        <f>(M39*21)/100</f>
        <v>0</v>
      </c>
      <c r="P39" t="s">
        <v>27</v>
      </c>
    </row>
    <row r="40" spans="1:16" ht="12.75" customHeight="1" x14ac:dyDescent="0.2">
      <c r="A40" s="33" t="s">
        <v>58</v>
      </c>
      <c r="E40" s="34" t="s">
        <v>54</v>
      </c>
    </row>
    <row r="41" spans="1:16" ht="12.75" customHeight="1" x14ac:dyDescent="0.2">
      <c r="A41" s="33" t="s">
        <v>59</v>
      </c>
      <c r="E41" s="35" t="s">
        <v>54</v>
      </c>
    </row>
    <row r="42" spans="1:16" ht="51" customHeight="1" x14ac:dyDescent="0.2">
      <c r="A42" t="s">
        <v>61</v>
      </c>
      <c r="E42" s="34" t="s">
        <v>93</v>
      </c>
    </row>
    <row r="43" spans="1:16" ht="12.75" customHeight="1" x14ac:dyDescent="0.2">
      <c r="A43" t="s">
        <v>51</v>
      </c>
      <c r="B43" s="10" t="s">
        <v>94</v>
      </c>
      <c r="C43" s="10" t="s">
        <v>95</v>
      </c>
      <c r="D43" t="s">
        <v>54</v>
      </c>
      <c r="E43" s="29" t="s">
        <v>96</v>
      </c>
      <c r="F43" s="30" t="s">
        <v>97</v>
      </c>
      <c r="G43" s="31">
        <v>600</v>
      </c>
      <c r="H43" s="30">
        <v>0</v>
      </c>
      <c r="I43" s="30">
        <f>ROUND(G43*H43,6)</f>
        <v>0</v>
      </c>
      <c r="L43" s="32">
        <v>0</v>
      </c>
      <c r="M43" s="27">
        <f>ROUND(ROUND(L43,2)*ROUND(G43,3),2)</f>
        <v>0</v>
      </c>
      <c r="N43" s="30" t="s">
        <v>57</v>
      </c>
      <c r="O43">
        <f>(M43*21)/100</f>
        <v>0</v>
      </c>
      <c r="P43" t="s">
        <v>27</v>
      </c>
    </row>
    <row r="44" spans="1:16" ht="12.75" customHeight="1" x14ac:dyDescent="0.2">
      <c r="A44" s="33" t="s">
        <v>58</v>
      </c>
      <c r="E44" s="34" t="s">
        <v>98</v>
      </c>
    </row>
    <row r="45" spans="1:16" ht="12.75" customHeight="1" x14ac:dyDescent="0.2">
      <c r="A45" s="33" t="s">
        <v>59</v>
      </c>
      <c r="E45" s="35" t="s">
        <v>54</v>
      </c>
    </row>
    <row r="46" spans="1:16" ht="12.75" customHeight="1" x14ac:dyDescent="0.2">
      <c r="A46" t="s">
        <v>61</v>
      </c>
      <c r="E46" s="34" t="s">
        <v>99</v>
      </c>
    </row>
    <row r="47" spans="1:16" ht="12.75" customHeight="1" x14ac:dyDescent="0.2">
      <c r="A47" t="s">
        <v>51</v>
      </c>
      <c r="B47" s="10" t="s">
        <v>100</v>
      </c>
      <c r="C47" s="10" t="s">
        <v>101</v>
      </c>
      <c r="D47" t="s">
        <v>54</v>
      </c>
      <c r="E47" s="29" t="s">
        <v>102</v>
      </c>
      <c r="F47" s="30" t="s">
        <v>103</v>
      </c>
      <c r="G47" s="31">
        <v>1550</v>
      </c>
      <c r="H47" s="30">
        <v>0</v>
      </c>
      <c r="I47" s="30">
        <f>ROUND(G47*H47,6)</f>
        <v>0</v>
      </c>
      <c r="L47" s="32">
        <v>0</v>
      </c>
      <c r="M47" s="27">
        <f>ROUND(ROUND(L47,2)*ROUND(G47,3),2)</f>
        <v>0</v>
      </c>
      <c r="N47" s="30" t="s">
        <v>104</v>
      </c>
      <c r="O47">
        <f>(M47*21)/100</f>
        <v>0</v>
      </c>
      <c r="P47" t="s">
        <v>27</v>
      </c>
    </row>
    <row r="48" spans="1:16" ht="12.75" customHeight="1" x14ac:dyDescent="0.2">
      <c r="A48" s="33" t="s">
        <v>58</v>
      </c>
      <c r="E48" s="34" t="s">
        <v>105</v>
      </c>
    </row>
    <row r="49" spans="1:16" ht="12.75" customHeight="1" x14ac:dyDescent="0.2">
      <c r="A49" s="33" t="s">
        <v>59</v>
      </c>
      <c r="E49" s="35" t="s">
        <v>54</v>
      </c>
    </row>
    <row r="50" spans="1:16" ht="12.75" customHeight="1" x14ac:dyDescent="0.2">
      <c r="A50" t="s">
        <v>61</v>
      </c>
      <c r="E50" s="34" t="s">
        <v>106</v>
      </c>
    </row>
    <row r="51" spans="1:16" ht="12.75" customHeight="1" x14ac:dyDescent="0.2">
      <c r="A51" t="s">
        <v>51</v>
      </c>
      <c r="B51" s="10" t="s">
        <v>107</v>
      </c>
      <c r="C51" s="10" t="s">
        <v>108</v>
      </c>
      <c r="D51" t="s">
        <v>54</v>
      </c>
      <c r="E51" s="29" t="s">
        <v>109</v>
      </c>
      <c r="F51" s="30" t="s">
        <v>110</v>
      </c>
      <c r="G51" s="31">
        <v>335</v>
      </c>
      <c r="H51" s="30">
        <v>0</v>
      </c>
      <c r="I51" s="30">
        <f>ROUND(G51*H51,6)</f>
        <v>0</v>
      </c>
      <c r="L51" s="32">
        <v>0</v>
      </c>
      <c r="M51" s="27">
        <f>ROUND(ROUND(L51,2)*ROUND(G51,3),2)</f>
        <v>0</v>
      </c>
      <c r="N51" s="30" t="s">
        <v>104</v>
      </c>
      <c r="O51">
        <f>(M51*21)/100</f>
        <v>0</v>
      </c>
      <c r="P51" t="s">
        <v>27</v>
      </c>
    </row>
    <row r="52" spans="1:16" ht="25.5" customHeight="1" x14ac:dyDescent="0.2">
      <c r="A52" s="33" t="s">
        <v>58</v>
      </c>
      <c r="E52" s="34" t="s">
        <v>111</v>
      </c>
    </row>
    <row r="53" spans="1:16" ht="12.75" customHeight="1" x14ac:dyDescent="0.2">
      <c r="A53" s="33" t="s">
        <v>59</v>
      </c>
      <c r="E53" s="35" t="s">
        <v>54</v>
      </c>
    </row>
    <row r="54" spans="1:16" ht="12.75" customHeight="1" x14ac:dyDescent="0.2">
      <c r="A54" t="s">
        <v>61</v>
      </c>
      <c r="E54" s="34" t="s">
        <v>112</v>
      </c>
    </row>
    <row r="55" spans="1:16" ht="12.75" customHeight="1" x14ac:dyDescent="0.2">
      <c r="A55" t="s">
        <v>51</v>
      </c>
      <c r="B55" s="10" t="s">
        <v>113</v>
      </c>
      <c r="C55" s="10" t="s">
        <v>114</v>
      </c>
      <c r="D55" t="s">
        <v>54</v>
      </c>
      <c r="E55" s="29" t="s">
        <v>115</v>
      </c>
      <c r="F55" s="30" t="s">
        <v>110</v>
      </c>
      <c r="G55" s="31">
        <v>10</v>
      </c>
      <c r="H55" s="30">
        <v>0</v>
      </c>
      <c r="I55" s="30">
        <f>ROUND(G55*H55,6)</f>
        <v>0</v>
      </c>
      <c r="L55" s="32">
        <v>0</v>
      </c>
      <c r="M55" s="27">
        <f>ROUND(ROUND(L55,2)*ROUND(G55,3),2)</f>
        <v>0</v>
      </c>
      <c r="N55" s="30" t="s">
        <v>104</v>
      </c>
      <c r="O55">
        <f>(M55*21)/100</f>
        <v>0</v>
      </c>
      <c r="P55" t="s">
        <v>27</v>
      </c>
    </row>
    <row r="56" spans="1:16" ht="12.75" customHeight="1" x14ac:dyDescent="0.2">
      <c r="A56" s="33" t="s">
        <v>58</v>
      </c>
      <c r="E56" s="34" t="s">
        <v>105</v>
      </c>
    </row>
    <row r="57" spans="1:16" ht="12.75" customHeight="1" x14ac:dyDescent="0.2">
      <c r="A57" s="33" t="s">
        <v>59</v>
      </c>
      <c r="E57" s="35" t="s">
        <v>54</v>
      </c>
    </row>
    <row r="58" spans="1:16" ht="12.75" customHeight="1" x14ac:dyDescent="0.2">
      <c r="A58" t="s">
        <v>61</v>
      </c>
      <c r="E58" s="34" t="s">
        <v>116</v>
      </c>
    </row>
    <row r="59" spans="1:16" ht="12.75" customHeight="1" x14ac:dyDescent="0.2">
      <c r="A59" t="s">
        <v>51</v>
      </c>
      <c r="B59" s="10" t="s">
        <v>117</v>
      </c>
      <c r="C59" s="10" t="s">
        <v>118</v>
      </c>
      <c r="D59" t="s">
        <v>54</v>
      </c>
      <c r="E59" s="29" t="s">
        <v>119</v>
      </c>
      <c r="F59" s="30" t="s">
        <v>110</v>
      </c>
      <c r="G59" s="31">
        <v>90</v>
      </c>
      <c r="H59" s="30">
        <v>1.58E-3</v>
      </c>
      <c r="I59" s="30">
        <f>ROUND(G59*H59,6)</f>
        <v>0.14219999999999999</v>
      </c>
      <c r="L59" s="32">
        <v>0</v>
      </c>
      <c r="M59" s="27">
        <f>ROUND(ROUND(L59,2)*ROUND(G59,3),2)</f>
        <v>0</v>
      </c>
      <c r="N59" s="30" t="s">
        <v>104</v>
      </c>
      <c r="O59">
        <f>(M59*21)/100</f>
        <v>0</v>
      </c>
      <c r="P59" t="s">
        <v>27</v>
      </c>
    </row>
    <row r="60" spans="1:16" ht="12.75" customHeight="1" x14ac:dyDescent="0.2">
      <c r="A60" s="33" t="s">
        <v>58</v>
      </c>
      <c r="E60" s="34" t="s">
        <v>120</v>
      </c>
    </row>
    <row r="61" spans="1:16" ht="12.75" customHeight="1" x14ac:dyDescent="0.2">
      <c r="A61" s="33" t="s">
        <v>59</v>
      </c>
      <c r="E61" s="35" t="s">
        <v>54</v>
      </c>
    </row>
    <row r="62" spans="1:16" ht="12.75" customHeight="1" x14ac:dyDescent="0.2">
      <c r="A62" t="s">
        <v>61</v>
      </c>
      <c r="E62" s="34" t="s">
        <v>121</v>
      </c>
    </row>
    <row r="63" spans="1:16" ht="12.75" customHeight="1" x14ac:dyDescent="0.2">
      <c r="A63" t="s">
        <v>51</v>
      </c>
      <c r="B63" s="10" t="s">
        <v>122</v>
      </c>
      <c r="C63" s="10" t="s">
        <v>123</v>
      </c>
      <c r="D63" t="s">
        <v>54</v>
      </c>
      <c r="E63" s="29" t="s">
        <v>124</v>
      </c>
      <c r="F63" s="30" t="s">
        <v>110</v>
      </c>
      <c r="G63" s="31">
        <v>10</v>
      </c>
      <c r="H63" s="30">
        <v>5.9920000000000001E-2</v>
      </c>
      <c r="I63" s="30">
        <f>ROUND(G63*H63,6)</f>
        <v>0.59919999999999995</v>
      </c>
      <c r="L63" s="32">
        <v>0</v>
      </c>
      <c r="M63" s="27">
        <f>ROUND(ROUND(L63,2)*ROUND(G63,3),2)</f>
        <v>0</v>
      </c>
      <c r="N63" s="30" t="s">
        <v>104</v>
      </c>
      <c r="O63">
        <f>(M63*21)/100</f>
        <v>0</v>
      </c>
      <c r="P63" t="s">
        <v>27</v>
      </c>
    </row>
    <row r="64" spans="1:16" ht="12.75" customHeight="1" x14ac:dyDescent="0.2">
      <c r="A64" s="33" t="s">
        <v>58</v>
      </c>
      <c r="E64" s="34" t="s">
        <v>125</v>
      </c>
    </row>
    <row r="65" spans="1:16" ht="12.75" customHeight="1" x14ac:dyDescent="0.2">
      <c r="A65" s="33" t="s">
        <v>59</v>
      </c>
      <c r="E65" s="35" t="s">
        <v>54</v>
      </c>
    </row>
    <row r="66" spans="1:16" ht="12.75" customHeight="1" x14ac:dyDescent="0.2">
      <c r="A66" t="s">
        <v>61</v>
      </c>
      <c r="E66" s="34" t="s">
        <v>54</v>
      </c>
    </row>
    <row r="67" spans="1:16" ht="12.75" customHeight="1" x14ac:dyDescent="0.2">
      <c r="A67" t="s">
        <v>48</v>
      </c>
      <c r="C67" s="11" t="s">
        <v>94</v>
      </c>
      <c r="E67" s="28" t="s">
        <v>126</v>
      </c>
      <c r="J67" s="27">
        <f>0</f>
        <v>0</v>
      </c>
      <c r="K67" s="27">
        <f>0</f>
        <v>0</v>
      </c>
      <c r="L67" s="27">
        <f>0+L68</f>
        <v>0</v>
      </c>
      <c r="M67" s="27">
        <f>0+M68</f>
        <v>0</v>
      </c>
    </row>
    <row r="68" spans="1:16" ht="12.75" customHeight="1" x14ac:dyDescent="0.2">
      <c r="A68" t="s">
        <v>51</v>
      </c>
      <c r="B68" s="10" t="s">
        <v>127</v>
      </c>
      <c r="C68" s="10" t="s">
        <v>128</v>
      </c>
      <c r="D68" t="s">
        <v>54</v>
      </c>
      <c r="E68" s="29" t="s">
        <v>129</v>
      </c>
      <c r="F68" s="30" t="s">
        <v>103</v>
      </c>
      <c r="G68" s="31">
        <v>1550</v>
      </c>
      <c r="H68" s="30">
        <v>0</v>
      </c>
      <c r="I68" s="30">
        <f>ROUND(G68*H68,6)</f>
        <v>0</v>
      </c>
      <c r="L68" s="32">
        <v>0</v>
      </c>
      <c r="M68" s="27">
        <f>ROUND(ROUND(L68,2)*ROUND(G68,3),2)</f>
        <v>0</v>
      </c>
      <c r="N68" s="30" t="s">
        <v>57</v>
      </c>
      <c r="O68">
        <f>(M68*0)/100</f>
        <v>0</v>
      </c>
      <c r="P68" t="s">
        <v>49</v>
      </c>
    </row>
    <row r="69" spans="1:16" ht="12.75" customHeight="1" x14ac:dyDescent="0.2">
      <c r="A69" s="33" t="s">
        <v>58</v>
      </c>
      <c r="E69" s="34" t="s">
        <v>130</v>
      </c>
    </row>
    <row r="70" spans="1:16" ht="12.75" customHeight="1" x14ac:dyDescent="0.2">
      <c r="A70" s="33" t="s">
        <v>59</v>
      </c>
      <c r="E70" s="35" t="s">
        <v>54</v>
      </c>
    </row>
    <row r="71" spans="1:16" ht="12.75" customHeight="1" x14ac:dyDescent="0.2">
      <c r="A71" t="s">
        <v>61</v>
      </c>
      <c r="E71" s="34" t="s">
        <v>131</v>
      </c>
    </row>
  </sheetData>
  <sheetProtection password="923D" sheet="1" objects="1" scenarios="1"/>
  <mergeCells count="17">
    <mergeCell ref="N5:N7"/>
    <mergeCell ref="F5:F7"/>
    <mergeCell ref="G5:G7"/>
    <mergeCell ref="H5:H7"/>
    <mergeCell ref="I5:I7"/>
    <mergeCell ref="J5:M5"/>
    <mergeCell ref="J6:K6"/>
    <mergeCell ref="L6:M6"/>
    <mergeCell ref="C1:C2"/>
    <mergeCell ref="E1:E2"/>
    <mergeCell ref="C3:D3"/>
    <mergeCell ref="C4:D4"/>
    <mergeCell ref="A5:A7"/>
    <mergeCell ref="B5:B7"/>
    <mergeCell ref="C5:C7"/>
    <mergeCell ref="D5:D7"/>
    <mergeCell ref="E5:E7"/>
  </mergeCells>
  <pageMargins left="0.75" right="0.75" top="1" bottom="1" header="0.5" footer="0.5"/>
  <pageSetup paperSize="9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24.95" customHeight="1" x14ac:dyDescent="0.2">
      <c r="A1" s="16" t="s">
        <v>18</v>
      </c>
      <c r="B1" s="7"/>
      <c r="C1" s="3"/>
      <c r="D1" s="7"/>
      <c r="E1" s="4" t="s">
        <v>21</v>
      </c>
      <c r="F1" s="7"/>
      <c r="G1" s="7"/>
      <c r="H1" s="7"/>
      <c r="I1" s="7"/>
      <c r="J1" s="7"/>
      <c r="K1" s="7"/>
      <c r="L1" s="7"/>
      <c r="M1" s="7"/>
      <c r="N1" s="7"/>
      <c r="P1" t="s">
        <v>26</v>
      </c>
    </row>
    <row r="2" spans="1:20" ht="20.100000000000001" customHeight="1" x14ac:dyDescent="0.2">
      <c r="A2" s="16"/>
      <c r="B2" s="7"/>
      <c r="C2" s="3"/>
      <c r="D2" s="7"/>
      <c r="E2" s="3"/>
      <c r="F2" s="7"/>
      <c r="G2" s="7"/>
      <c r="H2" s="7"/>
      <c r="I2" s="7"/>
      <c r="J2" s="7"/>
      <c r="K2" s="7"/>
      <c r="L2" s="18"/>
      <c r="M2" s="18"/>
      <c r="N2" s="7"/>
      <c r="P2" t="s">
        <v>26</v>
      </c>
    </row>
    <row r="3" spans="1:20" ht="15" customHeight="1" x14ac:dyDescent="0.25">
      <c r="A3" s="16" t="s">
        <v>19</v>
      </c>
      <c r="B3" s="20" t="s">
        <v>22</v>
      </c>
      <c r="C3" s="2" t="s">
        <v>2</v>
      </c>
      <c r="D3" s="5"/>
      <c r="E3" s="20" t="s">
        <v>3</v>
      </c>
      <c r="L3" s="17" t="s">
        <v>13</v>
      </c>
      <c r="M3" s="36">
        <f>Rekapitulace!C10</f>
        <v>0</v>
      </c>
      <c r="N3" s="19" t="s">
        <v>15</v>
      </c>
      <c r="O3" t="s">
        <v>23</v>
      </c>
      <c r="P3" t="s">
        <v>27</v>
      </c>
    </row>
    <row r="4" spans="1:20" ht="15" customHeight="1" x14ac:dyDescent="0.25">
      <c r="A4" s="22" t="s">
        <v>20</v>
      </c>
      <c r="B4" s="23" t="s">
        <v>28</v>
      </c>
      <c r="C4" s="2" t="s">
        <v>13</v>
      </c>
      <c r="D4" s="5"/>
      <c r="E4" s="23" t="s">
        <v>14</v>
      </c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/>
      <c r="L5" s="1"/>
      <c r="M5" s="1"/>
      <c r="N5" s="1" t="s">
        <v>43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 t="s">
        <v>40</v>
      </c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1" t="s">
        <v>41</v>
      </c>
      <c r="K7" s="21" t="s">
        <v>42</v>
      </c>
      <c r="L7" s="21" t="s">
        <v>41</v>
      </c>
      <c r="M7" s="21" t="s">
        <v>42</v>
      </c>
      <c r="N7" s="1"/>
      <c r="S7" t="s">
        <v>44</v>
      </c>
      <c r="T7">
        <f>COUNTIFS(L8:L68,"=0",A8:A68,"P")+COUNTIFS(L8:L68,"",A8:A68,"P")+SUM(Q8:Q68)</f>
        <v>15</v>
      </c>
    </row>
    <row r="8" spans="1:20" ht="12.75" customHeight="1" x14ac:dyDescent="0.2">
      <c r="A8" t="s">
        <v>45</v>
      </c>
      <c r="C8" s="24" t="s">
        <v>134</v>
      </c>
      <c r="E8" s="26" t="s">
        <v>135</v>
      </c>
      <c r="J8" s="25">
        <f>0+J9+J38+J67</f>
        <v>0</v>
      </c>
      <c r="K8" s="25">
        <f>0+K9+K38+K67</f>
        <v>0</v>
      </c>
      <c r="L8" s="25">
        <f>0+L9+L38+L67</f>
        <v>0</v>
      </c>
      <c r="M8" s="25">
        <f>0+M9+M38+M67</f>
        <v>0</v>
      </c>
    </row>
    <row r="9" spans="1:20" ht="12.75" customHeight="1" x14ac:dyDescent="0.2">
      <c r="A9" t="s">
        <v>48</v>
      </c>
      <c r="C9" s="11" t="s">
        <v>49</v>
      </c>
      <c r="E9" s="28" t="s">
        <v>50</v>
      </c>
      <c r="J9" s="27">
        <f>0</f>
        <v>0</v>
      </c>
      <c r="K9" s="27">
        <f>0</f>
        <v>0</v>
      </c>
      <c r="L9" s="27">
        <f>0+L10+L14+L18+L22+L26+L30+L34</f>
        <v>0</v>
      </c>
      <c r="M9" s="27">
        <f>0+M10+M14+M18+M22+M26+M30+M34</f>
        <v>0</v>
      </c>
    </row>
    <row r="10" spans="1:20" ht="12.75" customHeight="1" x14ac:dyDescent="0.2">
      <c r="A10" t="s">
        <v>51</v>
      </c>
      <c r="B10" s="10" t="s">
        <v>52</v>
      </c>
      <c r="C10" s="10" t="s">
        <v>53</v>
      </c>
      <c r="D10" t="s">
        <v>54</v>
      </c>
      <c r="E10" s="29" t="s">
        <v>55</v>
      </c>
      <c r="F10" s="30" t="s">
        <v>56</v>
      </c>
      <c r="G10" s="31">
        <v>434.7</v>
      </c>
      <c r="H10" s="30">
        <v>0</v>
      </c>
      <c r="I10" s="30">
        <f>ROUND(G10*H10,6)</f>
        <v>0</v>
      </c>
      <c r="L10" s="32">
        <v>0</v>
      </c>
      <c r="M10" s="27">
        <f>ROUND(ROUND(L10,2)*ROUND(G10,3),2)</f>
        <v>0</v>
      </c>
      <c r="N10" s="30" t="s">
        <v>57</v>
      </c>
      <c r="O10">
        <f>(M10*21)/100</f>
        <v>0</v>
      </c>
      <c r="P10" t="s">
        <v>27</v>
      </c>
    </row>
    <row r="11" spans="1:20" ht="12.75" customHeight="1" x14ac:dyDescent="0.2">
      <c r="A11" s="33" t="s">
        <v>58</v>
      </c>
      <c r="E11" s="34" t="s">
        <v>54</v>
      </c>
    </row>
    <row r="12" spans="1:20" ht="51" customHeight="1" x14ac:dyDescent="0.2">
      <c r="A12" s="33" t="s">
        <v>59</v>
      </c>
      <c r="E12" s="35" t="s">
        <v>136</v>
      </c>
    </row>
    <row r="13" spans="1:20" ht="76.5" customHeight="1" x14ac:dyDescent="0.2">
      <c r="A13" t="s">
        <v>61</v>
      </c>
      <c r="E13" s="34" t="s">
        <v>62</v>
      </c>
    </row>
    <row r="14" spans="1:20" ht="12.75" customHeight="1" x14ac:dyDescent="0.2">
      <c r="A14" t="s">
        <v>51</v>
      </c>
      <c r="B14" s="10" t="s">
        <v>27</v>
      </c>
      <c r="C14" s="10" t="s">
        <v>63</v>
      </c>
      <c r="D14" t="s">
        <v>54</v>
      </c>
      <c r="E14" s="29" t="s">
        <v>64</v>
      </c>
      <c r="F14" s="30" t="s">
        <v>56</v>
      </c>
      <c r="G14" s="31">
        <v>0.67500000000000004</v>
      </c>
      <c r="H14" s="30">
        <v>0</v>
      </c>
      <c r="I14" s="30">
        <f>ROUND(G14*H14,6)</f>
        <v>0</v>
      </c>
      <c r="L14" s="32">
        <v>0</v>
      </c>
      <c r="M14" s="27">
        <f>ROUND(ROUND(L14,2)*ROUND(G14,3),2)</f>
        <v>0</v>
      </c>
      <c r="N14" s="30" t="s">
        <v>57</v>
      </c>
      <c r="O14">
        <f>(M14*21)/100</f>
        <v>0</v>
      </c>
      <c r="P14" t="s">
        <v>27</v>
      </c>
    </row>
    <row r="15" spans="1:20" ht="12.75" customHeight="1" x14ac:dyDescent="0.2">
      <c r="A15" s="33" t="s">
        <v>58</v>
      </c>
      <c r="E15" s="34" t="s">
        <v>54</v>
      </c>
    </row>
    <row r="16" spans="1:20" ht="12.75" customHeight="1" x14ac:dyDescent="0.2">
      <c r="A16" s="33" t="s">
        <v>59</v>
      </c>
      <c r="E16" s="35" t="s">
        <v>137</v>
      </c>
    </row>
    <row r="17" spans="1:16" ht="76.5" customHeight="1" x14ac:dyDescent="0.2">
      <c r="A17" t="s">
        <v>61</v>
      </c>
      <c r="E17" s="34" t="s">
        <v>62</v>
      </c>
    </row>
    <row r="18" spans="1:16" ht="12.75" customHeight="1" x14ac:dyDescent="0.2">
      <c r="A18" t="s">
        <v>51</v>
      </c>
      <c r="B18" s="10" t="s">
        <v>26</v>
      </c>
      <c r="C18" s="10" t="s">
        <v>66</v>
      </c>
      <c r="D18" t="s">
        <v>54</v>
      </c>
      <c r="E18" s="29" t="s">
        <v>138</v>
      </c>
      <c r="F18" s="30" t="s">
        <v>56</v>
      </c>
      <c r="G18" s="31">
        <v>247.5</v>
      </c>
      <c r="H18" s="30">
        <v>0</v>
      </c>
      <c r="I18" s="30">
        <f>ROUND(G18*H18,6)</f>
        <v>0</v>
      </c>
      <c r="L18" s="32">
        <v>0</v>
      </c>
      <c r="M18" s="27">
        <f>ROUND(ROUND(L18,2)*ROUND(G18,3),2)</f>
        <v>0</v>
      </c>
      <c r="N18" s="30" t="s">
        <v>57</v>
      </c>
      <c r="O18">
        <f>(M18*0)/100</f>
        <v>0</v>
      </c>
      <c r="P18" t="s">
        <v>49</v>
      </c>
    </row>
    <row r="19" spans="1:16" ht="12.75" customHeight="1" x14ac:dyDescent="0.2">
      <c r="A19" s="33" t="s">
        <v>58</v>
      </c>
      <c r="E19" s="34" t="s">
        <v>54</v>
      </c>
    </row>
    <row r="20" spans="1:16" ht="12.75" customHeight="1" x14ac:dyDescent="0.2">
      <c r="A20" s="33" t="s">
        <v>59</v>
      </c>
      <c r="E20" s="35" t="s">
        <v>139</v>
      </c>
    </row>
    <row r="21" spans="1:16" ht="76.5" customHeight="1" x14ac:dyDescent="0.2">
      <c r="A21" t="s">
        <v>61</v>
      </c>
      <c r="E21" s="34" t="s">
        <v>62</v>
      </c>
    </row>
    <row r="22" spans="1:16" ht="12.75" customHeight="1" x14ac:dyDescent="0.2">
      <c r="A22" t="s">
        <v>51</v>
      </c>
      <c r="B22" s="10" t="s">
        <v>69</v>
      </c>
      <c r="C22" s="10" t="s">
        <v>70</v>
      </c>
      <c r="D22" t="s">
        <v>54</v>
      </c>
      <c r="E22" s="29" t="s">
        <v>71</v>
      </c>
      <c r="F22" s="30" t="s">
        <v>56</v>
      </c>
      <c r="G22" s="31">
        <v>0.8</v>
      </c>
      <c r="H22" s="30">
        <v>0</v>
      </c>
      <c r="I22" s="30">
        <f>ROUND(G22*H22,6)</f>
        <v>0</v>
      </c>
      <c r="L22" s="32">
        <v>0</v>
      </c>
      <c r="M22" s="27">
        <f>ROUND(ROUND(L22,2)*ROUND(G22,3),2)</f>
        <v>0</v>
      </c>
      <c r="N22" s="30" t="s">
        <v>57</v>
      </c>
      <c r="O22">
        <f>(M22*21)/100</f>
        <v>0</v>
      </c>
      <c r="P22" t="s">
        <v>27</v>
      </c>
    </row>
    <row r="23" spans="1:16" ht="12.75" customHeight="1" x14ac:dyDescent="0.2">
      <c r="A23" s="33" t="s">
        <v>58</v>
      </c>
      <c r="E23" s="34" t="s">
        <v>54</v>
      </c>
    </row>
    <row r="24" spans="1:16" ht="12.75" customHeight="1" x14ac:dyDescent="0.2">
      <c r="A24" s="33" t="s">
        <v>59</v>
      </c>
      <c r="E24" s="35" t="s">
        <v>140</v>
      </c>
    </row>
    <row r="25" spans="1:16" ht="76.5" customHeight="1" x14ac:dyDescent="0.2">
      <c r="A25" t="s">
        <v>61</v>
      </c>
      <c r="E25" s="34" t="s">
        <v>62</v>
      </c>
    </row>
    <row r="26" spans="1:16" ht="12.75" customHeight="1" x14ac:dyDescent="0.2">
      <c r="A26" t="s">
        <v>51</v>
      </c>
      <c r="B26" s="10" t="s">
        <v>73</v>
      </c>
      <c r="C26" s="10" t="s">
        <v>74</v>
      </c>
      <c r="D26" t="s">
        <v>54</v>
      </c>
      <c r="E26" s="29" t="s">
        <v>75</v>
      </c>
      <c r="F26" s="30" t="s">
        <v>76</v>
      </c>
      <c r="G26" s="31">
        <v>1</v>
      </c>
      <c r="H26" s="30">
        <v>0</v>
      </c>
      <c r="I26" s="30">
        <f>ROUND(G26*H26,6)</f>
        <v>0</v>
      </c>
      <c r="L26" s="32">
        <v>0</v>
      </c>
      <c r="M26" s="27">
        <f>ROUND(ROUND(L26,2)*ROUND(G26,3),2)</f>
        <v>0</v>
      </c>
      <c r="N26" s="30" t="s">
        <v>57</v>
      </c>
      <c r="O26">
        <f>(M26*21)/100</f>
        <v>0</v>
      </c>
      <c r="P26" t="s">
        <v>27</v>
      </c>
    </row>
    <row r="27" spans="1:16" ht="12.75" customHeight="1" x14ac:dyDescent="0.2">
      <c r="A27" s="33" t="s">
        <v>58</v>
      </c>
      <c r="E27" s="34" t="s">
        <v>54</v>
      </c>
    </row>
    <row r="28" spans="1:16" ht="12.75" customHeight="1" x14ac:dyDescent="0.2">
      <c r="A28" s="33" t="s">
        <v>59</v>
      </c>
      <c r="E28" s="35" t="s">
        <v>54</v>
      </c>
    </row>
    <row r="29" spans="1:16" ht="12.75" customHeight="1" x14ac:dyDescent="0.2">
      <c r="A29" t="s">
        <v>61</v>
      </c>
      <c r="E29" s="34" t="s">
        <v>77</v>
      </c>
    </row>
    <row r="30" spans="1:16" ht="12.75" customHeight="1" x14ac:dyDescent="0.2">
      <c r="A30" t="s">
        <v>51</v>
      </c>
      <c r="B30" s="10" t="s">
        <v>78</v>
      </c>
      <c r="C30" s="10" t="s">
        <v>79</v>
      </c>
      <c r="D30" t="s">
        <v>54</v>
      </c>
      <c r="E30" s="29" t="s">
        <v>80</v>
      </c>
      <c r="F30" s="30" t="s">
        <v>76</v>
      </c>
      <c r="G30" s="31">
        <v>1</v>
      </c>
      <c r="H30" s="30">
        <v>0</v>
      </c>
      <c r="I30" s="30">
        <f>ROUND(G30*H30,6)</f>
        <v>0</v>
      </c>
      <c r="L30" s="32">
        <v>0</v>
      </c>
      <c r="M30" s="27">
        <f>ROUND(ROUND(L30,2)*ROUND(G30,3),2)</f>
        <v>0</v>
      </c>
      <c r="N30" s="30" t="s">
        <v>57</v>
      </c>
      <c r="O30">
        <f>(M30*21)/100</f>
        <v>0</v>
      </c>
      <c r="P30" t="s">
        <v>27</v>
      </c>
    </row>
    <row r="31" spans="1:16" ht="12.75" customHeight="1" x14ac:dyDescent="0.2">
      <c r="A31" s="33" t="s">
        <v>58</v>
      </c>
      <c r="E31" s="34" t="s">
        <v>54</v>
      </c>
    </row>
    <row r="32" spans="1:16" ht="12.75" customHeight="1" x14ac:dyDescent="0.2">
      <c r="A32" s="33" t="s">
        <v>59</v>
      </c>
      <c r="E32" s="35" t="s">
        <v>54</v>
      </c>
    </row>
    <row r="33" spans="1:16" ht="38.25" customHeight="1" x14ac:dyDescent="0.2">
      <c r="A33" t="s">
        <v>61</v>
      </c>
      <c r="E33" s="34" t="s">
        <v>81</v>
      </c>
    </row>
    <row r="34" spans="1:16" ht="12.75" customHeight="1" x14ac:dyDescent="0.2">
      <c r="A34" t="s">
        <v>51</v>
      </c>
      <c r="B34" s="10" t="s">
        <v>82</v>
      </c>
      <c r="C34" s="10" t="s">
        <v>83</v>
      </c>
      <c r="D34" t="s">
        <v>54</v>
      </c>
      <c r="E34" s="29" t="s">
        <v>84</v>
      </c>
      <c r="F34" s="30" t="s">
        <v>85</v>
      </c>
      <c r="G34" s="31">
        <v>56</v>
      </c>
      <c r="H34" s="30">
        <v>0</v>
      </c>
      <c r="I34" s="30">
        <f>ROUND(G34*H34,6)</f>
        <v>0</v>
      </c>
      <c r="L34" s="32">
        <v>0</v>
      </c>
      <c r="M34" s="27">
        <f>ROUND(ROUND(L34,2)*ROUND(G34,3),2)</f>
        <v>0</v>
      </c>
      <c r="N34" s="30" t="s">
        <v>57</v>
      </c>
      <c r="O34">
        <f>(M34*21)/100</f>
        <v>0</v>
      </c>
      <c r="P34" t="s">
        <v>27</v>
      </c>
    </row>
    <row r="35" spans="1:16" ht="12.75" customHeight="1" x14ac:dyDescent="0.2">
      <c r="A35" s="33" t="s">
        <v>58</v>
      </c>
      <c r="E35" s="34" t="s">
        <v>86</v>
      </c>
    </row>
    <row r="36" spans="1:16" ht="12.75" customHeight="1" x14ac:dyDescent="0.2">
      <c r="A36" s="33" t="s">
        <v>59</v>
      </c>
      <c r="E36" s="35" t="s">
        <v>54</v>
      </c>
    </row>
    <row r="37" spans="1:16" ht="12.75" customHeight="1" x14ac:dyDescent="0.2">
      <c r="A37" t="s">
        <v>61</v>
      </c>
      <c r="E37" s="34" t="s">
        <v>87</v>
      </c>
    </row>
    <row r="38" spans="1:16" ht="12.75" customHeight="1" x14ac:dyDescent="0.2">
      <c r="A38" t="s">
        <v>48</v>
      </c>
      <c r="C38" s="11" t="s">
        <v>52</v>
      </c>
      <c r="E38" s="28" t="s">
        <v>88</v>
      </c>
      <c r="J38" s="27">
        <f>0</f>
        <v>0</v>
      </c>
      <c r="K38" s="27">
        <f>0</f>
        <v>0</v>
      </c>
      <c r="L38" s="27">
        <f>0+L39+L43+L47+L51+L55+L59+L63</f>
        <v>0</v>
      </c>
      <c r="M38" s="27">
        <f>0+M39+M43+M47+M51+M55+M59+M63</f>
        <v>0</v>
      </c>
    </row>
    <row r="39" spans="1:16" ht="12.75" customHeight="1" x14ac:dyDescent="0.2">
      <c r="A39" t="s">
        <v>51</v>
      </c>
      <c r="B39" s="10" t="s">
        <v>89</v>
      </c>
      <c r="C39" s="10" t="s">
        <v>141</v>
      </c>
      <c r="D39" t="s">
        <v>54</v>
      </c>
      <c r="E39" s="29" t="s">
        <v>142</v>
      </c>
      <c r="F39" s="30" t="s">
        <v>92</v>
      </c>
      <c r="G39" s="31">
        <v>8</v>
      </c>
      <c r="H39" s="30">
        <v>0</v>
      </c>
      <c r="I39" s="30">
        <f>ROUND(G39*H39,6)</f>
        <v>0</v>
      </c>
      <c r="L39" s="32">
        <v>0</v>
      </c>
      <c r="M39" s="27">
        <f>ROUND(ROUND(L39,2)*ROUND(G39,3),2)</f>
        <v>0</v>
      </c>
      <c r="N39" s="30" t="s">
        <v>57</v>
      </c>
      <c r="O39">
        <f>(M39*21)/100</f>
        <v>0</v>
      </c>
      <c r="P39" t="s">
        <v>27</v>
      </c>
    </row>
    <row r="40" spans="1:16" ht="12.75" customHeight="1" x14ac:dyDescent="0.2">
      <c r="A40" s="33" t="s">
        <v>58</v>
      </c>
      <c r="E40" s="34" t="s">
        <v>54</v>
      </c>
    </row>
    <row r="41" spans="1:16" ht="12.75" customHeight="1" x14ac:dyDescent="0.2">
      <c r="A41" s="33" t="s">
        <v>59</v>
      </c>
      <c r="E41" s="35" t="s">
        <v>54</v>
      </c>
    </row>
    <row r="42" spans="1:16" ht="114.75" customHeight="1" x14ac:dyDescent="0.2">
      <c r="A42" t="s">
        <v>61</v>
      </c>
      <c r="E42" s="34" t="s">
        <v>143</v>
      </c>
    </row>
    <row r="43" spans="1:16" ht="12.75" customHeight="1" x14ac:dyDescent="0.2">
      <c r="A43" t="s">
        <v>51</v>
      </c>
      <c r="B43" s="10" t="s">
        <v>94</v>
      </c>
      <c r="C43" s="10" t="s">
        <v>95</v>
      </c>
      <c r="D43" t="s">
        <v>54</v>
      </c>
      <c r="E43" s="29" t="s">
        <v>96</v>
      </c>
      <c r="F43" s="30" t="s">
        <v>97</v>
      </c>
      <c r="G43" s="31">
        <v>330</v>
      </c>
      <c r="H43" s="30">
        <v>0</v>
      </c>
      <c r="I43" s="30">
        <f>ROUND(G43*H43,6)</f>
        <v>0</v>
      </c>
      <c r="L43" s="32">
        <v>0</v>
      </c>
      <c r="M43" s="27">
        <f>ROUND(ROUND(L43,2)*ROUND(G43,3),2)</f>
        <v>0</v>
      </c>
      <c r="N43" s="30" t="s">
        <v>57</v>
      </c>
      <c r="O43">
        <f>(M43*0)/100</f>
        <v>0</v>
      </c>
      <c r="P43" t="s">
        <v>49</v>
      </c>
    </row>
    <row r="44" spans="1:16" ht="12.75" customHeight="1" x14ac:dyDescent="0.2">
      <c r="A44" s="33" t="s">
        <v>58</v>
      </c>
      <c r="E44" s="34" t="s">
        <v>54</v>
      </c>
    </row>
    <row r="45" spans="1:16" ht="12.75" customHeight="1" x14ac:dyDescent="0.2">
      <c r="A45" s="33" t="s">
        <v>59</v>
      </c>
      <c r="E45" s="35" t="s">
        <v>54</v>
      </c>
    </row>
    <row r="46" spans="1:16" ht="12.75" customHeight="1" x14ac:dyDescent="0.2">
      <c r="A46" t="s">
        <v>61</v>
      </c>
      <c r="E46" s="34" t="s">
        <v>144</v>
      </c>
    </row>
    <row r="47" spans="1:16" ht="12.75" customHeight="1" x14ac:dyDescent="0.2">
      <c r="A47" t="s">
        <v>51</v>
      </c>
      <c r="B47" s="10" t="s">
        <v>100</v>
      </c>
      <c r="C47" s="10" t="s">
        <v>101</v>
      </c>
      <c r="D47" t="s">
        <v>54</v>
      </c>
      <c r="E47" s="29" t="s">
        <v>102</v>
      </c>
      <c r="F47" s="30" t="s">
        <v>103</v>
      </c>
      <c r="G47" s="31">
        <v>300</v>
      </c>
      <c r="H47" s="30">
        <v>0</v>
      </c>
      <c r="I47" s="30">
        <f>ROUND(G47*H47,6)</f>
        <v>0</v>
      </c>
      <c r="L47" s="32">
        <v>0</v>
      </c>
      <c r="M47" s="27">
        <f>ROUND(ROUND(L47,2)*ROUND(G47,3),2)</f>
        <v>0</v>
      </c>
      <c r="N47" s="30" t="s">
        <v>104</v>
      </c>
      <c r="O47">
        <f>(M47*21)/100</f>
        <v>0</v>
      </c>
      <c r="P47" t="s">
        <v>27</v>
      </c>
    </row>
    <row r="48" spans="1:16" ht="12.75" customHeight="1" x14ac:dyDescent="0.2">
      <c r="A48" s="33" t="s">
        <v>58</v>
      </c>
      <c r="E48" s="34" t="s">
        <v>105</v>
      </c>
    </row>
    <row r="49" spans="1:16" ht="12.75" customHeight="1" x14ac:dyDescent="0.2">
      <c r="A49" s="33" t="s">
        <v>59</v>
      </c>
      <c r="E49" s="35" t="s">
        <v>54</v>
      </c>
    </row>
    <row r="50" spans="1:16" ht="12.75" customHeight="1" x14ac:dyDescent="0.2">
      <c r="A50" t="s">
        <v>61</v>
      </c>
      <c r="E50" s="34" t="s">
        <v>106</v>
      </c>
    </row>
    <row r="51" spans="1:16" ht="12.75" customHeight="1" x14ac:dyDescent="0.2">
      <c r="A51" t="s">
        <v>51</v>
      </c>
      <c r="B51" s="10" t="s">
        <v>107</v>
      </c>
      <c r="C51" s="10" t="s">
        <v>108</v>
      </c>
      <c r="D51" t="s">
        <v>54</v>
      </c>
      <c r="E51" s="29" t="s">
        <v>109</v>
      </c>
      <c r="F51" s="30" t="s">
        <v>110</v>
      </c>
      <c r="G51" s="31">
        <v>141.5</v>
      </c>
      <c r="H51" s="30">
        <v>0</v>
      </c>
      <c r="I51" s="30">
        <f>ROUND(G51*H51,6)</f>
        <v>0</v>
      </c>
      <c r="L51" s="32">
        <v>0</v>
      </c>
      <c r="M51" s="27">
        <f>ROUND(ROUND(L51,2)*ROUND(G51,3),2)</f>
        <v>0</v>
      </c>
      <c r="N51" s="30" t="s">
        <v>104</v>
      </c>
      <c r="O51">
        <f>(M51*21)/100</f>
        <v>0</v>
      </c>
      <c r="P51" t="s">
        <v>27</v>
      </c>
    </row>
    <row r="52" spans="1:16" ht="25.5" customHeight="1" x14ac:dyDescent="0.2">
      <c r="A52" s="33" t="s">
        <v>58</v>
      </c>
      <c r="E52" s="34" t="s">
        <v>111</v>
      </c>
    </row>
    <row r="53" spans="1:16" ht="12.75" customHeight="1" x14ac:dyDescent="0.2">
      <c r="A53" s="33" t="s">
        <v>59</v>
      </c>
      <c r="E53" s="35" t="s">
        <v>54</v>
      </c>
    </row>
    <row r="54" spans="1:16" ht="12.75" customHeight="1" x14ac:dyDescent="0.2">
      <c r="A54" t="s">
        <v>61</v>
      </c>
      <c r="E54" s="34" t="s">
        <v>112</v>
      </c>
    </row>
    <row r="55" spans="1:16" ht="12.75" customHeight="1" x14ac:dyDescent="0.2">
      <c r="A55" t="s">
        <v>51</v>
      </c>
      <c r="B55" s="10" t="s">
        <v>113</v>
      </c>
      <c r="C55" s="10" t="s">
        <v>114</v>
      </c>
      <c r="D55" t="s">
        <v>54</v>
      </c>
      <c r="E55" s="29" t="s">
        <v>115</v>
      </c>
      <c r="F55" s="30" t="s">
        <v>110</v>
      </c>
      <c r="G55" s="31">
        <v>10</v>
      </c>
      <c r="H55" s="30">
        <v>0</v>
      </c>
      <c r="I55" s="30">
        <f>ROUND(G55*H55,6)</f>
        <v>0</v>
      </c>
      <c r="L55" s="32">
        <v>0</v>
      </c>
      <c r="M55" s="27">
        <f>ROUND(ROUND(L55,2)*ROUND(G55,3),2)</f>
        <v>0</v>
      </c>
      <c r="N55" s="30" t="s">
        <v>104</v>
      </c>
      <c r="O55">
        <f>(M55*21)/100</f>
        <v>0</v>
      </c>
      <c r="P55" t="s">
        <v>27</v>
      </c>
    </row>
    <row r="56" spans="1:16" ht="12.75" customHeight="1" x14ac:dyDescent="0.2">
      <c r="A56" s="33" t="s">
        <v>58</v>
      </c>
      <c r="E56" s="34" t="s">
        <v>105</v>
      </c>
    </row>
    <row r="57" spans="1:16" ht="12.75" customHeight="1" x14ac:dyDescent="0.2">
      <c r="A57" s="33" t="s">
        <v>59</v>
      </c>
      <c r="E57" s="35" t="s">
        <v>54</v>
      </c>
    </row>
    <row r="58" spans="1:16" ht="12.75" customHeight="1" x14ac:dyDescent="0.2">
      <c r="A58" t="s">
        <v>61</v>
      </c>
      <c r="E58" s="34" t="s">
        <v>116</v>
      </c>
    </row>
    <row r="59" spans="1:16" ht="12.75" customHeight="1" x14ac:dyDescent="0.2">
      <c r="A59" t="s">
        <v>51</v>
      </c>
      <c r="B59" s="10" t="s">
        <v>117</v>
      </c>
      <c r="C59" s="10" t="s">
        <v>118</v>
      </c>
      <c r="D59" t="s">
        <v>54</v>
      </c>
      <c r="E59" s="29" t="s">
        <v>119</v>
      </c>
      <c r="F59" s="30" t="s">
        <v>110</v>
      </c>
      <c r="G59" s="31">
        <v>90</v>
      </c>
      <c r="H59" s="30">
        <v>1.58E-3</v>
      </c>
      <c r="I59" s="30">
        <f>ROUND(G59*H59,6)</f>
        <v>0.14219999999999999</v>
      </c>
      <c r="L59" s="32">
        <v>0</v>
      </c>
      <c r="M59" s="27">
        <f>ROUND(ROUND(L59,2)*ROUND(G59,3),2)</f>
        <v>0</v>
      </c>
      <c r="N59" s="30" t="s">
        <v>104</v>
      </c>
      <c r="O59">
        <f>(M59*21)/100</f>
        <v>0</v>
      </c>
      <c r="P59" t="s">
        <v>27</v>
      </c>
    </row>
    <row r="60" spans="1:16" ht="12.75" customHeight="1" x14ac:dyDescent="0.2">
      <c r="A60" s="33" t="s">
        <v>58</v>
      </c>
      <c r="E60" s="34" t="s">
        <v>120</v>
      </c>
    </row>
    <row r="61" spans="1:16" ht="12.75" customHeight="1" x14ac:dyDescent="0.2">
      <c r="A61" s="33" t="s">
        <v>59</v>
      </c>
      <c r="E61" s="35" t="s">
        <v>54</v>
      </c>
    </row>
    <row r="62" spans="1:16" ht="12.75" customHeight="1" x14ac:dyDescent="0.2">
      <c r="A62" t="s">
        <v>61</v>
      </c>
      <c r="E62" s="34" t="s">
        <v>121</v>
      </c>
    </row>
    <row r="63" spans="1:16" ht="12.75" customHeight="1" x14ac:dyDescent="0.2">
      <c r="A63" t="s">
        <v>51</v>
      </c>
      <c r="B63" s="10" t="s">
        <v>122</v>
      </c>
      <c r="C63" s="10" t="s">
        <v>123</v>
      </c>
      <c r="D63" t="s">
        <v>54</v>
      </c>
      <c r="E63" s="29" t="s">
        <v>124</v>
      </c>
      <c r="F63" s="30" t="s">
        <v>110</v>
      </c>
      <c r="G63" s="31">
        <v>10</v>
      </c>
      <c r="H63" s="30">
        <v>5.9920000000000001E-2</v>
      </c>
      <c r="I63" s="30">
        <f>ROUND(G63*H63,6)</f>
        <v>0.59919999999999995</v>
      </c>
      <c r="L63" s="32">
        <v>0</v>
      </c>
      <c r="M63" s="27">
        <f>ROUND(ROUND(L63,2)*ROUND(G63,3),2)</f>
        <v>0</v>
      </c>
      <c r="N63" s="30" t="s">
        <v>104</v>
      </c>
      <c r="O63">
        <f>(M63*21)/100</f>
        <v>0</v>
      </c>
      <c r="P63" t="s">
        <v>27</v>
      </c>
    </row>
    <row r="64" spans="1:16" ht="12.75" customHeight="1" x14ac:dyDescent="0.2">
      <c r="A64" s="33" t="s">
        <v>58</v>
      </c>
      <c r="E64" s="34" t="s">
        <v>125</v>
      </c>
    </row>
    <row r="65" spans="1:16" ht="12.75" customHeight="1" x14ac:dyDescent="0.2">
      <c r="A65" s="33" t="s">
        <v>59</v>
      </c>
      <c r="E65" s="35" t="s">
        <v>54</v>
      </c>
    </row>
    <row r="66" spans="1:16" ht="12.75" customHeight="1" x14ac:dyDescent="0.2">
      <c r="A66" t="s">
        <v>61</v>
      </c>
      <c r="E66" s="34" t="s">
        <v>54</v>
      </c>
    </row>
    <row r="67" spans="1:16" ht="12.75" customHeight="1" x14ac:dyDescent="0.2">
      <c r="A67" t="s">
        <v>48</v>
      </c>
      <c r="C67" s="11" t="s">
        <v>94</v>
      </c>
      <c r="E67" s="28" t="s">
        <v>126</v>
      </c>
      <c r="J67" s="27">
        <f>0</f>
        <v>0</v>
      </c>
      <c r="K67" s="27">
        <f>0</f>
        <v>0</v>
      </c>
      <c r="L67" s="27">
        <f>0+L68</f>
        <v>0</v>
      </c>
      <c r="M67" s="27">
        <f>0+M68</f>
        <v>0</v>
      </c>
    </row>
    <row r="68" spans="1:16" ht="12.75" customHeight="1" x14ac:dyDescent="0.2">
      <c r="A68" t="s">
        <v>51</v>
      </c>
      <c r="B68" s="10" t="s">
        <v>127</v>
      </c>
      <c r="C68" s="10" t="s">
        <v>128</v>
      </c>
      <c r="D68" t="s">
        <v>54</v>
      </c>
      <c r="E68" s="29" t="s">
        <v>129</v>
      </c>
      <c r="F68" s="30" t="s">
        <v>103</v>
      </c>
      <c r="G68" s="31">
        <v>300</v>
      </c>
      <c r="H68" s="30">
        <v>0</v>
      </c>
      <c r="I68" s="30">
        <f>ROUND(G68*H68,6)</f>
        <v>0</v>
      </c>
      <c r="L68" s="32">
        <v>0</v>
      </c>
      <c r="M68" s="27">
        <f>ROUND(ROUND(L68,2)*ROUND(G68,3),2)</f>
        <v>0</v>
      </c>
      <c r="N68" s="30" t="s">
        <v>57</v>
      </c>
      <c r="O68">
        <f>(M68*0)/100</f>
        <v>0</v>
      </c>
      <c r="P68" t="s">
        <v>49</v>
      </c>
    </row>
    <row r="69" spans="1:16" ht="12.75" customHeight="1" x14ac:dyDescent="0.2">
      <c r="A69" s="33" t="s">
        <v>58</v>
      </c>
      <c r="E69" s="34" t="s">
        <v>130</v>
      </c>
    </row>
    <row r="70" spans="1:16" ht="12.75" customHeight="1" x14ac:dyDescent="0.2">
      <c r="A70" s="33" t="s">
        <v>59</v>
      </c>
      <c r="E70" s="35" t="s">
        <v>54</v>
      </c>
    </row>
    <row r="71" spans="1:16" ht="12.75" customHeight="1" x14ac:dyDescent="0.2">
      <c r="A71" t="s">
        <v>61</v>
      </c>
      <c r="E71" s="34" t="s">
        <v>131</v>
      </c>
    </row>
  </sheetData>
  <sheetProtection password="923D" sheet="1" objects="1" scenarios="1"/>
  <mergeCells count="17">
    <mergeCell ref="N5:N7"/>
    <mergeCell ref="F5:F7"/>
    <mergeCell ref="G5:G7"/>
    <mergeCell ref="H5:H7"/>
    <mergeCell ref="I5:I7"/>
    <mergeCell ref="J5:M5"/>
    <mergeCell ref="J6:K6"/>
    <mergeCell ref="L6:M6"/>
    <mergeCell ref="C1:C2"/>
    <mergeCell ref="E1:E2"/>
    <mergeCell ref="C3:D3"/>
    <mergeCell ref="C4:D4"/>
    <mergeCell ref="A5:A7"/>
    <mergeCell ref="B5:B7"/>
    <mergeCell ref="C5:C7"/>
    <mergeCell ref="D5:D7"/>
    <mergeCell ref="E5:E7"/>
  </mergeCells>
  <pageMargins left="0.75" right="0.75" top="1" bottom="1" header="0.5" footer="0.5"/>
  <pageSetup paperSize="9" orientation="landscape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24.95" customHeight="1" x14ac:dyDescent="0.2">
      <c r="A1" s="16" t="s">
        <v>18</v>
      </c>
      <c r="B1" s="7"/>
      <c r="C1" s="3"/>
      <c r="D1" s="7"/>
      <c r="E1" s="4" t="s">
        <v>21</v>
      </c>
      <c r="F1" s="7"/>
      <c r="G1" s="7"/>
      <c r="H1" s="7"/>
      <c r="I1" s="7"/>
      <c r="J1" s="7"/>
      <c r="K1" s="7"/>
      <c r="L1" s="7"/>
      <c r="M1" s="7"/>
      <c r="N1" s="7"/>
      <c r="P1" t="s">
        <v>26</v>
      </c>
    </row>
    <row r="2" spans="1:20" ht="20.100000000000001" customHeight="1" x14ac:dyDescent="0.2">
      <c r="A2" s="16"/>
      <c r="B2" s="7"/>
      <c r="C2" s="3"/>
      <c r="D2" s="7"/>
      <c r="E2" s="3"/>
      <c r="F2" s="7"/>
      <c r="G2" s="7"/>
      <c r="H2" s="7"/>
      <c r="I2" s="7"/>
      <c r="J2" s="7"/>
      <c r="K2" s="7"/>
      <c r="L2" s="18"/>
      <c r="M2" s="18"/>
      <c r="N2" s="7"/>
      <c r="P2" t="s">
        <v>26</v>
      </c>
    </row>
    <row r="3" spans="1:20" ht="15" customHeight="1" x14ac:dyDescent="0.25">
      <c r="A3" s="16" t="s">
        <v>19</v>
      </c>
      <c r="B3" s="20" t="s">
        <v>22</v>
      </c>
      <c r="C3" s="2" t="s">
        <v>2</v>
      </c>
      <c r="D3" s="5"/>
      <c r="E3" s="20" t="s">
        <v>3</v>
      </c>
      <c r="L3" s="17" t="s">
        <v>13</v>
      </c>
      <c r="M3" s="36">
        <f>Rekapitulace!C10</f>
        <v>0</v>
      </c>
      <c r="N3" s="19" t="s">
        <v>15</v>
      </c>
      <c r="O3" t="s">
        <v>23</v>
      </c>
      <c r="P3" t="s">
        <v>27</v>
      </c>
    </row>
    <row r="4" spans="1:20" ht="15" customHeight="1" x14ac:dyDescent="0.25">
      <c r="A4" s="22" t="s">
        <v>20</v>
      </c>
      <c r="B4" s="23" t="s">
        <v>28</v>
      </c>
      <c r="C4" s="2" t="s">
        <v>13</v>
      </c>
      <c r="D4" s="5"/>
      <c r="E4" s="23" t="s">
        <v>14</v>
      </c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/>
      <c r="L5" s="1"/>
      <c r="M5" s="1"/>
      <c r="N5" s="1" t="s">
        <v>43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 t="s">
        <v>40</v>
      </c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1" t="s">
        <v>41</v>
      </c>
      <c r="K7" s="21" t="s">
        <v>42</v>
      </c>
      <c r="L7" s="21" t="s">
        <v>41</v>
      </c>
      <c r="M7" s="21" t="s">
        <v>42</v>
      </c>
      <c r="N7" s="1"/>
      <c r="S7" t="s">
        <v>44</v>
      </c>
      <c r="T7">
        <f>COUNTIFS(L8:L94,"=0",A8:A94,"P")+COUNTIFS(L8:L94,"",A8:A94,"P")+SUM(Q8:Q94)</f>
        <v>21</v>
      </c>
    </row>
    <row r="8" spans="1:20" ht="12.75" customHeight="1" x14ac:dyDescent="0.2">
      <c r="A8" t="s">
        <v>45</v>
      </c>
      <c r="C8" s="24" t="s">
        <v>147</v>
      </c>
      <c r="E8" s="26" t="s">
        <v>148</v>
      </c>
      <c r="J8" s="25">
        <f>0+J9+J38+J75+J84+J89</f>
        <v>0</v>
      </c>
      <c r="K8" s="25">
        <f>0+K9+K38+K75+K84+K89</f>
        <v>0</v>
      </c>
      <c r="L8" s="25">
        <f>0+L9+L38+L75+L84+L89</f>
        <v>0</v>
      </c>
      <c r="M8" s="25">
        <f>0+M9+M38+M75+M84+M89</f>
        <v>0</v>
      </c>
    </row>
    <row r="9" spans="1:20" ht="12.75" customHeight="1" x14ac:dyDescent="0.2">
      <c r="A9" t="s">
        <v>48</v>
      </c>
      <c r="C9" s="11" t="s">
        <v>49</v>
      </c>
      <c r="E9" s="28" t="s">
        <v>50</v>
      </c>
      <c r="J9" s="27">
        <f>0</f>
        <v>0</v>
      </c>
      <c r="K9" s="27">
        <f>0</f>
        <v>0</v>
      </c>
      <c r="L9" s="27">
        <f>0+L10+L14+L18+L22+L26+L30+L34</f>
        <v>0</v>
      </c>
      <c r="M9" s="27">
        <f>0+M10+M14+M18+M22+M26+M30+M34</f>
        <v>0</v>
      </c>
    </row>
    <row r="10" spans="1:20" ht="12.75" customHeight="1" x14ac:dyDescent="0.2">
      <c r="A10" t="s">
        <v>51</v>
      </c>
      <c r="B10" s="10" t="s">
        <v>52</v>
      </c>
      <c r="C10" s="10" t="s">
        <v>53</v>
      </c>
      <c r="D10" t="s">
        <v>54</v>
      </c>
      <c r="E10" s="29" t="s">
        <v>55</v>
      </c>
      <c r="F10" s="30" t="s">
        <v>56</v>
      </c>
      <c r="G10" s="31">
        <v>525.6</v>
      </c>
      <c r="H10" s="30">
        <v>0</v>
      </c>
      <c r="I10" s="30">
        <f>ROUND(G10*H10,6)</f>
        <v>0</v>
      </c>
      <c r="L10" s="32">
        <v>0</v>
      </c>
      <c r="M10" s="27">
        <f>ROUND(ROUND(L10,2)*ROUND(G10,3),2)</f>
        <v>0</v>
      </c>
      <c r="N10" s="30" t="s">
        <v>57</v>
      </c>
      <c r="O10">
        <f>(M10*21)/100</f>
        <v>0</v>
      </c>
      <c r="P10" t="s">
        <v>27</v>
      </c>
    </row>
    <row r="11" spans="1:20" ht="12.75" customHeight="1" x14ac:dyDescent="0.2">
      <c r="A11" s="33" t="s">
        <v>58</v>
      </c>
      <c r="E11" s="34" t="s">
        <v>54</v>
      </c>
    </row>
    <row r="12" spans="1:20" ht="76.5" customHeight="1" x14ac:dyDescent="0.2">
      <c r="A12" s="33" t="s">
        <v>59</v>
      </c>
      <c r="E12" s="35" t="s">
        <v>149</v>
      </c>
    </row>
    <row r="13" spans="1:20" ht="76.5" customHeight="1" x14ac:dyDescent="0.2">
      <c r="A13" t="s">
        <v>61</v>
      </c>
      <c r="E13" s="34" t="s">
        <v>62</v>
      </c>
    </row>
    <row r="14" spans="1:20" ht="12.75" customHeight="1" x14ac:dyDescent="0.2">
      <c r="A14" t="s">
        <v>51</v>
      </c>
      <c r="B14" s="10" t="s">
        <v>27</v>
      </c>
      <c r="C14" s="10" t="s">
        <v>63</v>
      </c>
      <c r="D14" t="s">
        <v>54</v>
      </c>
      <c r="E14" s="29" t="s">
        <v>64</v>
      </c>
      <c r="F14" s="30" t="s">
        <v>56</v>
      </c>
      <c r="G14" s="31">
        <v>0.67500000000000004</v>
      </c>
      <c r="H14" s="30">
        <v>0</v>
      </c>
      <c r="I14" s="30">
        <f>ROUND(G14*H14,6)</f>
        <v>0</v>
      </c>
      <c r="L14" s="32">
        <v>0</v>
      </c>
      <c r="M14" s="27">
        <f>ROUND(ROUND(L14,2)*ROUND(G14,3),2)</f>
        <v>0</v>
      </c>
      <c r="N14" s="30" t="s">
        <v>57</v>
      </c>
      <c r="O14">
        <f>(M14*21)/100</f>
        <v>0</v>
      </c>
      <c r="P14" t="s">
        <v>27</v>
      </c>
    </row>
    <row r="15" spans="1:20" ht="12.75" customHeight="1" x14ac:dyDescent="0.2">
      <c r="A15" s="33" t="s">
        <v>58</v>
      </c>
      <c r="E15" s="34" t="s">
        <v>54</v>
      </c>
    </row>
    <row r="16" spans="1:20" ht="12.75" customHeight="1" x14ac:dyDescent="0.2">
      <c r="A16" s="33" t="s">
        <v>59</v>
      </c>
      <c r="E16" s="35" t="s">
        <v>137</v>
      </c>
    </row>
    <row r="17" spans="1:16" ht="76.5" customHeight="1" x14ac:dyDescent="0.2">
      <c r="A17" t="s">
        <v>61</v>
      </c>
      <c r="E17" s="34" t="s">
        <v>62</v>
      </c>
    </row>
    <row r="18" spans="1:16" ht="12.75" customHeight="1" x14ac:dyDescent="0.2">
      <c r="A18" t="s">
        <v>51</v>
      </c>
      <c r="B18" s="10" t="s">
        <v>26</v>
      </c>
      <c r="C18" s="10" t="s">
        <v>66</v>
      </c>
      <c r="D18" t="s">
        <v>54</v>
      </c>
      <c r="E18" s="29" t="s">
        <v>67</v>
      </c>
      <c r="F18" s="30" t="s">
        <v>56</v>
      </c>
      <c r="G18" s="31">
        <v>131.25</v>
      </c>
      <c r="H18" s="30">
        <v>0</v>
      </c>
      <c r="I18" s="30">
        <f>ROUND(G18*H18,6)</f>
        <v>0</v>
      </c>
      <c r="L18" s="32">
        <v>0</v>
      </c>
      <c r="M18" s="27">
        <f>ROUND(ROUND(L18,2)*ROUND(G18,3),2)</f>
        <v>0</v>
      </c>
      <c r="N18" s="30" t="s">
        <v>57</v>
      </c>
      <c r="O18">
        <f>(M18*0)/100</f>
        <v>0</v>
      </c>
      <c r="P18" t="s">
        <v>49</v>
      </c>
    </row>
    <row r="19" spans="1:16" ht="12.75" customHeight="1" x14ac:dyDescent="0.2">
      <c r="A19" s="33" t="s">
        <v>58</v>
      </c>
      <c r="E19" s="34" t="s">
        <v>54</v>
      </c>
    </row>
    <row r="20" spans="1:16" ht="12.75" customHeight="1" x14ac:dyDescent="0.2">
      <c r="A20" s="33" t="s">
        <v>59</v>
      </c>
      <c r="E20" s="35" t="s">
        <v>150</v>
      </c>
    </row>
    <row r="21" spans="1:16" ht="76.5" customHeight="1" x14ac:dyDescent="0.2">
      <c r="A21" t="s">
        <v>61</v>
      </c>
      <c r="E21" s="34" t="s">
        <v>62</v>
      </c>
    </row>
    <row r="22" spans="1:16" ht="12.75" customHeight="1" x14ac:dyDescent="0.2">
      <c r="A22" t="s">
        <v>51</v>
      </c>
      <c r="B22" s="10" t="s">
        <v>69</v>
      </c>
      <c r="C22" s="10" t="s">
        <v>70</v>
      </c>
      <c r="D22" t="s">
        <v>54</v>
      </c>
      <c r="E22" s="29" t="s">
        <v>71</v>
      </c>
      <c r="F22" s="30" t="s">
        <v>56</v>
      </c>
      <c r="G22" s="31">
        <v>1</v>
      </c>
      <c r="H22" s="30">
        <v>0</v>
      </c>
      <c r="I22" s="30">
        <f>ROUND(G22*H22,6)</f>
        <v>0</v>
      </c>
      <c r="L22" s="32">
        <v>0</v>
      </c>
      <c r="M22" s="27">
        <f>ROUND(ROUND(L22,2)*ROUND(G22,3),2)</f>
        <v>0</v>
      </c>
      <c r="N22" s="30" t="s">
        <v>57</v>
      </c>
      <c r="O22">
        <f>(M22*21)/100</f>
        <v>0</v>
      </c>
      <c r="P22" t="s">
        <v>27</v>
      </c>
    </row>
    <row r="23" spans="1:16" ht="12.75" customHeight="1" x14ac:dyDescent="0.2">
      <c r="A23" s="33" t="s">
        <v>58</v>
      </c>
      <c r="E23" s="34" t="s">
        <v>54</v>
      </c>
    </row>
    <row r="24" spans="1:16" ht="12.75" customHeight="1" x14ac:dyDescent="0.2">
      <c r="A24" s="33" t="s">
        <v>59</v>
      </c>
      <c r="E24" s="35" t="s">
        <v>151</v>
      </c>
    </row>
    <row r="25" spans="1:16" ht="76.5" customHeight="1" x14ac:dyDescent="0.2">
      <c r="A25" t="s">
        <v>61</v>
      </c>
      <c r="E25" s="34" t="s">
        <v>62</v>
      </c>
    </row>
    <row r="26" spans="1:16" ht="12.75" customHeight="1" x14ac:dyDescent="0.2">
      <c r="A26" t="s">
        <v>51</v>
      </c>
      <c r="B26" s="10" t="s">
        <v>73</v>
      </c>
      <c r="C26" s="10" t="s">
        <v>74</v>
      </c>
      <c r="D26" t="s">
        <v>54</v>
      </c>
      <c r="E26" s="29" t="s">
        <v>75</v>
      </c>
      <c r="F26" s="30" t="s">
        <v>76</v>
      </c>
      <c r="G26" s="31">
        <v>1</v>
      </c>
      <c r="H26" s="30">
        <v>0</v>
      </c>
      <c r="I26" s="30">
        <f>ROUND(G26*H26,6)</f>
        <v>0</v>
      </c>
      <c r="L26" s="32">
        <v>0</v>
      </c>
      <c r="M26" s="27">
        <f>ROUND(ROUND(L26,2)*ROUND(G26,3),2)</f>
        <v>0</v>
      </c>
      <c r="N26" s="30" t="s">
        <v>57</v>
      </c>
      <c r="O26">
        <f>(M26*21)/100</f>
        <v>0</v>
      </c>
      <c r="P26" t="s">
        <v>27</v>
      </c>
    </row>
    <row r="27" spans="1:16" ht="12.75" customHeight="1" x14ac:dyDescent="0.2">
      <c r="A27" s="33" t="s">
        <v>58</v>
      </c>
      <c r="E27" s="34" t="s">
        <v>54</v>
      </c>
    </row>
    <row r="28" spans="1:16" ht="12.75" customHeight="1" x14ac:dyDescent="0.2">
      <c r="A28" s="33" t="s">
        <v>59</v>
      </c>
      <c r="E28" s="35" t="s">
        <v>54</v>
      </c>
    </row>
    <row r="29" spans="1:16" ht="12.75" customHeight="1" x14ac:dyDescent="0.2">
      <c r="A29" t="s">
        <v>61</v>
      </c>
      <c r="E29" s="34" t="s">
        <v>77</v>
      </c>
    </row>
    <row r="30" spans="1:16" ht="12.75" customHeight="1" x14ac:dyDescent="0.2">
      <c r="A30" t="s">
        <v>51</v>
      </c>
      <c r="B30" s="10" t="s">
        <v>78</v>
      </c>
      <c r="C30" s="10" t="s">
        <v>79</v>
      </c>
      <c r="D30" t="s">
        <v>54</v>
      </c>
      <c r="E30" s="29" t="s">
        <v>80</v>
      </c>
      <c r="F30" s="30" t="s">
        <v>76</v>
      </c>
      <c r="G30" s="31">
        <v>1</v>
      </c>
      <c r="H30" s="30">
        <v>0</v>
      </c>
      <c r="I30" s="30">
        <f>ROUND(G30*H30,6)</f>
        <v>0</v>
      </c>
      <c r="L30" s="32">
        <v>0</v>
      </c>
      <c r="M30" s="27">
        <f>ROUND(ROUND(L30,2)*ROUND(G30,3),2)</f>
        <v>0</v>
      </c>
      <c r="N30" s="30" t="s">
        <v>57</v>
      </c>
      <c r="O30">
        <f>(M30*21)/100</f>
        <v>0</v>
      </c>
      <c r="P30" t="s">
        <v>27</v>
      </c>
    </row>
    <row r="31" spans="1:16" ht="12.75" customHeight="1" x14ac:dyDescent="0.2">
      <c r="A31" s="33" t="s">
        <v>58</v>
      </c>
      <c r="E31" s="34" t="s">
        <v>54</v>
      </c>
    </row>
    <row r="32" spans="1:16" ht="12.75" customHeight="1" x14ac:dyDescent="0.2">
      <c r="A32" s="33" t="s">
        <v>59</v>
      </c>
      <c r="E32" s="35" t="s">
        <v>54</v>
      </c>
    </row>
    <row r="33" spans="1:16" ht="38.25" customHeight="1" x14ac:dyDescent="0.2">
      <c r="A33" t="s">
        <v>61</v>
      </c>
      <c r="E33" s="34" t="s">
        <v>81</v>
      </c>
    </row>
    <row r="34" spans="1:16" ht="12.75" customHeight="1" x14ac:dyDescent="0.2">
      <c r="A34" t="s">
        <v>51</v>
      </c>
      <c r="B34" s="10" t="s">
        <v>82</v>
      </c>
      <c r="C34" s="10" t="s">
        <v>83</v>
      </c>
      <c r="D34" t="s">
        <v>54</v>
      </c>
      <c r="E34" s="29" t="s">
        <v>84</v>
      </c>
      <c r="F34" s="30" t="s">
        <v>85</v>
      </c>
      <c r="G34" s="31">
        <v>56</v>
      </c>
      <c r="H34" s="30">
        <v>0</v>
      </c>
      <c r="I34" s="30">
        <f>ROUND(G34*H34,6)</f>
        <v>0</v>
      </c>
      <c r="L34" s="32">
        <v>0</v>
      </c>
      <c r="M34" s="27">
        <f>ROUND(ROUND(L34,2)*ROUND(G34,3),2)</f>
        <v>0</v>
      </c>
      <c r="N34" s="30" t="s">
        <v>57</v>
      </c>
      <c r="O34">
        <f>(M34*21)/100</f>
        <v>0</v>
      </c>
      <c r="P34" t="s">
        <v>27</v>
      </c>
    </row>
    <row r="35" spans="1:16" ht="12.75" customHeight="1" x14ac:dyDescent="0.2">
      <c r="A35" s="33" t="s">
        <v>58</v>
      </c>
      <c r="E35" s="34" t="s">
        <v>54</v>
      </c>
    </row>
    <row r="36" spans="1:16" ht="12.75" customHeight="1" x14ac:dyDescent="0.2">
      <c r="A36" s="33" t="s">
        <v>59</v>
      </c>
      <c r="E36" s="35" t="s">
        <v>54</v>
      </c>
    </row>
    <row r="37" spans="1:16" ht="12.75" customHeight="1" x14ac:dyDescent="0.2">
      <c r="A37" t="s">
        <v>61</v>
      </c>
      <c r="E37" s="34" t="s">
        <v>87</v>
      </c>
    </row>
    <row r="38" spans="1:16" ht="12.75" customHeight="1" x14ac:dyDescent="0.2">
      <c r="A38" t="s">
        <v>48</v>
      </c>
      <c r="C38" s="11" t="s">
        <v>52</v>
      </c>
      <c r="E38" s="28" t="s">
        <v>88</v>
      </c>
      <c r="J38" s="27">
        <f>0</f>
        <v>0</v>
      </c>
      <c r="K38" s="27">
        <f>0</f>
        <v>0</v>
      </c>
      <c r="L38" s="27">
        <f>0+L39+L43+L47+L51+L55+L59+L63+L67+L71</f>
        <v>0</v>
      </c>
      <c r="M38" s="27">
        <f>0+M39+M43+M47+M51+M55+M59+M63+M67+M71</f>
        <v>0</v>
      </c>
    </row>
    <row r="39" spans="1:16" ht="12.75" customHeight="1" x14ac:dyDescent="0.2">
      <c r="A39" t="s">
        <v>51</v>
      </c>
      <c r="B39" s="10" t="s">
        <v>89</v>
      </c>
      <c r="C39" s="10" t="s">
        <v>141</v>
      </c>
      <c r="D39" t="s">
        <v>54</v>
      </c>
      <c r="E39" s="29" t="s">
        <v>142</v>
      </c>
      <c r="F39" s="30" t="s">
        <v>92</v>
      </c>
      <c r="G39" s="31">
        <v>5</v>
      </c>
      <c r="H39" s="30">
        <v>0</v>
      </c>
      <c r="I39" s="30">
        <f>ROUND(G39*H39,6)</f>
        <v>0</v>
      </c>
      <c r="L39" s="32">
        <v>0</v>
      </c>
      <c r="M39" s="27">
        <f>ROUND(ROUND(L39,2)*ROUND(G39,3),2)</f>
        <v>0</v>
      </c>
      <c r="N39" s="30" t="s">
        <v>57</v>
      </c>
      <c r="O39">
        <f>(M39*21)/100</f>
        <v>0</v>
      </c>
      <c r="P39" t="s">
        <v>27</v>
      </c>
    </row>
    <row r="40" spans="1:16" ht="12.75" customHeight="1" x14ac:dyDescent="0.2">
      <c r="A40" s="33" t="s">
        <v>58</v>
      </c>
      <c r="E40" s="34" t="s">
        <v>54</v>
      </c>
    </row>
    <row r="41" spans="1:16" ht="12.75" customHeight="1" x14ac:dyDescent="0.2">
      <c r="A41" s="33" t="s">
        <v>59</v>
      </c>
      <c r="E41" s="35" t="s">
        <v>54</v>
      </c>
    </row>
    <row r="42" spans="1:16" ht="12.75" customHeight="1" x14ac:dyDescent="0.2">
      <c r="A42" t="s">
        <v>61</v>
      </c>
      <c r="E42" s="34" t="s">
        <v>152</v>
      </c>
    </row>
    <row r="43" spans="1:16" ht="12.75" customHeight="1" x14ac:dyDescent="0.2">
      <c r="A43" t="s">
        <v>51</v>
      </c>
      <c r="B43" s="10" t="s">
        <v>94</v>
      </c>
      <c r="C43" s="10" t="s">
        <v>153</v>
      </c>
      <c r="D43" t="s">
        <v>54</v>
      </c>
      <c r="E43" s="29" t="s">
        <v>154</v>
      </c>
      <c r="F43" s="30" t="s">
        <v>110</v>
      </c>
      <c r="G43" s="31">
        <v>30</v>
      </c>
      <c r="H43" s="30">
        <v>0</v>
      </c>
      <c r="I43" s="30">
        <f>ROUND(G43*H43,6)</f>
        <v>0</v>
      </c>
      <c r="L43" s="32">
        <v>0</v>
      </c>
      <c r="M43" s="27">
        <f>ROUND(ROUND(L43,2)*ROUND(G43,3),2)</f>
        <v>0</v>
      </c>
      <c r="N43" s="30" t="s">
        <v>155</v>
      </c>
      <c r="O43">
        <f>(M43*21)/100</f>
        <v>0</v>
      </c>
      <c r="P43" t="s">
        <v>27</v>
      </c>
    </row>
    <row r="44" spans="1:16" ht="12.75" customHeight="1" x14ac:dyDescent="0.2">
      <c r="A44" s="33" t="s">
        <v>58</v>
      </c>
      <c r="E44" s="34" t="s">
        <v>156</v>
      </c>
    </row>
    <row r="45" spans="1:16" ht="12.75" customHeight="1" x14ac:dyDescent="0.2">
      <c r="A45" s="33" t="s">
        <v>59</v>
      </c>
      <c r="E45" s="35" t="s">
        <v>54</v>
      </c>
    </row>
    <row r="46" spans="1:16" ht="293.25" customHeight="1" x14ac:dyDescent="0.2">
      <c r="A46" t="s">
        <v>61</v>
      </c>
      <c r="E46" s="34" t="s">
        <v>157</v>
      </c>
    </row>
    <row r="47" spans="1:16" ht="12.75" customHeight="1" x14ac:dyDescent="0.2">
      <c r="A47" t="s">
        <v>51</v>
      </c>
      <c r="B47" s="10" t="s">
        <v>100</v>
      </c>
      <c r="C47" s="10" t="s">
        <v>95</v>
      </c>
      <c r="D47" t="s">
        <v>54</v>
      </c>
      <c r="E47" s="29" t="s">
        <v>96</v>
      </c>
      <c r="F47" s="30" t="s">
        <v>97</v>
      </c>
      <c r="G47" s="31">
        <v>175</v>
      </c>
      <c r="H47" s="30">
        <v>0</v>
      </c>
      <c r="I47" s="30">
        <f>ROUND(G47*H47,6)</f>
        <v>0</v>
      </c>
      <c r="L47" s="32">
        <v>0</v>
      </c>
      <c r="M47" s="27">
        <f>ROUND(ROUND(L47,2)*ROUND(G47,3),2)</f>
        <v>0</v>
      </c>
      <c r="N47" s="30" t="s">
        <v>57</v>
      </c>
      <c r="O47">
        <f>(M47*0)/100</f>
        <v>0</v>
      </c>
      <c r="P47" t="s">
        <v>49</v>
      </c>
    </row>
    <row r="48" spans="1:16" ht="12.75" customHeight="1" x14ac:dyDescent="0.2">
      <c r="A48" s="33" t="s">
        <v>58</v>
      </c>
      <c r="E48" s="34" t="s">
        <v>54</v>
      </c>
    </row>
    <row r="49" spans="1:16" ht="12.75" customHeight="1" x14ac:dyDescent="0.2">
      <c r="A49" s="33" t="s">
        <v>59</v>
      </c>
      <c r="E49" s="35" t="s">
        <v>54</v>
      </c>
    </row>
    <row r="50" spans="1:16" ht="12.75" customHeight="1" x14ac:dyDescent="0.2">
      <c r="A50" t="s">
        <v>61</v>
      </c>
      <c r="E50" s="34" t="s">
        <v>144</v>
      </c>
    </row>
    <row r="51" spans="1:16" ht="12.75" customHeight="1" x14ac:dyDescent="0.2">
      <c r="A51" t="s">
        <v>51</v>
      </c>
      <c r="B51" s="10" t="s">
        <v>107</v>
      </c>
      <c r="C51" s="10" t="s">
        <v>101</v>
      </c>
      <c r="D51" t="s">
        <v>54</v>
      </c>
      <c r="E51" s="29" t="s">
        <v>102</v>
      </c>
      <c r="F51" s="30" t="s">
        <v>103</v>
      </c>
      <c r="G51" s="31">
        <v>300</v>
      </c>
      <c r="H51" s="30">
        <v>0</v>
      </c>
      <c r="I51" s="30">
        <f>ROUND(G51*H51,6)</f>
        <v>0</v>
      </c>
      <c r="L51" s="32">
        <v>0</v>
      </c>
      <c r="M51" s="27">
        <f>ROUND(ROUND(L51,2)*ROUND(G51,3),2)</f>
        <v>0</v>
      </c>
      <c r="N51" s="30" t="s">
        <v>104</v>
      </c>
      <c r="O51">
        <f>(M51*21)/100</f>
        <v>0</v>
      </c>
      <c r="P51" t="s">
        <v>27</v>
      </c>
    </row>
    <row r="52" spans="1:16" ht="12.75" customHeight="1" x14ac:dyDescent="0.2">
      <c r="A52" s="33" t="s">
        <v>58</v>
      </c>
      <c r="E52" s="34" t="s">
        <v>105</v>
      </c>
    </row>
    <row r="53" spans="1:16" ht="12.75" customHeight="1" x14ac:dyDescent="0.2">
      <c r="A53" s="33" t="s">
        <v>59</v>
      </c>
      <c r="E53" s="35" t="s">
        <v>54</v>
      </c>
    </row>
    <row r="54" spans="1:16" ht="12.75" customHeight="1" x14ac:dyDescent="0.2">
      <c r="A54" t="s">
        <v>61</v>
      </c>
      <c r="E54" s="34" t="s">
        <v>106</v>
      </c>
    </row>
    <row r="55" spans="1:16" ht="12.75" customHeight="1" x14ac:dyDescent="0.2">
      <c r="A55" t="s">
        <v>51</v>
      </c>
      <c r="B55" s="10" t="s">
        <v>113</v>
      </c>
      <c r="C55" s="10" t="s">
        <v>108</v>
      </c>
      <c r="D55" t="s">
        <v>54</v>
      </c>
      <c r="E55" s="29" t="s">
        <v>109</v>
      </c>
      <c r="F55" s="30" t="s">
        <v>110</v>
      </c>
      <c r="G55" s="31">
        <v>89</v>
      </c>
      <c r="H55" s="30">
        <v>0</v>
      </c>
      <c r="I55" s="30">
        <f>ROUND(G55*H55,6)</f>
        <v>0</v>
      </c>
      <c r="L55" s="32">
        <v>0</v>
      </c>
      <c r="M55" s="27">
        <f>ROUND(ROUND(L55,2)*ROUND(G55,3),2)</f>
        <v>0</v>
      </c>
      <c r="N55" s="30" t="s">
        <v>104</v>
      </c>
      <c r="O55">
        <f>(M55*21)/100</f>
        <v>0</v>
      </c>
      <c r="P55" t="s">
        <v>27</v>
      </c>
    </row>
    <row r="56" spans="1:16" ht="12.75" customHeight="1" x14ac:dyDescent="0.2">
      <c r="A56" s="33" t="s">
        <v>58</v>
      </c>
      <c r="E56" s="34" t="s">
        <v>105</v>
      </c>
    </row>
    <row r="57" spans="1:16" ht="12.75" customHeight="1" x14ac:dyDescent="0.2">
      <c r="A57" s="33" t="s">
        <v>59</v>
      </c>
      <c r="E57" s="35" t="s">
        <v>54</v>
      </c>
    </row>
    <row r="58" spans="1:16" ht="12.75" customHeight="1" x14ac:dyDescent="0.2">
      <c r="A58" t="s">
        <v>61</v>
      </c>
      <c r="E58" s="34" t="s">
        <v>112</v>
      </c>
    </row>
    <row r="59" spans="1:16" ht="12.75" customHeight="1" x14ac:dyDescent="0.2">
      <c r="A59" t="s">
        <v>51</v>
      </c>
      <c r="B59" s="10" t="s">
        <v>117</v>
      </c>
      <c r="C59" s="10" t="s">
        <v>114</v>
      </c>
      <c r="D59" t="s">
        <v>54</v>
      </c>
      <c r="E59" s="29" t="s">
        <v>115</v>
      </c>
      <c r="F59" s="30" t="s">
        <v>110</v>
      </c>
      <c r="G59" s="31">
        <v>10</v>
      </c>
      <c r="H59" s="30">
        <v>0</v>
      </c>
      <c r="I59" s="30">
        <f>ROUND(G59*H59,6)</f>
        <v>0</v>
      </c>
      <c r="L59" s="32">
        <v>0</v>
      </c>
      <c r="M59" s="27">
        <f>ROUND(ROUND(L59,2)*ROUND(G59,3),2)</f>
        <v>0</v>
      </c>
      <c r="N59" s="30" t="s">
        <v>104</v>
      </c>
      <c r="O59">
        <f>(M59*21)/100</f>
        <v>0</v>
      </c>
      <c r="P59" t="s">
        <v>27</v>
      </c>
    </row>
    <row r="60" spans="1:16" ht="12.75" customHeight="1" x14ac:dyDescent="0.2">
      <c r="A60" s="33" t="s">
        <v>58</v>
      </c>
      <c r="E60" s="34" t="s">
        <v>105</v>
      </c>
    </row>
    <row r="61" spans="1:16" ht="12.75" customHeight="1" x14ac:dyDescent="0.2">
      <c r="A61" s="33" t="s">
        <v>59</v>
      </c>
      <c r="E61" s="35" t="s">
        <v>54</v>
      </c>
    </row>
    <row r="62" spans="1:16" ht="12.75" customHeight="1" x14ac:dyDescent="0.2">
      <c r="A62" t="s">
        <v>61</v>
      </c>
      <c r="E62" s="34" t="s">
        <v>116</v>
      </c>
    </row>
    <row r="63" spans="1:16" ht="12.75" customHeight="1" x14ac:dyDescent="0.2">
      <c r="A63" t="s">
        <v>51</v>
      </c>
      <c r="B63" s="10" t="s">
        <v>122</v>
      </c>
      <c r="C63" s="10" t="s">
        <v>118</v>
      </c>
      <c r="D63" t="s">
        <v>54</v>
      </c>
      <c r="E63" s="29" t="s">
        <v>119</v>
      </c>
      <c r="F63" s="30" t="s">
        <v>110</v>
      </c>
      <c r="G63" s="31">
        <v>144</v>
      </c>
      <c r="H63" s="30">
        <v>1.58E-3</v>
      </c>
      <c r="I63" s="30">
        <f>ROUND(G63*H63,6)</f>
        <v>0.22752</v>
      </c>
      <c r="L63" s="32">
        <v>0</v>
      </c>
      <c r="M63" s="27">
        <f>ROUND(ROUND(L63,2)*ROUND(G63,3),2)</f>
        <v>0</v>
      </c>
      <c r="N63" s="30" t="s">
        <v>104</v>
      </c>
      <c r="O63">
        <f>(M63*21)/100</f>
        <v>0</v>
      </c>
      <c r="P63" t="s">
        <v>27</v>
      </c>
    </row>
    <row r="64" spans="1:16" ht="12.75" customHeight="1" x14ac:dyDescent="0.2">
      <c r="A64" s="33" t="s">
        <v>58</v>
      </c>
      <c r="E64" s="34" t="s">
        <v>120</v>
      </c>
    </row>
    <row r="65" spans="1:16" ht="12.75" customHeight="1" x14ac:dyDescent="0.2">
      <c r="A65" s="33" t="s">
        <v>59</v>
      </c>
      <c r="E65" s="35" t="s">
        <v>54</v>
      </c>
    </row>
    <row r="66" spans="1:16" ht="12.75" customHeight="1" x14ac:dyDescent="0.2">
      <c r="A66" t="s">
        <v>61</v>
      </c>
      <c r="E66" s="34" t="s">
        <v>121</v>
      </c>
    </row>
    <row r="67" spans="1:16" ht="12.75" customHeight="1" x14ac:dyDescent="0.2">
      <c r="A67" t="s">
        <v>51</v>
      </c>
      <c r="B67" s="10" t="s">
        <v>127</v>
      </c>
      <c r="C67" s="10" t="s">
        <v>123</v>
      </c>
      <c r="D67" t="s">
        <v>54</v>
      </c>
      <c r="E67" s="29" t="s">
        <v>124</v>
      </c>
      <c r="F67" s="30" t="s">
        <v>110</v>
      </c>
      <c r="G67" s="31">
        <v>10</v>
      </c>
      <c r="H67" s="30">
        <v>5.9920000000000001E-2</v>
      </c>
      <c r="I67" s="30">
        <f>ROUND(G67*H67,6)</f>
        <v>0.59919999999999995</v>
      </c>
      <c r="L67" s="32">
        <v>0</v>
      </c>
      <c r="M67" s="27">
        <f>ROUND(ROUND(L67,2)*ROUND(G67,3),2)</f>
        <v>0</v>
      </c>
      <c r="N67" s="30" t="s">
        <v>104</v>
      </c>
      <c r="O67">
        <f>(M67*21)/100</f>
        <v>0</v>
      </c>
      <c r="P67" t="s">
        <v>27</v>
      </c>
    </row>
    <row r="68" spans="1:16" ht="12.75" customHeight="1" x14ac:dyDescent="0.2">
      <c r="A68" s="33" t="s">
        <v>58</v>
      </c>
      <c r="E68" s="34" t="s">
        <v>125</v>
      </c>
    </row>
    <row r="69" spans="1:16" ht="12.75" customHeight="1" x14ac:dyDescent="0.2">
      <c r="A69" s="33" t="s">
        <v>59</v>
      </c>
      <c r="E69" s="35" t="s">
        <v>54</v>
      </c>
    </row>
    <row r="70" spans="1:16" ht="12.75" customHeight="1" x14ac:dyDescent="0.2">
      <c r="A70" t="s">
        <v>61</v>
      </c>
      <c r="E70" s="34" t="s">
        <v>54</v>
      </c>
    </row>
    <row r="71" spans="1:16" ht="12.75" customHeight="1" x14ac:dyDescent="0.2">
      <c r="A71" t="s">
        <v>51</v>
      </c>
      <c r="B71" s="10" t="s">
        <v>158</v>
      </c>
      <c r="C71" s="10" t="s">
        <v>159</v>
      </c>
      <c r="D71" t="s">
        <v>54</v>
      </c>
      <c r="E71" s="29" t="s">
        <v>160</v>
      </c>
      <c r="F71" s="30" t="s">
        <v>110</v>
      </c>
      <c r="G71" s="31">
        <v>20</v>
      </c>
      <c r="H71" s="30">
        <v>0</v>
      </c>
      <c r="I71" s="30">
        <f>ROUND(G71*H71,6)</f>
        <v>0</v>
      </c>
      <c r="L71" s="32">
        <v>0</v>
      </c>
      <c r="M71" s="27">
        <f>ROUND(ROUND(L71,2)*ROUND(G71,3),2)</f>
        <v>0</v>
      </c>
      <c r="N71" s="30" t="s">
        <v>57</v>
      </c>
      <c r="O71">
        <f>(M71*21)/100</f>
        <v>0</v>
      </c>
      <c r="P71" t="s">
        <v>27</v>
      </c>
    </row>
    <row r="72" spans="1:16" ht="12.75" customHeight="1" x14ac:dyDescent="0.2">
      <c r="A72" s="33" t="s">
        <v>58</v>
      </c>
      <c r="E72" s="34" t="s">
        <v>161</v>
      </c>
    </row>
    <row r="73" spans="1:16" ht="12.75" customHeight="1" x14ac:dyDescent="0.2">
      <c r="A73" s="33" t="s">
        <v>59</v>
      </c>
      <c r="E73" s="35" t="s">
        <v>54</v>
      </c>
    </row>
    <row r="74" spans="1:16" ht="178.5" customHeight="1" x14ac:dyDescent="0.2">
      <c r="A74" t="s">
        <v>61</v>
      </c>
      <c r="E74" s="34" t="s">
        <v>162</v>
      </c>
    </row>
    <row r="75" spans="1:16" ht="12.75" customHeight="1" x14ac:dyDescent="0.2">
      <c r="A75" t="s">
        <v>48</v>
      </c>
      <c r="C75" s="11" t="s">
        <v>27</v>
      </c>
      <c r="E75" s="28" t="s">
        <v>163</v>
      </c>
      <c r="J75" s="27">
        <f>0</f>
        <v>0</v>
      </c>
      <c r="K75" s="27">
        <f>0</f>
        <v>0</v>
      </c>
      <c r="L75" s="27">
        <f>0+L76+L80</f>
        <v>0</v>
      </c>
      <c r="M75" s="27">
        <f>0+M76+M80</f>
        <v>0</v>
      </c>
    </row>
    <row r="76" spans="1:16" ht="12.75" customHeight="1" x14ac:dyDescent="0.2">
      <c r="A76" t="s">
        <v>51</v>
      </c>
      <c r="B76" s="10" t="s">
        <v>164</v>
      </c>
      <c r="C76" s="10" t="s">
        <v>165</v>
      </c>
      <c r="D76" t="s">
        <v>54</v>
      </c>
      <c r="E76" s="29" t="s">
        <v>166</v>
      </c>
      <c r="F76" s="30" t="s">
        <v>110</v>
      </c>
      <c r="G76" s="31">
        <v>5</v>
      </c>
      <c r="H76" s="30">
        <v>0</v>
      </c>
      <c r="I76" s="30">
        <f>ROUND(G76*H76,6)</f>
        <v>0</v>
      </c>
      <c r="L76" s="32">
        <v>0</v>
      </c>
      <c r="M76" s="27">
        <f>ROUND(ROUND(L76,2)*ROUND(G76,3),2)</f>
        <v>0</v>
      </c>
      <c r="N76" s="30" t="s">
        <v>57</v>
      </c>
      <c r="O76">
        <f>(M76*21)/100</f>
        <v>0</v>
      </c>
      <c r="P76" t="s">
        <v>27</v>
      </c>
    </row>
    <row r="77" spans="1:16" ht="12.75" customHeight="1" x14ac:dyDescent="0.2">
      <c r="A77" s="33" t="s">
        <v>58</v>
      </c>
      <c r="E77" s="34" t="s">
        <v>167</v>
      </c>
    </row>
    <row r="78" spans="1:16" ht="12.75" customHeight="1" x14ac:dyDescent="0.2">
      <c r="A78" s="33" t="s">
        <v>59</v>
      </c>
      <c r="E78" s="35" t="s">
        <v>54</v>
      </c>
    </row>
    <row r="79" spans="1:16" ht="25.5" customHeight="1" x14ac:dyDescent="0.2">
      <c r="A79" t="s">
        <v>61</v>
      </c>
      <c r="E79" s="34" t="s">
        <v>168</v>
      </c>
    </row>
    <row r="80" spans="1:16" ht="12.75" customHeight="1" x14ac:dyDescent="0.2">
      <c r="A80" t="s">
        <v>51</v>
      </c>
      <c r="B80" s="10" t="s">
        <v>169</v>
      </c>
      <c r="C80" s="10" t="s">
        <v>170</v>
      </c>
      <c r="D80" t="s">
        <v>54</v>
      </c>
      <c r="E80" s="29" t="s">
        <v>171</v>
      </c>
      <c r="F80" s="30" t="s">
        <v>103</v>
      </c>
      <c r="G80" s="31">
        <v>60</v>
      </c>
      <c r="H80" s="30">
        <v>0</v>
      </c>
      <c r="I80" s="30">
        <f>ROUND(G80*H80,6)</f>
        <v>0</v>
      </c>
      <c r="L80" s="32">
        <v>0</v>
      </c>
      <c r="M80" s="27">
        <f>ROUND(ROUND(L80,2)*ROUND(G80,3),2)</f>
        <v>0</v>
      </c>
      <c r="N80" s="30" t="s">
        <v>57</v>
      </c>
      <c r="O80">
        <f>(M80*21)/100</f>
        <v>0</v>
      </c>
      <c r="P80" t="s">
        <v>27</v>
      </c>
    </row>
    <row r="81" spans="1:16" ht="12.75" customHeight="1" x14ac:dyDescent="0.2">
      <c r="A81" s="33" t="s">
        <v>58</v>
      </c>
      <c r="E81" s="34" t="s">
        <v>172</v>
      </c>
    </row>
    <row r="82" spans="1:16" ht="12.75" customHeight="1" x14ac:dyDescent="0.2">
      <c r="A82" s="33" t="s">
        <v>59</v>
      </c>
      <c r="E82" s="35" t="s">
        <v>54</v>
      </c>
    </row>
    <row r="83" spans="1:16" ht="102" customHeight="1" x14ac:dyDescent="0.2">
      <c r="A83" t="s">
        <v>61</v>
      </c>
      <c r="E83" s="34" t="s">
        <v>173</v>
      </c>
    </row>
    <row r="84" spans="1:16" ht="12.75" customHeight="1" x14ac:dyDescent="0.2">
      <c r="A84" t="s">
        <v>48</v>
      </c>
      <c r="C84" s="11" t="s">
        <v>26</v>
      </c>
      <c r="E84" s="28" t="s">
        <v>174</v>
      </c>
      <c r="J84" s="27">
        <f>0</f>
        <v>0</v>
      </c>
      <c r="K84" s="27">
        <f>0</f>
        <v>0</v>
      </c>
      <c r="L84" s="27">
        <f>0+L85</f>
        <v>0</v>
      </c>
      <c r="M84" s="27">
        <f>0+M85</f>
        <v>0</v>
      </c>
    </row>
    <row r="85" spans="1:16" ht="12.75" customHeight="1" x14ac:dyDescent="0.2">
      <c r="A85" t="s">
        <v>51</v>
      </c>
      <c r="B85" s="10" t="s">
        <v>175</v>
      </c>
      <c r="C85" s="10" t="s">
        <v>176</v>
      </c>
      <c r="D85" t="s">
        <v>54</v>
      </c>
      <c r="E85" s="29" t="s">
        <v>177</v>
      </c>
      <c r="F85" s="30" t="s">
        <v>110</v>
      </c>
      <c r="G85" s="31">
        <v>45</v>
      </c>
      <c r="H85" s="30">
        <v>0</v>
      </c>
      <c r="I85" s="30">
        <f>ROUND(G85*H85,6)</f>
        <v>0</v>
      </c>
      <c r="L85" s="32">
        <v>0</v>
      </c>
      <c r="M85" s="27">
        <f>ROUND(ROUND(L85,2)*ROUND(G85,3),2)</f>
        <v>0</v>
      </c>
      <c r="N85" s="30" t="s">
        <v>57</v>
      </c>
      <c r="O85">
        <f>(M85*21)/100</f>
        <v>0</v>
      </c>
      <c r="P85" t="s">
        <v>27</v>
      </c>
    </row>
    <row r="86" spans="1:16" ht="12.75" customHeight="1" x14ac:dyDescent="0.2">
      <c r="A86" s="33" t="s">
        <v>58</v>
      </c>
      <c r="E86" s="34" t="s">
        <v>54</v>
      </c>
    </row>
    <row r="87" spans="1:16" ht="12.75" customHeight="1" x14ac:dyDescent="0.2">
      <c r="A87" s="33" t="s">
        <v>59</v>
      </c>
      <c r="E87" s="35" t="s">
        <v>178</v>
      </c>
    </row>
    <row r="88" spans="1:16" ht="25.5" customHeight="1" x14ac:dyDescent="0.2">
      <c r="A88" t="s">
        <v>61</v>
      </c>
      <c r="E88" s="34" t="s">
        <v>179</v>
      </c>
    </row>
    <row r="89" spans="1:16" ht="12.75" customHeight="1" x14ac:dyDescent="0.2">
      <c r="A89" t="s">
        <v>48</v>
      </c>
      <c r="C89" s="11" t="s">
        <v>94</v>
      </c>
      <c r="E89" s="28" t="s">
        <v>126</v>
      </c>
      <c r="J89" s="27">
        <f>0</f>
        <v>0</v>
      </c>
      <c r="K89" s="27">
        <f>0</f>
        <v>0</v>
      </c>
      <c r="L89" s="27">
        <f>0+L90+L94</f>
        <v>0</v>
      </c>
      <c r="M89" s="27">
        <f>0+M90+M94</f>
        <v>0</v>
      </c>
    </row>
    <row r="90" spans="1:16" ht="12.75" customHeight="1" x14ac:dyDescent="0.2">
      <c r="A90" t="s">
        <v>51</v>
      </c>
      <c r="B90" s="10" t="s">
        <v>180</v>
      </c>
      <c r="C90" s="10" t="s">
        <v>128</v>
      </c>
      <c r="D90" t="s">
        <v>54</v>
      </c>
      <c r="E90" s="29" t="s">
        <v>129</v>
      </c>
      <c r="F90" s="30" t="s">
        <v>103</v>
      </c>
      <c r="G90" s="31">
        <v>300</v>
      </c>
      <c r="H90" s="30">
        <v>0</v>
      </c>
      <c r="I90" s="30">
        <f>ROUND(G90*H90,6)</f>
        <v>0</v>
      </c>
      <c r="L90" s="32">
        <v>0</v>
      </c>
      <c r="M90" s="27">
        <f>ROUND(ROUND(L90,2)*ROUND(G90,3),2)</f>
        <v>0</v>
      </c>
      <c r="N90" s="30" t="s">
        <v>57</v>
      </c>
      <c r="O90">
        <f>(M90*0)/100</f>
        <v>0</v>
      </c>
      <c r="P90" t="s">
        <v>49</v>
      </c>
    </row>
    <row r="91" spans="1:16" ht="12.75" customHeight="1" x14ac:dyDescent="0.2">
      <c r="A91" s="33" t="s">
        <v>58</v>
      </c>
      <c r="E91" s="34" t="s">
        <v>130</v>
      </c>
    </row>
    <row r="92" spans="1:16" ht="12.75" customHeight="1" x14ac:dyDescent="0.2">
      <c r="A92" s="33" t="s">
        <v>59</v>
      </c>
      <c r="E92" s="35" t="s">
        <v>54</v>
      </c>
    </row>
    <row r="93" spans="1:16" ht="12.75" customHeight="1" x14ac:dyDescent="0.2">
      <c r="A93" t="s">
        <v>61</v>
      </c>
      <c r="E93" s="34" t="s">
        <v>131</v>
      </c>
    </row>
    <row r="94" spans="1:16" ht="12.75" customHeight="1" x14ac:dyDescent="0.2">
      <c r="A94" t="s">
        <v>51</v>
      </c>
      <c r="B94" s="10" t="s">
        <v>181</v>
      </c>
      <c r="C94" s="10" t="s">
        <v>182</v>
      </c>
      <c r="D94" t="s">
        <v>54</v>
      </c>
      <c r="E94" s="29" t="s">
        <v>183</v>
      </c>
      <c r="F94" s="30" t="s">
        <v>110</v>
      </c>
      <c r="G94" s="31">
        <v>19</v>
      </c>
      <c r="H94" s="30">
        <v>0</v>
      </c>
      <c r="I94" s="30">
        <f>ROUND(G94*H94,6)</f>
        <v>0</v>
      </c>
      <c r="L94" s="32">
        <v>0</v>
      </c>
      <c r="M94" s="27">
        <f>ROUND(ROUND(L94,2)*ROUND(G94,3),2)</f>
        <v>0</v>
      </c>
      <c r="N94" s="30" t="s">
        <v>57</v>
      </c>
      <c r="O94">
        <f>(M94*21)/100</f>
        <v>0</v>
      </c>
      <c r="P94" t="s">
        <v>27</v>
      </c>
    </row>
    <row r="95" spans="1:16" ht="12.75" customHeight="1" x14ac:dyDescent="0.2">
      <c r="A95" s="33" t="s">
        <v>58</v>
      </c>
      <c r="E95" s="34" t="s">
        <v>184</v>
      </c>
    </row>
    <row r="96" spans="1:16" ht="12.75" customHeight="1" x14ac:dyDescent="0.2">
      <c r="A96" s="33" t="s">
        <v>59</v>
      </c>
      <c r="E96" s="35" t="s">
        <v>54</v>
      </c>
    </row>
    <row r="97" spans="1:5" ht="12.75" customHeight="1" x14ac:dyDescent="0.2">
      <c r="A97" t="s">
        <v>61</v>
      </c>
      <c r="E97" s="34" t="s">
        <v>185</v>
      </c>
    </row>
  </sheetData>
  <sheetProtection password="923D" sheet="1" objects="1" scenarios="1"/>
  <mergeCells count="17">
    <mergeCell ref="N5:N7"/>
    <mergeCell ref="F5:F7"/>
    <mergeCell ref="G5:G7"/>
    <mergeCell ref="H5:H7"/>
    <mergeCell ref="I5:I7"/>
    <mergeCell ref="J5:M5"/>
    <mergeCell ref="J6:K6"/>
    <mergeCell ref="L6:M6"/>
    <mergeCell ref="C1:C2"/>
    <mergeCell ref="E1:E2"/>
    <mergeCell ref="C3:D3"/>
    <mergeCell ref="C4:D4"/>
    <mergeCell ref="A5:A7"/>
    <mergeCell ref="B5:B7"/>
    <mergeCell ref="C5:C7"/>
    <mergeCell ref="D5:D7"/>
    <mergeCell ref="E5:E7"/>
  </mergeCells>
  <pageMargins left="0.75" right="0.75" top="1" bottom="1" header="0.5" footer="0.5"/>
  <pageSetup paperSize="9" orientation="landscape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24.95" customHeight="1" x14ac:dyDescent="0.2">
      <c r="A1" s="16" t="s">
        <v>18</v>
      </c>
      <c r="B1" s="7"/>
      <c r="C1" s="3"/>
      <c r="D1" s="7"/>
      <c r="E1" s="4" t="s">
        <v>21</v>
      </c>
      <c r="F1" s="7"/>
      <c r="G1" s="7"/>
      <c r="H1" s="7"/>
      <c r="I1" s="7"/>
      <c r="J1" s="7"/>
      <c r="K1" s="7"/>
      <c r="L1" s="7"/>
      <c r="M1" s="7"/>
      <c r="N1" s="7"/>
      <c r="P1" t="s">
        <v>26</v>
      </c>
    </row>
    <row r="2" spans="1:20" ht="20.100000000000001" customHeight="1" x14ac:dyDescent="0.2">
      <c r="A2" s="16"/>
      <c r="B2" s="7"/>
      <c r="C2" s="3"/>
      <c r="D2" s="7"/>
      <c r="E2" s="3"/>
      <c r="F2" s="7"/>
      <c r="G2" s="7"/>
      <c r="H2" s="7"/>
      <c r="I2" s="7"/>
      <c r="J2" s="7"/>
      <c r="K2" s="7"/>
      <c r="L2" s="18"/>
      <c r="M2" s="18"/>
      <c r="N2" s="7"/>
      <c r="P2" t="s">
        <v>26</v>
      </c>
    </row>
    <row r="3" spans="1:20" ht="15" customHeight="1" x14ac:dyDescent="0.25">
      <c r="A3" s="16" t="s">
        <v>19</v>
      </c>
      <c r="B3" s="20" t="s">
        <v>22</v>
      </c>
      <c r="C3" s="2" t="s">
        <v>2</v>
      </c>
      <c r="D3" s="5"/>
      <c r="E3" s="20" t="s">
        <v>3</v>
      </c>
      <c r="L3" s="17" t="s">
        <v>13</v>
      </c>
      <c r="M3" s="36">
        <f>Rekapitulace!C10</f>
        <v>0</v>
      </c>
      <c r="N3" s="19" t="s">
        <v>15</v>
      </c>
      <c r="O3" t="s">
        <v>23</v>
      </c>
      <c r="P3" t="s">
        <v>27</v>
      </c>
    </row>
    <row r="4" spans="1:20" ht="15" customHeight="1" x14ac:dyDescent="0.25">
      <c r="A4" s="22" t="s">
        <v>20</v>
      </c>
      <c r="B4" s="23" t="s">
        <v>28</v>
      </c>
      <c r="C4" s="2" t="s">
        <v>13</v>
      </c>
      <c r="D4" s="5"/>
      <c r="E4" s="23" t="s">
        <v>14</v>
      </c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/>
      <c r="L5" s="1"/>
      <c r="M5" s="1"/>
      <c r="N5" s="1" t="s">
        <v>43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 t="s">
        <v>40</v>
      </c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1" t="s">
        <v>41</v>
      </c>
      <c r="K7" s="21" t="s">
        <v>42</v>
      </c>
      <c r="L7" s="21" t="s">
        <v>41</v>
      </c>
      <c r="M7" s="21" t="s">
        <v>42</v>
      </c>
      <c r="N7" s="1"/>
      <c r="S7" t="s">
        <v>44</v>
      </c>
      <c r="T7">
        <f>COUNTIFS(L8:L65,"=0",A8:A65,"P")+COUNTIFS(L8:L65,"",A8:A65,"P")+SUM(Q8:Q65)</f>
        <v>14</v>
      </c>
    </row>
    <row r="8" spans="1:20" ht="12.75" customHeight="1" x14ac:dyDescent="0.2">
      <c r="A8" t="s">
        <v>45</v>
      </c>
      <c r="C8" s="24" t="s">
        <v>188</v>
      </c>
      <c r="E8" s="26" t="s">
        <v>189</v>
      </c>
      <c r="J8" s="25">
        <f>0+J9+J34+J59+J64</f>
        <v>0</v>
      </c>
      <c r="K8" s="25">
        <f>0+K9+K34+K59+K64</f>
        <v>0</v>
      </c>
      <c r="L8" s="25">
        <f>0+L9+L34+L59+L64</f>
        <v>0</v>
      </c>
      <c r="M8" s="25">
        <f>0+M9+M34+M59+M64</f>
        <v>0</v>
      </c>
    </row>
    <row r="9" spans="1:20" ht="12.75" customHeight="1" x14ac:dyDescent="0.2">
      <c r="A9" t="s">
        <v>48</v>
      </c>
      <c r="C9" s="11" t="s">
        <v>49</v>
      </c>
      <c r="E9" s="28" t="s">
        <v>50</v>
      </c>
      <c r="J9" s="27">
        <f>0</f>
        <v>0</v>
      </c>
      <c r="K9" s="27">
        <f>0</f>
        <v>0</v>
      </c>
      <c r="L9" s="27">
        <f>0+L10+L14+L18+L22+L26+L30</f>
        <v>0</v>
      </c>
      <c r="M9" s="27">
        <f>0+M10+M14+M18+M22+M26+M30</f>
        <v>0</v>
      </c>
    </row>
    <row r="10" spans="1:20" ht="12.75" customHeight="1" x14ac:dyDescent="0.2">
      <c r="A10" t="s">
        <v>51</v>
      </c>
      <c r="B10" s="10" t="s">
        <v>52</v>
      </c>
      <c r="C10" s="10" t="s">
        <v>53</v>
      </c>
      <c r="D10" t="s">
        <v>54</v>
      </c>
      <c r="E10" s="29" t="s">
        <v>55</v>
      </c>
      <c r="F10" s="30" t="s">
        <v>56</v>
      </c>
      <c r="G10" s="31">
        <v>212.4</v>
      </c>
      <c r="H10" s="30">
        <v>0</v>
      </c>
      <c r="I10" s="30">
        <f>ROUND(G10*H10,6)</f>
        <v>0</v>
      </c>
      <c r="L10" s="32">
        <v>0</v>
      </c>
      <c r="M10" s="27">
        <f>ROUND(ROUND(L10,2)*ROUND(G10,3),2)</f>
        <v>0</v>
      </c>
      <c r="N10" s="30" t="s">
        <v>57</v>
      </c>
      <c r="O10">
        <f>(M10*21)/100</f>
        <v>0</v>
      </c>
      <c r="P10" t="s">
        <v>27</v>
      </c>
    </row>
    <row r="11" spans="1:20" ht="12.75" customHeight="1" x14ac:dyDescent="0.2">
      <c r="A11" s="33" t="s">
        <v>58</v>
      </c>
      <c r="E11" s="34" t="s">
        <v>54</v>
      </c>
    </row>
    <row r="12" spans="1:20" ht="51" customHeight="1" x14ac:dyDescent="0.2">
      <c r="A12" s="33" t="s">
        <v>59</v>
      </c>
      <c r="E12" s="35" t="s">
        <v>190</v>
      </c>
    </row>
    <row r="13" spans="1:20" ht="76.5" customHeight="1" x14ac:dyDescent="0.2">
      <c r="A13" t="s">
        <v>61</v>
      </c>
      <c r="E13" s="34" t="s">
        <v>62</v>
      </c>
    </row>
    <row r="14" spans="1:20" ht="12.75" customHeight="1" x14ac:dyDescent="0.2">
      <c r="A14" t="s">
        <v>51</v>
      </c>
      <c r="B14" s="10" t="s">
        <v>27</v>
      </c>
      <c r="C14" s="10" t="s">
        <v>63</v>
      </c>
      <c r="D14" t="s">
        <v>54</v>
      </c>
      <c r="E14" s="29" t="s">
        <v>64</v>
      </c>
      <c r="F14" s="30" t="s">
        <v>56</v>
      </c>
      <c r="G14" s="31">
        <v>0.67500000000000004</v>
      </c>
      <c r="H14" s="30">
        <v>0</v>
      </c>
      <c r="I14" s="30">
        <f>ROUND(G14*H14,6)</f>
        <v>0</v>
      </c>
      <c r="L14" s="32">
        <v>0</v>
      </c>
      <c r="M14" s="27">
        <f>ROUND(ROUND(L14,2)*ROUND(G14,3),2)</f>
        <v>0</v>
      </c>
      <c r="N14" s="30" t="s">
        <v>57</v>
      </c>
      <c r="O14">
        <f>(M14*21)/100</f>
        <v>0</v>
      </c>
      <c r="P14" t="s">
        <v>27</v>
      </c>
    </row>
    <row r="15" spans="1:20" ht="12.75" customHeight="1" x14ac:dyDescent="0.2">
      <c r="A15" s="33" t="s">
        <v>58</v>
      </c>
      <c r="E15" s="34" t="s">
        <v>54</v>
      </c>
    </row>
    <row r="16" spans="1:20" ht="12.75" customHeight="1" x14ac:dyDescent="0.2">
      <c r="A16" s="33" t="s">
        <v>59</v>
      </c>
      <c r="E16" s="35" t="s">
        <v>137</v>
      </c>
    </row>
    <row r="17" spans="1:16" ht="76.5" customHeight="1" x14ac:dyDescent="0.2">
      <c r="A17" t="s">
        <v>61</v>
      </c>
      <c r="E17" s="34" t="s">
        <v>62</v>
      </c>
    </row>
    <row r="18" spans="1:16" ht="12.75" customHeight="1" x14ac:dyDescent="0.2">
      <c r="A18" t="s">
        <v>51</v>
      </c>
      <c r="B18" s="10" t="s">
        <v>26</v>
      </c>
      <c r="C18" s="10" t="s">
        <v>66</v>
      </c>
      <c r="D18" t="s">
        <v>54</v>
      </c>
      <c r="E18" s="29" t="s">
        <v>67</v>
      </c>
      <c r="F18" s="30" t="s">
        <v>56</v>
      </c>
      <c r="G18" s="31">
        <v>157.5</v>
      </c>
      <c r="H18" s="30">
        <v>0</v>
      </c>
      <c r="I18" s="30">
        <f>ROUND(G18*H18,6)</f>
        <v>0</v>
      </c>
      <c r="L18" s="32">
        <v>0</v>
      </c>
      <c r="M18" s="27">
        <f>ROUND(ROUND(L18,2)*ROUND(G18,3),2)</f>
        <v>0</v>
      </c>
      <c r="N18" s="30" t="s">
        <v>57</v>
      </c>
      <c r="O18">
        <f>(M18*0)/100</f>
        <v>0</v>
      </c>
      <c r="P18" t="s">
        <v>49</v>
      </c>
    </row>
    <row r="19" spans="1:16" ht="12.75" customHeight="1" x14ac:dyDescent="0.2">
      <c r="A19" s="33" t="s">
        <v>58</v>
      </c>
      <c r="E19" s="34" t="s">
        <v>54</v>
      </c>
    </row>
    <row r="20" spans="1:16" ht="12.75" customHeight="1" x14ac:dyDescent="0.2">
      <c r="A20" s="33" t="s">
        <v>59</v>
      </c>
      <c r="E20" s="35" t="s">
        <v>191</v>
      </c>
    </row>
    <row r="21" spans="1:16" ht="76.5" customHeight="1" x14ac:dyDescent="0.2">
      <c r="A21" t="s">
        <v>61</v>
      </c>
      <c r="E21" s="34" t="s">
        <v>62</v>
      </c>
    </row>
    <row r="22" spans="1:16" ht="12.75" customHeight="1" x14ac:dyDescent="0.2">
      <c r="A22" t="s">
        <v>51</v>
      </c>
      <c r="B22" s="10" t="s">
        <v>69</v>
      </c>
      <c r="C22" s="10" t="s">
        <v>74</v>
      </c>
      <c r="D22" t="s">
        <v>54</v>
      </c>
      <c r="E22" s="29" t="s">
        <v>75</v>
      </c>
      <c r="F22" s="30" t="s">
        <v>76</v>
      </c>
      <c r="G22" s="31">
        <v>1</v>
      </c>
      <c r="H22" s="30">
        <v>0</v>
      </c>
      <c r="I22" s="30">
        <f>ROUND(G22*H22,6)</f>
        <v>0</v>
      </c>
      <c r="L22" s="32">
        <v>0</v>
      </c>
      <c r="M22" s="27">
        <f>ROUND(ROUND(L22,2)*ROUND(G22,3),2)</f>
        <v>0</v>
      </c>
      <c r="N22" s="30" t="s">
        <v>57</v>
      </c>
      <c r="O22">
        <f>(M22*21)/100</f>
        <v>0</v>
      </c>
      <c r="P22" t="s">
        <v>27</v>
      </c>
    </row>
    <row r="23" spans="1:16" ht="12.75" customHeight="1" x14ac:dyDescent="0.2">
      <c r="A23" s="33" t="s">
        <v>58</v>
      </c>
      <c r="E23" s="34" t="s">
        <v>54</v>
      </c>
    </row>
    <row r="24" spans="1:16" ht="12.75" customHeight="1" x14ac:dyDescent="0.2">
      <c r="A24" s="33" t="s">
        <v>59</v>
      </c>
      <c r="E24" s="35" t="s">
        <v>54</v>
      </c>
    </row>
    <row r="25" spans="1:16" ht="12.75" customHeight="1" x14ac:dyDescent="0.2">
      <c r="A25" t="s">
        <v>61</v>
      </c>
      <c r="E25" s="34" t="s">
        <v>77</v>
      </c>
    </row>
    <row r="26" spans="1:16" ht="12.75" customHeight="1" x14ac:dyDescent="0.2">
      <c r="A26" t="s">
        <v>51</v>
      </c>
      <c r="B26" s="10" t="s">
        <v>73</v>
      </c>
      <c r="C26" s="10" t="s">
        <v>79</v>
      </c>
      <c r="D26" t="s">
        <v>54</v>
      </c>
      <c r="E26" s="29" t="s">
        <v>80</v>
      </c>
      <c r="F26" s="30" t="s">
        <v>76</v>
      </c>
      <c r="G26" s="31">
        <v>1</v>
      </c>
      <c r="H26" s="30">
        <v>0</v>
      </c>
      <c r="I26" s="30">
        <f>ROUND(G26*H26,6)</f>
        <v>0</v>
      </c>
      <c r="L26" s="32">
        <v>0</v>
      </c>
      <c r="M26" s="27">
        <f>ROUND(ROUND(L26,2)*ROUND(G26,3),2)</f>
        <v>0</v>
      </c>
      <c r="N26" s="30" t="s">
        <v>57</v>
      </c>
      <c r="O26">
        <f>(M26*21)/100</f>
        <v>0</v>
      </c>
      <c r="P26" t="s">
        <v>27</v>
      </c>
    </row>
    <row r="27" spans="1:16" ht="12.75" customHeight="1" x14ac:dyDescent="0.2">
      <c r="A27" s="33" t="s">
        <v>58</v>
      </c>
      <c r="E27" s="34" t="s">
        <v>54</v>
      </c>
    </row>
    <row r="28" spans="1:16" ht="12.75" customHeight="1" x14ac:dyDescent="0.2">
      <c r="A28" s="33" t="s">
        <v>59</v>
      </c>
      <c r="E28" s="35" t="s">
        <v>54</v>
      </c>
    </row>
    <row r="29" spans="1:16" ht="38.25" customHeight="1" x14ac:dyDescent="0.2">
      <c r="A29" t="s">
        <v>61</v>
      </c>
      <c r="E29" s="34" t="s">
        <v>81</v>
      </c>
    </row>
    <row r="30" spans="1:16" ht="12.75" customHeight="1" x14ac:dyDescent="0.2">
      <c r="A30" t="s">
        <v>51</v>
      </c>
      <c r="B30" s="10" t="s">
        <v>78</v>
      </c>
      <c r="C30" s="10" t="s">
        <v>83</v>
      </c>
      <c r="D30" t="s">
        <v>54</v>
      </c>
      <c r="E30" s="29" t="s">
        <v>84</v>
      </c>
      <c r="F30" s="30" t="s">
        <v>85</v>
      </c>
      <c r="G30" s="31">
        <v>56</v>
      </c>
      <c r="H30" s="30">
        <v>0</v>
      </c>
      <c r="I30" s="30">
        <f>ROUND(G30*H30,6)</f>
        <v>0</v>
      </c>
      <c r="L30" s="32">
        <v>0</v>
      </c>
      <c r="M30" s="27">
        <f>ROUND(ROUND(L30,2)*ROUND(G30,3),2)</f>
        <v>0</v>
      </c>
      <c r="N30" s="30" t="s">
        <v>57</v>
      </c>
      <c r="O30">
        <f>(M30*21)/100</f>
        <v>0</v>
      </c>
      <c r="P30" t="s">
        <v>27</v>
      </c>
    </row>
    <row r="31" spans="1:16" ht="12.75" customHeight="1" x14ac:dyDescent="0.2">
      <c r="A31" s="33" t="s">
        <v>58</v>
      </c>
      <c r="E31" s="34" t="s">
        <v>54</v>
      </c>
    </row>
    <row r="32" spans="1:16" ht="12.75" customHeight="1" x14ac:dyDescent="0.2">
      <c r="A32" s="33" t="s">
        <v>59</v>
      </c>
      <c r="E32" s="35" t="s">
        <v>54</v>
      </c>
    </row>
    <row r="33" spans="1:16" ht="12.75" customHeight="1" x14ac:dyDescent="0.2">
      <c r="A33" t="s">
        <v>61</v>
      </c>
      <c r="E33" s="34" t="s">
        <v>87</v>
      </c>
    </row>
    <row r="34" spans="1:16" ht="12.75" customHeight="1" x14ac:dyDescent="0.2">
      <c r="A34" t="s">
        <v>48</v>
      </c>
      <c r="C34" s="11" t="s">
        <v>52</v>
      </c>
      <c r="E34" s="28" t="s">
        <v>88</v>
      </c>
      <c r="J34" s="27">
        <f>0</f>
        <v>0</v>
      </c>
      <c r="K34" s="27">
        <f>0</f>
        <v>0</v>
      </c>
      <c r="L34" s="27">
        <f>0+L35+L39+L43+L47+L51+L55</f>
        <v>0</v>
      </c>
      <c r="M34" s="27">
        <f>0+M35+M39+M43+M47+M51+M55</f>
        <v>0</v>
      </c>
    </row>
    <row r="35" spans="1:16" ht="12.75" customHeight="1" x14ac:dyDescent="0.2">
      <c r="A35" t="s">
        <v>51</v>
      </c>
      <c r="B35" s="10" t="s">
        <v>82</v>
      </c>
      <c r="C35" s="10" t="s">
        <v>95</v>
      </c>
      <c r="D35" t="s">
        <v>54</v>
      </c>
      <c r="E35" s="29" t="s">
        <v>96</v>
      </c>
      <c r="F35" s="30" t="s">
        <v>97</v>
      </c>
      <c r="G35" s="31">
        <v>210</v>
      </c>
      <c r="H35" s="30">
        <v>0</v>
      </c>
      <c r="I35" s="30">
        <f>ROUND(G35*H35,6)</f>
        <v>0</v>
      </c>
      <c r="L35" s="32">
        <v>0</v>
      </c>
      <c r="M35" s="27">
        <f>ROUND(ROUND(L35,2)*ROUND(G35,3),2)</f>
        <v>0</v>
      </c>
      <c r="N35" s="30" t="s">
        <v>57</v>
      </c>
      <c r="O35">
        <f>(M35*0)/100</f>
        <v>0</v>
      </c>
      <c r="P35" t="s">
        <v>49</v>
      </c>
    </row>
    <row r="36" spans="1:16" ht="12.75" customHeight="1" x14ac:dyDescent="0.2">
      <c r="A36" s="33" t="s">
        <v>58</v>
      </c>
      <c r="E36" s="34" t="s">
        <v>54</v>
      </c>
    </row>
    <row r="37" spans="1:16" ht="12.75" customHeight="1" x14ac:dyDescent="0.2">
      <c r="A37" s="33" t="s">
        <v>59</v>
      </c>
      <c r="E37" s="35" t="s">
        <v>54</v>
      </c>
    </row>
    <row r="38" spans="1:16" ht="12.75" customHeight="1" x14ac:dyDescent="0.2">
      <c r="A38" t="s">
        <v>61</v>
      </c>
      <c r="E38" s="34" t="s">
        <v>144</v>
      </c>
    </row>
    <row r="39" spans="1:16" ht="12.75" customHeight="1" x14ac:dyDescent="0.2">
      <c r="A39" t="s">
        <v>51</v>
      </c>
      <c r="B39" s="10" t="s">
        <v>89</v>
      </c>
      <c r="C39" s="10" t="s">
        <v>192</v>
      </c>
      <c r="D39" t="s">
        <v>54</v>
      </c>
      <c r="E39" s="29" t="s">
        <v>193</v>
      </c>
      <c r="F39" s="30" t="s">
        <v>103</v>
      </c>
      <c r="G39" s="31">
        <v>300</v>
      </c>
      <c r="H39" s="30">
        <v>0</v>
      </c>
      <c r="I39" s="30">
        <f>ROUND(G39*H39,6)</f>
        <v>0</v>
      </c>
      <c r="L39" s="32">
        <v>0</v>
      </c>
      <c r="M39" s="27">
        <f>ROUND(ROUND(L39,2)*ROUND(G39,3),2)</f>
        <v>0</v>
      </c>
      <c r="N39" s="30" t="s">
        <v>104</v>
      </c>
      <c r="O39">
        <f>(M39*21)/100</f>
        <v>0</v>
      </c>
      <c r="P39" t="s">
        <v>27</v>
      </c>
    </row>
    <row r="40" spans="1:16" ht="12.75" customHeight="1" x14ac:dyDescent="0.2">
      <c r="A40" s="33" t="s">
        <v>58</v>
      </c>
      <c r="E40" s="34" t="s">
        <v>194</v>
      </c>
    </row>
    <row r="41" spans="1:16" ht="12.75" customHeight="1" x14ac:dyDescent="0.2">
      <c r="A41" s="33" t="s">
        <v>59</v>
      </c>
      <c r="E41" s="35" t="s">
        <v>54</v>
      </c>
    </row>
    <row r="42" spans="1:16" ht="12.75" customHeight="1" x14ac:dyDescent="0.2">
      <c r="A42" t="s">
        <v>61</v>
      </c>
      <c r="E42" s="34" t="s">
        <v>106</v>
      </c>
    </row>
    <row r="43" spans="1:16" ht="12.75" customHeight="1" x14ac:dyDescent="0.2">
      <c r="A43" t="s">
        <v>51</v>
      </c>
      <c r="B43" s="10" t="s">
        <v>94</v>
      </c>
      <c r="C43" s="10" t="s">
        <v>195</v>
      </c>
      <c r="D43" t="s">
        <v>54</v>
      </c>
      <c r="E43" s="29" t="s">
        <v>196</v>
      </c>
      <c r="F43" s="30" t="s">
        <v>110</v>
      </c>
      <c r="G43" s="31">
        <v>84</v>
      </c>
      <c r="H43" s="30">
        <v>0</v>
      </c>
      <c r="I43" s="30">
        <f>ROUND(G43*H43,6)</f>
        <v>0</v>
      </c>
      <c r="L43" s="32">
        <v>0</v>
      </c>
      <c r="M43" s="27">
        <f>ROUND(ROUND(L43,2)*ROUND(G43,3),2)</f>
        <v>0</v>
      </c>
      <c r="N43" s="30" t="s">
        <v>104</v>
      </c>
      <c r="O43">
        <f>(M43*21)/100</f>
        <v>0</v>
      </c>
      <c r="P43" t="s">
        <v>27</v>
      </c>
    </row>
    <row r="44" spans="1:16" ht="12.75" customHeight="1" x14ac:dyDescent="0.2">
      <c r="A44" s="33" t="s">
        <v>58</v>
      </c>
      <c r="E44" s="34" t="s">
        <v>194</v>
      </c>
    </row>
    <row r="45" spans="1:16" ht="12.75" customHeight="1" x14ac:dyDescent="0.2">
      <c r="A45" s="33" t="s">
        <v>59</v>
      </c>
      <c r="E45" s="35" t="s">
        <v>54</v>
      </c>
    </row>
    <row r="46" spans="1:16" ht="12.75" customHeight="1" x14ac:dyDescent="0.2">
      <c r="A46" t="s">
        <v>61</v>
      </c>
      <c r="E46" s="34" t="s">
        <v>112</v>
      </c>
    </row>
    <row r="47" spans="1:16" ht="12.75" customHeight="1" x14ac:dyDescent="0.2">
      <c r="A47" t="s">
        <v>51</v>
      </c>
      <c r="B47" s="10" t="s">
        <v>100</v>
      </c>
      <c r="C47" s="10" t="s">
        <v>197</v>
      </c>
      <c r="D47" t="s">
        <v>54</v>
      </c>
      <c r="E47" s="29" t="s">
        <v>198</v>
      </c>
      <c r="F47" s="30" t="s">
        <v>110</v>
      </c>
      <c r="G47" s="31">
        <v>10</v>
      </c>
      <c r="H47" s="30">
        <v>0</v>
      </c>
      <c r="I47" s="30">
        <f>ROUND(G47*H47,6)</f>
        <v>0</v>
      </c>
      <c r="L47" s="32">
        <v>0</v>
      </c>
      <c r="M47" s="27">
        <f>ROUND(ROUND(L47,2)*ROUND(G47,3),2)</f>
        <v>0</v>
      </c>
      <c r="N47" s="30" t="s">
        <v>104</v>
      </c>
      <c r="O47">
        <f>(M47*21)/100</f>
        <v>0</v>
      </c>
      <c r="P47" t="s">
        <v>27</v>
      </c>
    </row>
    <row r="48" spans="1:16" ht="12.75" customHeight="1" x14ac:dyDescent="0.2">
      <c r="A48" s="33" t="s">
        <v>58</v>
      </c>
      <c r="E48" s="34" t="s">
        <v>194</v>
      </c>
    </row>
    <row r="49" spans="1:16" ht="12.75" customHeight="1" x14ac:dyDescent="0.2">
      <c r="A49" s="33" t="s">
        <v>59</v>
      </c>
      <c r="E49" s="35" t="s">
        <v>54</v>
      </c>
    </row>
    <row r="50" spans="1:16" ht="12.75" customHeight="1" x14ac:dyDescent="0.2">
      <c r="A50" t="s">
        <v>61</v>
      </c>
      <c r="E50" s="34" t="s">
        <v>116</v>
      </c>
    </row>
    <row r="51" spans="1:16" ht="12.75" customHeight="1" x14ac:dyDescent="0.2">
      <c r="A51" t="s">
        <v>51</v>
      </c>
      <c r="B51" s="10" t="s">
        <v>107</v>
      </c>
      <c r="C51" s="10" t="s">
        <v>199</v>
      </c>
      <c r="D51" t="s">
        <v>54</v>
      </c>
      <c r="E51" s="29" t="s">
        <v>200</v>
      </c>
      <c r="F51" s="30" t="s">
        <v>110</v>
      </c>
      <c r="G51" s="31">
        <v>24</v>
      </c>
      <c r="H51" s="30">
        <v>1.58E-3</v>
      </c>
      <c r="I51" s="30">
        <f>ROUND(G51*H51,6)</f>
        <v>3.7920000000000002E-2</v>
      </c>
      <c r="L51" s="32">
        <v>0</v>
      </c>
      <c r="M51" s="27">
        <f>ROUND(ROUND(L51,2)*ROUND(G51,3),2)</f>
        <v>0</v>
      </c>
      <c r="N51" s="30" t="s">
        <v>104</v>
      </c>
      <c r="O51">
        <f>(M51*21)/100</f>
        <v>0</v>
      </c>
      <c r="P51" t="s">
        <v>27</v>
      </c>
    </row>
    <row r="52" spans="1:16" ht="12.75" customHeight="1" x14ac:dyDescent="0.2">
      <c r="A52" s="33" t="s">
        <v>58</v>
      </c>
      <c r="E52" s="34" t="s">
        <v>201</v>
      </c>
    </row>
    <row r="53" spans="1:16" ht="12.75" customHeight="1" x14ac:dyDescent="0.2">
      <c r="A53" s="33" t="s">
        <v>59</v>
      </c>
      <c r="E53" s="35" t="s">
        <v>54</v>
      </c>
    </row>
    <row r="54" spans="1:16" ht="12.75" customHeight="1" x14ac:dyDescent="0.2">
      <c r="A54" t="s">
        <v>61</v>
      </c>
      <c r="E54" s="34" t="s">
        <v>121</v>
      </c>
    </row>
    <row r="55" spans="1:16" ht="12.75" customHeight="1" x14ac:dyDescent="0.2">
      <c r="A55" t="s">
        <v>51</v>
      </c>
      <c r="B55" s="10" t="s">
        <v>113</v>
      </c>
      <c r="C55" s="10" t="s">
        <v>123</v>
      </c>
      <c r="D55" t="s">
        <v>54</v>
      </c>
      <c r="E55" s="29" t="s">
        <v>124</v>
      </c>
      <c r="F55" s="30" t="s">
        <v>110</v>
      </c>
      <c r="G55" s="31">
        <v>10</v>
      </c>
      <c r="H55" s="30">
        <v>5.9920000000000001E-2</v>
      </c>
      <c r="I55" s="30">
        <f>ROUND(G55*H55,6)</f>
        <v>0.59919999999999995</v>
      </c>
      <c r="L55" s="32">
        <v>0</v>
      </c>
      <c r="M55" s="27">
        <f>ROUND(ROUND(L55,2)*ROUND(G55,3),2)</f>
        <v>0</v>
      </c>
      <c r="N55" s="30" t="s">
        <v>104</v>
      </c>
      <c r="O55">
        <f>(M55*21)/100</f>
        <v>0</v>
      </c>
      <c r="P55" t="s">
        <v>27</v>
      </c>
    </row>
    <row r="56" spans="1:16" ht="12.75" customHeight="1" x14ac:dyDescent="0.2">
      <c r="A56" s="33" t="s">
        <v>58</v>
      </c>
      <c r="E56" s="34" t="s">
        <v>125</v>
      </c>
    </row>
    <row r="57" spans="1:16" ht="12.75" customHeight="1" x14ac:dyDescent="0.2">
      <c r="A57" s="33" t="s">
        <v>59</v>
      </c>
      <c r="E57" s="35" t="s">
        <v>54</v>
      </c>
    </row>
    <row r="58" spans="1:16" ht="12.75" customHeight="1" x14ac:dyDescent="0.2">
      <c r="A58" t="s">
        <v>61</v>
      </c>
      <c r="E58" s="34" t="s">
        <v>54</v>
      </c>
    </row>
    <row r="59" spans="1:16" ht="12.75" customHeight="1" x14ac:dyDescent="0.2">
      <c r="A59" t="s">
        <v>48</v>
      </c>
      <c r="C59" s="11" t="s">
        <v>27</v>
      </c>
      <c r="E59" s="28" t="s">
        <v>163</v>
      </c>
      <c r="J59" s="27">
        <f>0</f>
        <v>0</v>
      </c>
      <c r="K59" s="27">
        <f>0</f>
        <v>0</v>
      </c>
      <c r="L59" s="27">
        <f>0+L60</f>
        <v>0</v>
      </c>
      <c r="M59" s="27">
        <f>0+M60</f>
        <v>0</v>
      </c>
    </row>
    <row r="60" spans="1:16" ht="12.75" customHeight="1" x14ac:dyDescent="0.2">
      <c r="A60" t="s">
        <v>51</v>
      </c>
      <c r="B60" s="10" t="s">
        <v>117</v>
      </c>
      <c r="C60" s="10" t="s">
        <v>202</v>
      </c>
      <c r="D60" t="s">
        <v>54</v>
      </c>
      <c r="E60" s="29" t="s">
        <v>203</v>
      </c>
      <c r="F60" s="30" t="s">
        <v>103</v>
      </c>
      <c r="G60" s="31">
        <v>161</v>
      </c>
      <c r="H60" s="30">
        <v>0</v>
      </c>
      <c r="I60" s="30">
        <f>ROUND(G60*H60,6)</f>
        <v>0</v>
      </c>
      <c r="L60" s="32">
        <v>0</v>
      </c>
      <c r="M60" s="27">
        <f>ROUND(ROUND(L60,2)*ROUND(G60,3),2)</f>
        <v>0</v>
      </c>
      <c r="N60" s="30" t="s">
        <v>57</v>
      </c>
      <c r="O60">
        <f>(M60*21)/100</f>
        <v>0</v>
      </c>
      <c r="P60" t="s">
        <v>27</v>
      </c>
    </row>
    <row r="61" spans="1:16" ht="12.75" customHeight="1" x14ac:dyDescent="0.2">
      <c r="A61" s="33" t="s">
        <v>58</v>
      </c>
      <c r="E61" s="34" t="s">
        <v>54</v>
      </c>
    </row>
    <row r="62" spans="1:16" ht="12.75" customHeight="1" x14ac:dyDescent="0.2">
      <c r="A62" s="33" t="s">
        <v>59</v>
      </c>
      <c r="E62" s="35" t="s">
        <v>54</v>
      </c>
    </row>
    <row r="63" spans="1:16" ht="12.75" customHeight="1" x14ac:dyDescent="0.2">
      <c r="A63" t="s">
        <v>61</v>
      </c>
      <c r="E63" s="34" t="s">
        <v>204</v>
      </c>
    </row>
    <row r="64" spans="1:16" ht="12.75" customHeight="1" x14ac:dyDescent="0.2">
      <c r="A64" t="s">
        <v>48</v>
      </c>
      <c r="C64" s="11" t="s">
        <v>94</v>
      </c>
      <c r="E64" s="28" t="s">
        <v>126</v>
      </c>
      <c r="J64" s="27">
        <f>0</f>
        <v>0</v>
      </c>
      <c r="K64" s="27">
        <f>0</f>
        <v>0</v>
      </c>
      <c r="L64" s="27">
        <f>0+L65</f>
        <v>0</v>
      </c>
      <c r="M64" s="27">
        <f>0+M65</f>
        <v>0</v>
      </c>
    </row>
    <row r="65" spans="1:16" ht="12.75" customHeight="1" x14ac:dyDescent="0.2">
      <c r="A65" t="s">
        <v>51</v>
      </c>
      <c r="B65" s="10" t="s">
        <v>122</v>
      </c>
      <c r="C65" s="10" t="s">
        <v>128</v>
      </c>
      <c r="D65" t="s">
        <v>54</v>
      </c>
      <c r="E65" s="29" t="s">
        <v>129</v>
      </c>
      <c r="F65" s="30" t="s">
        <v>103</v>
      </c>
      <c r="G65" s="31">
        <v>300</v>
      </c>
      <c r="H65" s="30">
        <v>0</v>
      </c>
      <c r="I65" s="30">
        <f>ROUND(G65*H65,6)</f>
        <v>0</v>
      </c>
      <c r="L65" s="32">
        <v>0</v>
      </c>
      <c r="M65" s="27">
        <f>ROUND(ROUND(L65,2)*ROUND(G65,3),2)</f>
        <v>0</v>
      </c>
      <c r="N65" s="30" t="s">
        <v>57</v>
      </c>
      <c r="O65">
        <f>(M65*0)/100</f>
        <v>0</v>
      </c>
      <c r="P65" t="s">
        <v>49</v>
      </c>
    </row>
    <row r="66" spans="1:16" ht="12.75" customHeight="1" x14ac:dyDescent="0.2">
      <c r="A66" s="33" t="s">
        <v>58</v>
      </c>
      <c r="E66" s="34" t="s">
        <v>130</v>
      </c>
    </row>
    <row r="67" spans="1:16" ht="12.75" customHeight="1" x14ac:dyDescent="0.2">
      <c r="A67" s="33" t="s">
        <v>59</v>
      </c>
      <c r="E67" s="35" t="s">
        <v>54</v>
      </c>
    </row>
    <row r="68" spans="1:16" ht="12.75" customHeight="1" x14ac:dyDescent="0.2">
      <c r="A68" t="s">
        <v>61</v>
      </c>
      <c r="E68" s="34" t="s">
        <v>131</v>
      </c>
    </row>
  </sheetData>
  <sheetProtection password="923D" sheet="1" objects="1" scenarios="1"/>
  <mergeCells count="17">
    <mergeCell ref="N5:N7"/>
    <mergeCell ref="F5:F7"/>
    <mergeCell ref="G5:G7"/>
    <mergeCell ref="H5:H7"/>
    <mergeCell ref="I5:I7"/>
    <mergeCell ref="J5:M5"/>
    <mergeCell ref="J6:K6"/>
    <mergeCell ref="L6:M6"/>
    <mergeCell ref="C1:C2"/>
    <mergeCell ref="E1:E2"/>
    <mergeCell ref="C3:D3"/>
    <mergeCell ref="C4:D4"/>
    <mergeCell ref="A5:A7"/>
    <mergeCell ref="B5:B7"/>
    <mergeCell ref="C5:C7"/>
    <mergeCell ref="D5:D7"/>
    <mergeCell ref="E5:E7"/>
  </mergeCells>
  <pageMargins left="0.75" right="0.75" top="1" bottom="1" header="0.5" footer="0.5"/>
  <pageSetup paperSize="9" orientation="landscape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24.95" customHeight="1" x14ac:dyDescent="0.2">
      <c r="A1" s="16" t="s">
        <v>18</v>
      </c>
      <c r="B1" s="7"/>
      <c r="C1" s="3"/>
      <c r="D1" s="7"/>
      <c r="E1" s="4" t="s">
        <v>21</v>
      </c>
      <c r="F1" s="7"/>
      <c r="G1" s="7"/>
      <c r="H1" s="7"/>
      <c r="I1" s="7"/>
      <c r="J1" s="7"/>
      <c r="K1" s="7"/>
      <c r="L1" s="7"/>
      <c r="M1" s="7"/>
      <c r="N1" s="7"/>
      <c r="P1" t="s">
        <v>26</v>
      </c>
    </row>
    <row r="2" spans="1:20" ht="20.100000000000001" customHeight="1" x14ac:dyDescent="0.2">
      <c r="A2" s="16"/>
      <c r="B2" s="7"/>
      <c r="C2" s="3"/>
      <c r="D2" s="7"/>
      <c r="E2" s="3"/>
      <c r="F2" s="7"/>
      <c r="G2" s="7"/>
      <c r="H2" s="7"/>
      <c r="I2" s="7"/>
      <c r="J2" s="7"/>
      <c r="K2" s="7"/>
      <c r="L2" s="18"/>
      <c r="M2" s="18"/>
      <c r="N2" s="7"/>
      <c r="P2" t="s">
        <v>26</v>
      </c>
    </row>
    <row r="3" spans="1:20" ht="15" customHeight="1" x14ac:dyDescent="0.25">
      <c r="A3" s="16" t="s">
        <v>19</v>
      </c>
      <c r="B3" s="20" t="s">
        <v>22</v>
      </c>
      <c r="C3" s="2" t="s">
        <v>2</v>
      </c>
      <c r="D3" s="5"/>
      <c r="E3" s="20" t="s">
        <v>3</v>
      </c>
      <c r="L3" s="17" t="s">
        <v>13</v>
      </c>
      <c r="M3" s="36">
        <f>Rekapitulace!C10</f>
        <v>0</v>
      </c>
      <c r="N3" s="19" t="s">
        <v>15</v>
      </c>
      <c r="O3" t="s">
        <v>23</v>
      </c>
      <c r="P3" t="s">
        <v>27</v>
      </c>
    </row>
    <row r="4" spans="1:20" ht="15" customHeight="1" x14ac:dyDescent="0.25">
      <c r="A4" s="22" t="s">
        <v>20</v>
      </c>
      <c r="B4" s="23" t="s">
        <v>28</v>
      </c>
      <c r="C4" s="2" t="s">
        <v>13</v>
      </c>
      <c r="D4" s="5"/>
      <c r="E4" s="23" t="s">
        <v>14</v>
      </c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/>
      <c r="L5" s="1"/>
      <c r="M5" s="1"/>
      <c r="N5" s="1" t="s">
        <v>43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 t="s">
        <v>40</v>
      </c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1" t="s">
        <v>41</v>
      </c>
      <c r="K7" s="21" t="s">
        <v>42</v>
      </c>
      <c r="L7" s="21" t="s">
        <v>41</v>
      </c>
      <c r="M7" s="21" t="s">
        <v>42</v>
      </c>
      <c r="N7" s="1"/>
      <c r="S7" t="s">
        <v>44</v>
      </c>
      <c r="T7">
        <f>COUNTIFS(L8:L73,"=0",A8:A73,"P")+COUNTIFS(L8:L73,"",A8:A73,"P")+SUM(Q8:Q73)</f>
        <v>16</v>
      </c>
    </row>
    <row r="8" spans="1:20" ht="12.75" customHeight="1" x14ac:dyDescent="0.2">
      <c r="A8" t="s">
        <v>45</v>
      </c>
      <c r="C8" s="24" t="s">
        <v>207</v>
      </c>
      <c r="E8" s="26" t="s">
        <v>208</v>
      </c>
      <c r="J8" s="25">
        <f>0+J9+J34+J59+J72</f>
        <v>0</v>
      </c>
      <c r="K8" s="25">
        <f>0+K9+K34+K59+K72</f>
        <v>0</v>
      </c>
      <c r="L8" s="25">
        <f>0+L9+L34+L59+L72</f>
        <v>0</v>
      </c>
      <c r="M8" s="25">
        <f>0+M9+M34+M59+M72</f>
        <v>0</v>
      </c>
    </row>
    <row r="9" spans="1:20" ht="12.75" customHeight="1" x14ac:dyDescent="0.2">
      <c r="A9" t="s">
        <v>48</v>
      </c>
      <c r="C9" s="11" t="s">
        <v>49</v>
      </c>
      <c r="E9" s="28" t="s">
        <v>50</v>
      </c>
      <c r="J9" s="27">
        <f>0</f>
        <v>0</v>
      </c>
      <c r="K9" s="27">
        <f>0</f>
        <v>0</v>
      </c>
      <c r="L9" s="27">
        <f>0+L10+L14+L18+L22+L26+L30</f>
        <v>0</v>
      </c>
      <c r="M9" s="27">
        <f>0+M10+M14+M18+M22+M26+M30</f>
        <v>0</v>
      </c>
    </row>
    <row r="10" spans="1:20" ht="12.75" customHeight="1" x14ac:dyDescent="0.2">
      <c r="A10" t="s">
        <v>51</v>
      </c>
      <c r="B10" s="10" t="s">
        <v>52</v>
      </c>
      <c r="C10" s="10" t="s">
        <v>53</v>
      </c>
      <c r="D10" t="s">
        <v>54</v>
      </c>
      <c r="E10" s="29" t="s">
        <v>55</v>
      </c>
      <c r="F10" s="30" t="s">
        <v>56</v>
      </c>
      <c r="G10" s="31">
        <v>705.6</v>
      </c>
      <c r="H10" s="30">
        <v>0</v>
      </c>
      <c r="I10" s="30">
        <f>ROUND(G10*H10,6)</f>
        <v>0</v>
      </c>
      <c r="L10" s="32">
        <v>0</v>
      </c>
      <c r="M10" s="27">
        <f>ROUND(ROUND(L10,2)*ROUND(G10,3),2)</f>
        <v>0</v>
      </c>
      <c r="N10" s="30" t="s">
        <v>57</v>
      </c>
      <c r="O10">
        <f>(M10*21)/100</f>
        <v>0</v>
      </c>
      <c r="P10" t="s">
        <v>27</v>
      </c>
    </row>
    <row r="11" spans="1:20" ht="12.75" customHeight="1" x14ac:dyDescent="0.2">
      <c r="A11" s="33" t="s">
        <v>58</v>
      </c>
      <c r="E11" s="34" t="s">
        <v>54</v>
      </c>
    </row>
    <row r="12" spans="1:20" ht="51" customHeight="1" x14ac:dyDescent="0.2">
      <c r="A12" s="33" t="s">
        <v>59</v>
      </c>
      <c r="E12" s="35" t="s">
        <v>209</v>
      </c>
    </row>
    <row r="13" spans="1:20" ht="76.5" customHeight="1" x14ac:dyDescent="0.2">
      <c r="A13" t="s">
        <v>61</v>
      </c>
      <c r="E13" s="34" t="s">
        <v>62</v>
      </c>
    </row>
    <row r="14" spans="1:20" ht="12.75" customHeight="1" x14ac:dyDescent="0.2">
      <c r="A14" t="s">
        <v>51</v>
      </c>
      <c r="B14" s="10" t="s">
        <v>27</v>
      </c>
      <c r="C14" s="10" t="s">
        <v>63</v>
      </c>
      <c r="D14" t="s">
        <v>54</v>
      </c>
      <c r="E14" s="29" t="s">
        <v>64</v>
      </c>
      <c r="F14" s="30" t="s">
        <v>56</v>
      </c>
      <c r="G14" s="31">
        <v>3.7130000000000001</v>
      </c>
      <c r="H14" s="30">
        <v>0</v>
      </c>
      <c r="I14" s="30">
        <f>ROUND(G14*H14,6)</f>
        <v>0</v>
      </c>
      <c r="L14" s="32">
        <v>0</v>
      </c>
      <c r="M14" s="27">
        <f>ROUND(ROUND(L14,2)*ROUND(G14,3),2)</f>
        <v>0</v>
      </c>
      <c r="N14" s="30" t="s">
        <v>57</v>
      </c>
      <c r="O14">
        <f>(M14*21)/100</f>
        <v>0</v>
      </c>
      <c r="P14" t="s">
        <v>27</v>
      </c>
    </row>
    <row r="15" spans="1:20" ht="12.75" customHeight="1" x14ac:dyDescent="0.2">
      <c r="A15" s="33" t="s">
        <v>58</v>
      </c>
      <c r="E15" s="34" t="s">
        <v>54</v>
      </c>
    </row>
    <row r="16" spans="1:20" ht="12.75" customHeight="1" x14ac:dyDescent="0.2">
      <c r="A16" s="33" t="s">
        <v>59</v>
      </c>
      <c r="E16" s="35" t="s">
        <v>210</v>
      </c>
    </row>
    <row r="17" spans="1:16" ht="76.5" customHeight="1" x14ac:dyDescent="0.2">
      <c r="A17" t="s">
        <v>61</v>
      </c>
      <c r="E17" s="34" t="s">
        <v>62</v>
      </c>
    </row>
    <row r="18" spans="1:16" ht="12.75" customHeight="1" x14ac:dyDescent="0.2">
      <c r="A18" t="s">
        <v>51</v>
      </c>
      <c r="B18" s="10" t="s">
        <v>26</v>
      </c>
      <c r="C18" s="10" t="s">
        <v>66</v>
      </c>
      <c r="D18" t="s">
        <v>54</v>
      </c>
      <c r="E18" s="29" t="s">
        <v>67</v>
      </c>
      <c r="F18" s="30" t="s">
        <v>56</v>
      </c>
      <c r="G18" s="31">
        <v>262.5</v>
      </c>
      <c r="H18" s="30">
        <v>0</v>
      </c>
      <c r="I18" s="30">
        <f>ROUND(G18*H18,6)</f>
        <v>0</v>
      </c>
      <c r="L18" s="32">
        <v>0</v>
      </c>
      <c r="M18" s="27">
        <f>ROUND(ROUND(L18,2)*ROUND(G18,3),2)</f>
        <v>0</v>
      </c>
      <c r="N18" s="30" t="s">
        <v>57</v>
      </c>
      <c r="O18">
        <f>(M18*0)/100</f>
        <v>0</v>
      </c>
      <c r="P18" t="s">
        <v>49</v>
      </c>
    </row>
    <row r="19" spans="1:16" ht="12.75" customHeight="1" x14ac:dyDescent="0.2">
      <c r="A19" s="33" t="s">
        <v>58</v>
      </c>
      <c r="E19" s="34" t="s">
        <v>54</v>
      </c>
    </row>
    <row r="20" spans="1:16" ht="12.75" customHeight="1" x14ac:dyDescent="0.2">
      <c r="A20" s="33" t="s">
        <v>59</v>
      </c>
      <c r="E20" s="35" t="s">
        <v>211</v>
      </c>
    </row>
    <row r="21" spans="1:16" ht="76.5" customHeight="1" x14ac:dyDescent="0.2">
      <c r="A21" t="s">
        <v>61</v>
      </c>
      <c r="E21" s="34" t="s">
        <v>62</v>
      </c>
    </row>
    <row r="22" spans="1:16" ht="12.75" customHeight="1" x14ac:dyDescent="0.2">
      <c r="A22" t="s">
        <v>51</v>
      </c>
      <c r="B22" s="10" t="s">
        <v>69</v>
      </c>
      <c r="C22" s="10" t="s">
        <v>74</v>
      </c>
      <c r="D22" t="s">
        <v>54</v>
      </c>
      <c r="E22" s="29" t="s">
        <v>75</v>
      </c>
      <c r="F22" s="30" t="s">
        <v>76</v>
      </c>
      <c r="G22" s="31">
        <v>1</v>
      </c>
      <c r="H22" s="30">
        <v>0</v>
      </c>
      <c r="I22" s="30">
        <f>ROUND(G22*H22,6)</f>
        <v>0</v>
      </c>
      <c r="L22" s="32">
        <v>0</v>
      </c>
      <c r="M22" s="27">
        <f>ROUND(ROUND(L22,2)*ROUND(G22,3),2)</f>
        <v>0</v>
      </c>
      <c r="N22" s="30" t="s">
        <v>57</v>
      </c>
      <c r="O22">
        <f>(M22*21)/100</f>
        <v>0</v>
      </c>
      <c r="P22" t="s">
        <v>27</v>
      </c>
    </row>
    <row r="23" spans="1:16" ht="12.75" customHeight="1" x14ac:dyDescent="0.2">
      <c r="A23" s="33" t="s">
        <v>58</v>
      </c>
      <c r="E23" s="34" t="s">
        <v>54</v>
      </c>
    </row>
    <row r="24" spans="1:16" ht="12.75" customHeight="1" x14ac:dyDescent="0.2">
      <c r="A24" s="33" t="s">
        <v>59</v>
      </c>
      <c r="E24" s="35" t="s">
        <v>54</v>
      </c>
    </row>
    <row r="25" spans="1:16" ht="12.75" customHeight="1" x14ac:dyDescent="0.2">
      <c r="A25" t="s">
        <v>61</v>
      </c>
      <c r="E25" s="34" t="s">
        <v>77</v>
      </c>
    </row>
    <row r="26" spans="1:16" ht="12.75" customHeight="1" x14ac:dyDescent="0.2">
      <c r="A26" t="s">
        <v>51</v>
      </c>
      <c r="B26" s="10" t="s">
        <v>73</v>
      </c>
      <c r="C26" s="10" t="s">
        <v>79</v>
      </c>
      <c r="D26" t="s">
        <v>54</v>
      </c>
      <c r="E26" s="29" t="s">
        <v>80</v>
      </c>
      <c r="F26" s="30" t="s">
        <v>76</v>
      </c>
      <c r="G26" s="31">
        <v>1</v>
      </c>
      <c r="H26" s="30">
        <v>0</v>
      </c>
      <c r="I26" s="30">
        <f>ROUND(G26*H26,6)</f>
        <v>0</v>
      </c>
      <c r="L26" s="32">
        <v>0</v>
      </c>
      <c r="M26" s="27">
        <f>ROUND(ROUND(L26,2)*ROUND(G26,3),2)</f>
        <v>0</v>
      </c>
      <c r="N26" s="30" t="s">
        <v>57</v>
      </c>
      <c r="O26">
        <f>(M26*21)/100</f>
        <v>0</v>
      </c>
      <c r="P26" t="s">
        <v>27</v>
      </c>
    </row>
    <row r="27" spans="1:16" ht="12.75" customHeight="1" x14ac:dyDescent="0.2">
      <c r="A27" s="33" t="s">
        <v>58</v>
      </c>
      <c r="E27" s="34" t="s">
        <v>54</v>
      </c>
    </row>
    <row r="28" spans="1:16" ht="12.75" customHeight="1" x14ac:dyDescent="0.2">
      <c r="A28" s="33" t="s">
        <v>59</v>
      </c>
      <c r="E28" s="35" t="s">
        <v>54</v>
      </c>
    </row>
    <row r="29" spans="1:16" ht="38.25" customHeight="1" x14ac:dyDescent="0.2">
      <c r="A29" t="s">
        <v>61</v>
      </c>
      <c r="E29" s="34" t="s">
        <v>81</v>
      </c>
    </row>
    <row r="30" spans="1:16" ht="12.75" customHeight="1" x14ac:dyDescent="0.2">
      <c r="A30" t="s">
        <v>51</v>
      </c>
      <c r="B30" s="10" t="s">
        <v>78</v>
      </c>
      <c r="C30" s="10" t="s">
        <v>83</v>
      </c>
      <c r="D30" t="s">
        <v>54</v>
      </c>
      <c r="E30" s="29" t="s">
        <v>84</v>
      </c>
      <c r="F30" s="30" t="s">
        <v>85</v>
      </c>
      <c r="G30" s="31">
        <v>56</v>
      </c>
      <c r="H30" s="30">
        <v>0</v>
      </c>
      <c r="I30" s="30">
        <f>ROUND(G30*H30,6)</f>
        <v>0</v>
      </c>
      <c r="L30" s="32">
        <v>0</v>
      </c>
      <c r="M30" s="27">
        <f>ROUND(ROUND(L30,2)*ROUND(G30,3),2)</f>
        <v>0</v>
      </c>
      <c r="N30" s="30" t="s">
        <v>57</v>
      </c>
      <c r="O30">
        <f>(M30*21)/100</f>
        <v>0</v>
      </c>
      <c r="P30" t="s">
        <v>27</v>
      </c>
    </row>
    <row r="31" spans="1:16" ht="12.75" customHeight="1" x14ac:dyDescent="0.2">
      <c r="A31" s="33" t="s">
        <v>58</v>
      </c>
      <c r="E31" s="34" t="s">
        <v>54</v>
      </c>
    </row>
    <row r="32" spans="1:16" ht="12.75" customHeight="1" x14ac:dyDescent="0.2">
      <c r="A32" s="33" t="s">
        <v>59</v>
      </c>
      <c r="E32" s="35" t="s">
        <v>54</v>
      </c>
    </row>
    <row r="33" spans="1:16" ht="12.75" customHeight="1" x14ac:dyDescent="0.2">
      <c r="A33" t="s">
        <v>61</v>
      </c>
      <c r="E33" s="34" t="s">
        <v>87</v>
      </c>
    </row>
    <row r="34" spans="1:16" ht="12.75" customHeight="1" x14ac:dyDescent="0.2">
      <c r="A34" t="s">
        <v>48</v>
      </c>
      <c r="C34" s="11" t="s">
        <v>52</v>
      </c>
      <c r="E34" s="28" t="s">
        <v>88</v>
      </c>
      <c r="J34" s="27">
        <f>0</f>
        <v>0</v>
      </c>
      <c r="K34" s="27">
        <f>0</f>
        <v>0</v>
      </c>
      <c r="L34" s="27">
        <f>0+L35+L39+L43+L47+L51+L55</f>
        <v>0</v>
      </c>
      <c r="M34" s="27">
        <f>0+M35+M39+M43+M47+M51+M55</f>
        <v>0</v>
      </c>
    </row>
    <row r="35" spans="1:16" ht="12.75" customHeight="1" x14ac:dyDescent="0.2">
      <c r="A35" t="s">
        <v>51</v>
      </c>
      <c r="B35" s="10" t="s">
        <v>82</v>
      </c>
      <c r="C35" s="10" t="s">
        <v>95</v>
      </c>
      <c r="D35" t="s">
        <v>54</v>
      </c>
      <c r="E35" s="29" t="s">
        <v>96</v>
      </c>
      <c r="F35" s="30" t="s">
        <v>97</v>
      </c>
      <c r="G35" s="31">
        <v>350</v>
      </c>
      <c r="H35" s="30">
        <v>0</v>
      </c>
      <c r="I35" s="30">
        <f>ROUND(G35*H35,6)</f>
        <v>0</v>
      </c>
      <c r="L35" s="32">
        <v>0</v>
      </c>
      <c r="M35" s="27">
        <f>ROUND(ROUND(L35,2)*ROUND(G35,3),2)</f>
        <v>0</v>
      </c>
      <c r="N35" s="30" t="s">
        <v>57</v>
      </c>
      <c r="O35">
        <f>(M35*0)/100</f>
        <v>0</v>
      </c>
      <c r="P35" t="s">
        <v>49</v>
      </c>
    </row>
    <row r="36" spans="1:16" ht="12.75" customHeight="1" x14ac:dyDescent="0.2">
      <c r="A36" s="33" t="s">
        <v>58</v>
      </c>
      <c r="E36" s="34" t="s">
        <v>54</v>
      </c>
    </row>
    <row r="37" spans="1:16" ht="12.75" customHeight="1" x14ac:dyDescent="0.2">
      <c r="A37" s="33" t="s">
        <v>59</v>
      </c>
      <c r="E37" s="35" t="s">
        <v>54</v>
      </c>
    </row>
    <row r="38" spans="1:16" ht="12.75" customHeight="1" x14ac:dyDescent="0.2">
      <c r="A38" t="s">
        <v>61</v>
      </c>
      <c r="E38" s="34" t="s">
        <v>144</v>
      </c>
    </row>
    <row r="39" spans="1:16" ht="12.75" customHeight="1" x14ac:dyDescent="0.2">
      <c r="A39" t="s">
        <v>51</v>
      </c>
      <c r="B39" s="10" t="s">
        <v>89</v>
      </c>
      <c r="C39" s="10" t="s">
        <v>192</v>
      </c>
      <c r="D39" t="s">
        <v>54</v>
      </c>
      <c r="E39" s="29" t="s">
        <v>193</v>
      </c>
      <c r="F39" s="30" t="s">
        <v>103</v>
      </c>
      <c r="G39" s="31">
        <v>1650</v>
      </c>
      <c r="H39" s="30">
        <v>0</v>
      </c>
      <c r="I39" s="30">
        <f>ROUND(G39*H39,6)</f>
        <v>0</v>
      </c>
      <c r="L39" s="32">
        <v>0</v>
      </c>
      <c r="M39" s="27">
        <f>ROUND(ROUND(L39,2)*ROUND(G39,3),2)</f>
        <v>0</v>
      </c>
      <c r="N39" s="30" t="s">
        <v>104</v>
      </c>
      <c r="O39">
        <f>(M39*21)/100</f>
        <v>0</v>
      </c>
      <c r="P39" t="s">
        <v>27</v>
      </c>
    </row>
    <row r="40" spans="1:16" ht="12.75" customHeight="1" x14ac:dyDescent="0.2">
      <c r="A40" s="33" t="s">
        <v>58</v>
      </c>
      <c r="E40" s="34" t="s">
        <v>194</v>
      </c>
    </row>
    <row r="41" spans="1:16" ht="12.75" customHeight="1" x14ac:dyDescent="0.2">
      <c r="A41" s="33" t="s">
        <v>59</v>
      </c>
      <c r="E41" s="35" t="s">
        <v>54</v>
      </c>
    </row>
    <row r="42" spans="1:16" ht="12.75" customHeight="1" x14ac:dyDescent="0.2">
      <c r="A42" t="s">
        <v>61</v>
      </c>
      <c r="E42" s="34" t="s">
        <v>106</v>
      </c>
    </row>
    <row r="43" spans="1:16" ht="12.75" customHeight="1" x14ac:dyDescent="0.2">
      <c r="A43" t="s">
        <v>51</v>
      </c>
      <c r="B43" s="10" t="s">
        <v>94</v>
      </c>
      <c r="C43" s="10" t="s">
        <v>195</v>
      </c>
      <c r="D43" t="s">
        <v>54</v>
      </c>
      <c r="E43" s="29" t="s">
        <v>196</v>
      </c>
      <c r="F43" s="30" t="s">
        <v>110</v>
      </c>
      <c r="G43" s="31">
        <v>308</v>
      </c>
      <c r="H43" s="30">
        <v>0</v>
      </c>
      <c r="I43" s="30">
        <f>ROUND(G43*H43,6)</f>
        <v>0</v>
      </c>
      <c r="L43" s="32">
        <v>0</v>
      </c>
      <c r="M43" s="27">
        <f>ROUND(ROUND(L43,2)*ROUND(G43,3),2)</f>
        <v>0</v>
      </c>
      <c r="N43" s="30" t="s">
        <v>104</v>
      </c>
      <c r="O43">
        <f>(M43*21)/100</f>
        <v>0</v>
      </c>
      <c r="P43" t="s">
        <v>27</v>
      </c>
    </row>
    <row r="44" spans="1:16" ht="12.75" customHeight="1" x14ac:dyDescent="0.2">
      <c r="A44" s="33" t="s">
        <v>58</v>
      </c>
      <c r="E44" s="34" t="s">
        <v>194</v>
      </c>
    </row>
    <row r="45" spans="1:16" ht="12.75" customHeight="1" x14ac:dyDescent="0.2">
      <c r="A45" s="33" t="s">
        <v>59</v>
      </c>
      <c r="E45" s="35" t="s">
        <v>54</v>
      </c>
    </row>
    <row r="46" spans="1:16" ht="12.75" customHeight="1" x14ac:dyDescent="0.2">
      <c r="A46" t="s">
        <v>61</v>
      </c>
      <c r="E46" s="34" t="s">
        <v>112</v>
      </c>
    </row>
    <row r="47" spans="1:16" ht="12.75" customHeight="1" x14ac:dyDescent="0.2">
      <c r="A47" t="s">
        <v>51</v>
      </c>
      <c r="B47" s="10" t="s">
        <v>100</v>
      </c>
      <c r="C47" s="10" t="s">
        <v>197</v>
      </c>
      <c r="D47" t="s">
        <v>54</v>
      </c>
      <c r="E47" s="29" t="s">
        <v>198</v>
      </c>
      <c r="F47" s="30" t="s">
        <v>110</v>
      </c>
      <c r="G47" s="31">
        <v>20</v>
      </c>
      <c r="H47" s="30">
        <v>0</v>
      </c>
      <c r="I47" s="30">
        <f>ROUND(G47*H47,6)</f>
        <v>0</v>
      </c>
      <c r="L47" s="32">
        <v>0</v>
      </c>
      <c r="M47" s="27">
        <f>ROUND(ROUND(L47,2)*ROUND(G47,3),2)</f>
        <v>0</v>
      </c>
      <c r="N47" s="30" t="s">
        <v>104</v>
      </c>
      <c r="O47">
        <f>(M47*21)/100</f>
        <v>0</v>
      </c>
      <c r="P47" t="s">
        <v>27</v>
      </c>
    </row>
    <row r="48" spans="1:16" ht="12.75" customHeight="1" x14ac:dyDescent="0.2">
      <c r="A48" s="33" t="s">
        <v>58</v>
      </c>
      <c r="E48" s="34" t="s">
        <v>194</v>
      </c>
    </row>
    <row r="49" spans="1:16" ht="12.75" customHeight="1" x14ac:dyDescent="0.2">
      <c r="A49" s="33" t="s">
        <v>59</v>
      </c>
      <c r="E49" s="35" t="s">
        <v>54</v>
      </c>
    </row>
    <row r="50" spans="1:16" ht="12.75" customHeight="1" x14ac:dyDescent="0.2">
      <c r="A50" t="s">
        <v>61</v>
      </c>
      <c r="E50" s="34" t="s">
        <v>116</v>
      </c>
    </row>
    <row r="51" spans="1:16" ht="12.75" customHeight="1" x14ac:dyDescent="0.2">
      <c r="A51" t="s">
        <v>51</v>
      </c>
      <c r="B51" s="10" t="s">
        <v>107</v>
      </c>
      <c r="C51" s="10" t="s">
        <v>199</v>
      </c>
      <c r="D51" t="s">
        <v>54</v>
      </c>
      <c r="E51" s="29" t="s">
        <v>200</v>
      </c>
      <c r="F51" s="30" t="s">
        <v>110</v>
      </c>
      <c r="G51" s="31">
        <v>64</v>
      </c>
      <c r="H51" s="30">
        <v>1.58E-3</v>
      </c>
      <c r="I51" s="30">
        <f>ROUND(G51*H51,6)</f>
        <v>0.10112</v>
      </c>
      <c r="L51" s="32">
        <v>0</v>
      </c>
      <c r="M51" s="27">
        <f>ROUND(ROUND(L51,2)*ROUND(G51,3),2)</f>
        <v>0</v>
      </c>
      <c r="N51" s="30" t="s">
        <v>104</v>
      </c>
      <c r="O51">
        <f>(M51*21)/100</f>
        <v>0</v>
      </c>
      <c r="P51" t="s">
        <v>27</v>
      </c>
    </row>
    <row r="52" spans="1:16" ht="12.75" customHeight="1" x14ac:dyDescent="0.2">
      <c r="A52" s="33" t="s">
        <v>58</v>
      </c>
      <c r="E52" s="34" t="s">
        <v>201</v>
      </c>
    </row>
    <row r="53" spans="1:16" ht="12.75" customHeight="1" x14ac:dyDescent="0.2">
      <c r="A53" s="33" t="s">
        <v>59</v>
      </c>
      <c r="E53" s="35" t="s">
        <v>54</v>
      </c>
    </row>
    <row r="54" spans="1:16" ht="12.75" customHeight="1" x14ac:dyDescent="0.2">
      <c r="A54" t="s">
        <v>61</v>
      </c>
      <c r="E54" s="34" t="s">
        <v>121</v>
      </c>
    </row>
    <row r="55" spans="1:16" ht="12.75" customHeight="1" x14ac:dyDescent="0.2">
      <c r="A55" t="s">
        <v>51</v>
      </c>
      <c r="B55" s="10" t="s">
        <v>113</v>
      </c>
      <c r="C55" s="10" t="s">
        <v>123</v>
      </c>
      <c r="D55" t="s">
        <v>54</v>
      </c>
      <c r="E55" s="29" t="s">
        <v>124</v>
      </c>
      <c r="F55" s="30" t="s">
        <v>110</v>
      </c>
      <c r="G55" s="31">
        <v>20</v>
      </c>
      <c r="H55" s="30">
        <v>5.9920000000000001E-2</v>
      </c>
      <c r="I55" s="30">
        <f>ROUND(G55*H55,6)</f>
        <v>1.1983999999999999</v>
      </c>
      <c r="L55" s="32">
        <v>0</v>
      </c>
      <c r="M55" s="27">
        <f>ROUND(ROUND(L55,2)*ROUND(G55,3),2)</f>
        <v>0</v>
      </c>
      <c r="N55" s="30" t="s">
        <v>104</v>
      </c>
      <c r="O55">
        <f>(M55*21)/100</f>
        <v>0</v>
      </c>
      <c r="P55" t="s">
        <v>27</v>
      </c>
    </row>
    <row r="56" spans="1:16" ht="12.75" customHeight="1" x14ac:dyDescent="0.2">
      <c r="A56" s="33" t="s">
        <v>58</v>
      </c>
      <c r="E56" s="34" t="s">
        <v>125</v>
      </c>
    </row>
    <row r="57" spans="1:16" ht="12.75" customHeight="1" x14ac:dyDescent="0.2">
      <c r="A57" s="33" t="s">
        <v>59</v>
      </c>
      <c r="E57" s="35" t="s">
        <v>54</v>
      </c>
    </row>
    <row r="58" spans="1:16" ht="12.75" customHeight="1" x14ac:dyDescent="0.2">
      <c r="A58" t="s">
        <v>61</v>
      </c>
      <c r="E58" s="34" t="s">
        <v>54</v>
      </c>
    </row>
    <row r="59" spans="1:16" ht="12.75" customHeight="1" x14ac:dyDescent="0.2">
      <c r="A59" t="s">
        <v>48</v>
      </c>
      <c r="C59" s="11" t="s">
        <v>27</v>
      </c>
      <c r="E59" s="28" t="s">
        <v>163</v>
      </c>
      <c r="J59" s="27">
        <f>0</f>
        <v>0</v>
      </c>
      <c r="K59" s="27">
        <f>0</f>
        <v>0</v>
      </c>
      <c r="L59" s="27">
        <f>0+L60+L64+L68</f>
        <v>0</v>
      </c>
      <c r="M59" s="27">
        <f>0+M60+M64+M68</f>
        <v>0</v>
      </c>
    </row>
    <row r="60" spans="1:16" ht="12.75" customHeight="1" x14ac:dyDescent="0.2">
      <c r="A60" t="s">
        <v>51</v>
      </c>
      <c r="B60" s="10" t="s">
        <v>117</v>
      </c>
      <c r="C60" s="10" t="s">
        <v>212</v>
      </c>
      <c r="D60" t="s">
        <v>54</v>
      </c>
      <c r="E60" s="29" t="s">
        <v>213</v>
      </c>
      <c r="F60" s="30" t="s">
        <v>97</v>
      </c>
      <c r="G60" s="31">
        <v>10</v>
      </c>
      <c r="H60" s="30">
        <v>0</v>
      </c>
      <c r="I60" s="30">
        <f>ROUND(G60*H60,6)</f>
        <v>0</v>
      </c>
      <c r="L60" s="32">
        <v>0</v>
      </c>
      <c r="M60" s="27">
        <f>ROUND(ROUND(L60,2)*ROUND(G60,3),2)</f>
        <v>0</v>
      </c>
      <c r="N60" s="30" t="s">
        <v>57</v>
      </c>
      <c r="O60">
        <f>(M60*21)/100</f>
        <v>0</v>
      </c>
      <c r="P60" t="s">
        <v>27</v>
      </c>
    </row>
    <row r="61" spans="1:16" ht="12.75" customHeight="1" x14ac:dyDescent="0.2">
      <c r="A61" s="33" t="s">
        <v>58</v>
      </c>
      <c r="E61" s="34" t="s">
        <v>54</v>
      </c>
    </row>
    <row r="62" spans="1:16" ht="12.75" customHeight="1" x14ac:dyDescent="0.2">
      <c r="A62" s="33" t="s">
        <v>59</v>
      </c>
      <c r="E62" s="35" t="s">
        <v>214</v>
      </c>
    </row>
    <row r="63" spans="1:16" ht="63.75" customHeight="1" x14ac:dyDescent="0.2">
      <c r="A63" t="s">
        <v>61</v>
      </c>
      <c r="E63" s="34" t="s">
        <v>215</v>
      </c>
    </row>
    <row r="64" spans="1:16" ht="12.75" customHeight="1" x14ac:dyDescent="0.2">
      <c r="A64" t="s">
        <v>51</v>
      </c>
      <c r="B64" s="10" t="s">
        <v>122</v>
      </c>
      <c r="C64" s="10" t="s">
        <v>216</v>
      </c>
      <c r="D64" t="s">
        <v>54</v>
      </c>
      <c r="E64" s="29" t="s">
        <v>217</v>
      </c>
      <c r="F64" s="30" t="s">
        <v>92</v>
      </c>
      <c r="G64" s="31">
        <v>2</v>
      </c>
      <c r="H64" s="30">
        <v>0</v>
      </c>
      <c r="I64" s="30">
        <f>ROUND(G64*H64,6)</f>
        <v>0</v>
      </c>
      <c r="L64" s="32">
        <v>0</v>
      </c>
      <c r="M64" s="27">
        <f>ROUND(ROUND(L64,2)*ROUND(G64,3),2)</f>
        <v>0</v>
      </c>
      <c r="N64" s="30" t="s">
        <v>104</v>
      </c>
      <c r="O64">
        <f>(M64*21)/100</f>
        <v>0</v>
      </c>
      <c r="P64" t="s">
        <v>27</v>
      </c>
    </row>
    <row r="65" spans="1:16" ht="25.5" customHeight="1" x14ac:dyDescent="0.2">
      <c r="A65" s="33" t="s">
        <v>58</v>
      </c>
      <c r="E65" s="34" t="s">
        <v>218</v>
      </c>
    </row>
    <row r="66" spans="1:16" ht="12.75" customHeight="1" x14ac:dyDescent="0.2">
      <c r="A66" s="33" t="s">
        <v>59</v>
      </c>
      <c r="E66" s="35" t="s">
        <v>54</v>
      </c>
    </row>
    <row r="67" spans="1:16" ht="38.25" customHeight="1" x14ac:dyDescent="0.2">
      <c r="A67" t="s">
        <v>61</v>
      </c>
      <c r="E67" s="34" t="s">
        <v>219</v>
      </c>
    </row>
    <row r="68" spans="1:16" ht="12.75" customHeight="1" x14ac:dyDescent="0.2">
      <c r="A68" t="s">
        <v>51</v>
      </c>
      <c r="B68" s="10" t="s">
        <v>127</v>
      </c>
      <c r="C68" s="10" t="s">
        <v>202</v>
      </c>
      <c r="D68" t="s">
        <v>54</v>
      </c>
      <c r="E68" s="29" t="s">
        <v>203</v>
      </c>
      <c r="F68" s="30" t="s">
        <v>103</v>
      </c>
      <c r="G68" s="31">
        <v>2000</v>
      </c>
      <c r="H68" s="30">
        <v>0</v>
      </c>
      <c r="I68" s="30">
        <f>ROUND(G68*H68,6)</f>
        <v>0</v>
      </c>
      <c r="L68" s="32">
        <v>0</v>
      </c>
      <c r="M68" s="27">
        <f>ROUND(ROUND(L68,2)*ROUND(G68,3),2)</f>
        <v>0</v>
      </c>
      <c r="N68" s="30" t="s">
        <v>57</v>
      </c>
      <c r="O68">
        <f>(M68*21)/100</f>
        <v>0</v>
      </c>
      <c r="P68" t="s">
        <v>27</v>
      </c>
    </row>
    <row r="69" spans="1:16" ht="12.75" customHeight="1" x14ac:dyDescent="0.2">
      <c r="A69" s="33" t="s">
        <v>58</v>
      </c>
      <c r="E69" s="34" t="s">
        <v>203</v>
      </c>
    </row>
    <row r="70" spans="1:16" ht="12.75" customHeight="1" x14ac:dyDescent="0.2">
      <c r="A70" s="33" t="s">
        <v>59</v>
      </c>
      <c r="E70" s="35" t="s">
        <v>54</v>
      </c>
    </row>
    <row r="71" spans="1:16" ht="12.75" customHeight="1" x14ac:dyDescent="0.2">
      <c r="A71" t="s">
        <v>61</v>
      </c>
      <c r="E71" s="34" t="s">
        <v>204</v>
      </c>
    </row>
    <row r="72" spans="1:16" ht="12.75" customHeight="1" x14ac:dyDescent="0.2">
      <c r="A72" t="s">
        <v>48</v>
      </c>
      <c r="C72" s="11" t="s">
        <v>94</v>
      </c>
      <c r="E72" s="28" t="s">
        <v>126</v>
      </c>
      <c r="J72" s="27">
        <f>0</f>
        <v>0</v>
      </c>
      <c r="K72" s="27">
        <f>0</f>
        <v>0</v>
      </c>
      <c r="L72" s="27">
        <f>0+L73</f>
        <v>0</v>
      </c>
      <c r="M72" s="27">
        <f>0+M73</f>
        <v>0</v>
      </c>
    </row>
    <row r="73" spans="1:16" ht="12.75" customHeight="1" x14ac:dyDescent="0.2">
      <c r="A73" t="s">
        <v>51</v>
      </c>
      <c r="B73" s="10" t="s">
        <v>158</v>
      </c>
      <c r="C73" s="10" t="s">
        <v>128</v>
      </c>
      <c r="D73" t="s">
        <v>54</v>
      </c>
      <c r="E73" s="29" t="s">
        <v>129</v>
      </c>
      <c r="F73" s="30" t="s">
        <v>103</v>
      </c>
      <c r="G73" s="31">
        <v>1650</v>
      </c>
      <c r="H73" s="30">
        <v>0</v>
      </c>
      <c r="I73" s="30">
        <f>ROUND(G73*H73,6)</f>
        <v>0</v>
      </c>
      <c r="L73" s="32">
        <v>0</v>
      </c>
      <c r="M73" s="27">
        <f>ROUND(ROUND(L73,2)*ROUND(G73,3),2)</f>
        <v>0</v>
      </c>
      <c r="N73" s="30" t="s">
        <v>57</v>
      </c>
      <c r="O73">
        <f>(M73*0)/100</f>
        <v>0</v>
      </c>
      <c r="P73" t="s">
        <v>49</v>
      </c>
    </row>
    <row r="74" spans="1:16" ht="12.75" customHeight="1" x14ac:dyDescent="0.2">
      <c r="A74" s="33" t="s">
        <v>58</v>
      </c>
      <c r="E74" s="34" t="s">
        <v>130</v>
      </c>
    </row>
    <row r="75" spans="1:16" ht="12.75" customHeight="1" x14ac:dyDescent="0.2">
      <c r="A75" s="33" t="s">
        <v>59</v>
      </c>
      <c r="E75" s="35" t="s">
        <v>54</v>
      </c>
    </row>
    <row r="76" spans="1:16" ht="12.75" customHeight="1" x14ac:dyDescent="0.2">
      <c r="A76" t="s">
        <v>61</v>
      </c>
      <c r="E76" s="34" t="s">
        <v>131</v>
      </c>
    </row>
  </sheetData>
  <sheetProtection password="923D" sheet="1" objects="1" scenarios="1"/>
  <mergeCells count="17">
    <mergeCell ref="N5:N7"/>
    <mergeCell ref="F5:F7"/>
    <mergeCell ref="G5:G7"/>
    <mergeCell ref="H5:H7"/>
    <mergeCell ref="I5:I7"/>
    <mergeCell ref="J5:M5"/>
    <mergeCell ref="J6:K6"/>
    <mergeCell ref="L6:M6"/>
    <mergeCell ref="C1:C2"/>
    <mergeCell ref="E1:E2"/>
    <mergeCell ref="C3:D3"/>
    <mergeCell ref="C4:D4"/>
    <mergeCell ref="A5:A7"/>
    <mergeCell ref="B5:B7"/>
    <mergeCell ref="C5:C7"/>
    <mergeCell ref="D5:D7"/>
    <mergeCell ref="E5:E7"/>
  </mergeCells>
  <pageMargins left="0.75" right="0.75" top="1" bottom="1" header="0.5" footer="0.5"/>
  <pageSetup paperSize="9" orientation="landscape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24.95" customHeight="1" x14ac:dyDescent="0.2">
      <c r="A1" s="16" t="s">
        <v>18</v>
      </c>
      <c r="B1" s="7"/>
      <c r="C1" s="3"/>
      <c r="D1" s="7"/>
      <c r="E1" s="4" t="s">
        <v>21</v>
      </c>
      <c r="F1" s="7"/>
      <c r="G1" s="7"/>
      <c r="H1" s="7"/>
      <c r="I1" s="7"/>
      <c r="J1" s="7"/>
      <c r="K1" s="7"/>
      <c r="L1" s="7"/>
      <c r="M1" s="7"/>
      <c r="N1" s="7"/>
      <c r="P1" t="s">
        <v>26</v>
      </c>
    </row>
    <row r="2" spans="1:20" ht="20.100000000000001" customHeight="1" x14ac:dyDescent="0.2">
      <c r="A2" s="16"/>
      <c r="B2" s="7"/>
      <c r="C2" s="3"/>
      <c r="D2" s="7"/>
      <c r="E2" s="3"/>
      <c r="F2" s="7"/>
      <c r="G2" s="7"/>
      <c r="H2" s="7"/>
      <c r="I2" s="7"/>
      <c r="J2" s="7"/>
      <c r="K2" s="7"/>
      <c r="L2" s="18"/>
      <c r="M2" s="18"/>
      <c r="N2" s="7"/>
      <c r="P2" t="s">
        <v>26</v>
      </c>
    </row>
    <row r="3" spans="1:20" ht="15" customHeight="1" x14ac:dyDescent="0.25">
      <c r="A3" s="16" t="s">
        <v>19</v>
      </c>
      <c r="B3" s="20" t="s">
        <v>22</v>
      </c>
      <c r="C3" s="2" t="s">
        <v>2</v>
      </c>
      <c r="D3" s="5"/>
      <c r="E3" s="20" t="s">
        <v>3</v>
      </c>
      <c r="L3" s="17" t="s">
        <v>220</v>
      </c>
      <c r="M3" s="36">
        <f>Rekapitulace!C16</f>
        <v>0</v>
      </c>
      <c r="N3" s="19" t="s">
        <v>15</v>
      </c>
      <c r="O3" t="s">
        <v>23</v>
      </c>
      <c r="P3" t="s">
        <v>27</v>
      </c>
    </row>
    <row r="4" spans="1:20" ht="15" customHeight="1" x14ac:dyDescent="0.25">
      <c r="A4" s="22" t="s">
        <v>20</v>
      </c>
      <c r="B4" s="23" t="s">
        <v>28</v>
      </c>
      <c r="C4" s="2" t="s">
        <v>220</v>
      </c>
      <c r="D4" s="5"/>
      <c r="E4" s="23" t="s">
        <v>221</v>
      </c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/>
      <c r="L5" s="1"/>
      <c r="M5" s="1"/>
      <c r="N5" s="1" t="s">
        <v>43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 t="s">
        <v>40</v>
      </c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1" t="s">
        <v>41</v>
      </c>
      <c r="K7" s="21" t="s">
        <v>42</v>
      </c>
      <c r="L7" s="21" t="s">
        <v>41</v>
      </c>
      <c r="M7" s="21" t="s">
        <v>42</v>
      </c>
      <c r="N7" s="1"/>
      <c r="S7" t="s">
        <v>44</v>
      </c>
      <c r="T7">
        <f>COUNTIFS(L8:L27,"=0",A8:A27,"P")+COUNTIFS(L8:L27,"",A8:A27,"P")+SUM(Q8:Q27)</f>
        <v>5</v>
      </c>
    </row>
    <row r="8" spans="1:20" ht="12.75" customHeight="1" x14ac:dyDescent="0.2">
      <c r="A8" t="s">
        <v>45</v>
      </c>
      <c r="C8" s="24" t="s">
        <v>224</v>
      </c>
      <c r="E8" s="26" t="s">
        <v>221</v>
      </c>
      <c r="J8" s="25">
        <f>0+J9+J22</f>
        <v>0</v>
      </c>
      <c r="K8" s="25">
        <f>0+K9+K22</f>
        <v>0</v>
      </c>
      <c r="L8" s="25">
        <f>0+L9+L22</f>
        <v>0</v>
      </c>
      <c r="M8" s="25">
        <f>0+M9+M22</f>
        <v>0</v>
      </c>
    </row>
    <row r="9" spans="1:20" ht="12.75" customHeight="1" x14ac:dyDescent="0.2">
      <c r="A9" t="s">
        <v>48</v>
      </c>
      <c r="C9" s="11" t="s">
        <v>52</v>
      </c>
      <c r="E9" s="28" t="s">
        <v>225</v>
      </c>
      <c r="J9" s="27">
        <f>0</f>
        <v>0</v>
      </c>
      <c r="K9" s="27">
        <f>0</f>
        <v>0</v>
      </c>
      <c r="L9" s="27">
        <f>0+L10+L14+L18</f>
        <v>0</v>
      </c>
      <c r="M9" s="27">
        <f>0+M10+M14+M18</f>
        <v>0</v>
      </c>
    </row>
    <row r="10" spans="1:20" ht="12.75" customHeight="1" x14ac:dyDescent="0.2">
      <c r="A10" t="s">
        <v>51</v>
      </c>
      <c r="B10" s="10" t="s">
        <v>52</v>
      </c>
      <c r="C10" s="10" t="s">
        <v>226</v>
      </c>
      <c r="D10" t="s">
        <v>54</v>
      </c>
      <c r="E10" s="29" t="s">
        <v>227</v>
      </c>
      <c r="F10" s="30" t="s">
        <v>76</v>
      </c>
      <c r="G10" s="31">
        <v>1</v>
      </c>
      <c r="H10" s="30">
        <v>0</v>
      </c>
      <c r="I10" s="30">
        <f>ROUND(G10*H10,6)</f>
        <v>0</v>
      </c>
      <c r="L10" s="32">
        <v>0</v>
      </c>
      <c r="M10" s="27">
        <f>ROUND(ROUND(L10,2)*ROUND(G10,3),2)</f>
        <v>0</v>
      </c>
      <c r="N10" s="30" t="s">
        <v>228</v>
      </c>
      <c r="O10">
        <f>(M10*21)/100</f>
        <v>0</v>
      </c>
      <c r="P10" t="s">
        <v>27</v>
      </c>
    </row>
    <row r="11" spans="1:20" ht="12.75" customHeight="1" x14ac:dyDescent="0.2">
      <c r="A11" s="33" t="s">
        <v>58</v>
      </c>
      <c r="E11" s="34" t="s">
        <v>229</v>
      </c>
    </row>
    <row r="12" spans="1:20" ht="12.75" customHeight="1" x14ac:dyDescent="0.2">
      <c r="A12" s="33" t="s">
        <v>59</v>
      </c>
      <c r="E12" s="35" t="s">
        <v>230</v>
      </c>
    </row>
    <row r="13" spans="1:20" ht="12.75" customHeight="1" x14ac:dyDescent="0.2">
      <c r="A13" t="s">
        <v>61</v>
      </c>
      <c r="E13" s="34" t="s">
        <v>231</v>
      </c>
    </row>
    <row r="14" spans="1:20" ht="12.75" customHeight="1" x14ac:dyDescent="0.2">
      <c r="A14" t="s">
        <v>51</v>
      </c>
      <c r="B14" s="10" t="s">
        <v>27</v>
      </c>
      <c r="C14" s="10" t="s">
        <v>232</v>
      </c>
      <c r="D14" t="s">
        <v>54</v>
      </c>
      <c r="E14" s="29" t="s">
        <v>233</v>
      </c>
      <c r="F14" s="30" t="s">
        <v>76</v>
      </c>
      <c r="G14" s="31">
        <v>1</v>
      </c>
      <c r="H14" s="30">
        <v>0</v>
      </c>
      <c r="I14" s="30">
        <f>ROUND(G14*H14,6)</f>
        <v>0</v>
      </c>
      <c r="L14" s="32">
        <v>0</v>
      </c>
      <c r="M14" s="27">
        <f>ROUND(ROUND(L14,2)*ROUND(G14,3),2)</f>
        <v>0</v>
      </c>
      <c r="N14" s="30" t="s">
        <v>228</v>
      </c>
      <c r="O14">
        <f>(M14*21)/100</f>
        <v>0</v>
      </c>
      <c r="P14" t="s">
        <v>27</v>
      </c>
    </row>
    <row r="15" spans="1:20" ht="12.75" customHeight="1" x14ac:dyDescent="0.2">
      <c r="A15" s="33" t="s">
        <v>58</v>
      </c>
      <c r="E15" s="34" t="s">
        <v>234</v>
      </c>
    </row>
    <row r="16" spans="1:20" ht="12.75" customHeight="1" x14ac:dyDescent="0.2">
      <c r="A16" s="33" t="s">
        <v>59</v>
      </c>
      <c r="E16" s="35" t="s">
        <v>230</v>
      </c>
    </row>
    <row r="17" spans="1:16" ht="12.75" customHeight="1" x14ac:dyDescent="0.2">
      <c r="A17" t="s">
        <v>61</v>
      </c>
      <c r="E17" s="34" t="s">
        <v>235</v>
      </c>
    </row>
    <row r="18" spans="1:16" ht="12.75" customHeight="1" x14ac:dyDescent="0.2">
      <c r="A18" t="s">
        <v>51</v>
      </c>
      <c r="B18" s="10" t="s">
        <v>26</v>
      </c>
      <c r="C18" s="10" t="s">
        <v>236</v>
      </c>
      <c r="D18" t="s">
        <v>54</v>
      </c>
      <c r="E18" s="29" t="s">
        <v>237</v>
      </c>
      <c r="F18" s="30" t="s">
        <v>76</v>
      </c>
      <c r="G18" s="31">
        <v>1</v>
      </c>
      <c r="H18" s="30">
        <v>0</v>
      </c>
      <c r="I18" s="30">
        <f>ROUND(G18*H18,6)</f>
        <v>0</v>
      </c>
      <c r="L18" s="32">
        <v>0</v>
      </c>
      <c r="M18" s="27">
        <f>ROUND(ROUND(L18,2)*ROUND(G18,3),2)</f>
        <v>0</v>
      </c>
      <c r="N18" s="30" t="s">
        <v>228</v>
      </c>
      <c r="O18">
        <f>(M18*21)/100</f>
        <v>0</v>
      </c>
      <c r="P18" t="s">
        <v>27</v>
      </c>
    </row>
    <row r="19" spans="1:16" ht="12.75" customHeight="1" x14ac:dyDescent="0.2">
      <c r="A19" s="33" t="s">
        <v>58</v>
      </c>
      <c r="E19" s="34" t="s">
        <v>238</v>
      </c>
    </row>
    <row r="20" spans="1:16" ht="12.75" customHeight="1" x14ac:dyDescent="0.2">
      <c r="A20" s="33" t="s">
        <v>59</v>
      </c>
      <c r="E20" s="35" t="s">
        <v>230</v>
      </c>
    </row>
    <row r="21" spans="1:16" ht="12.75" customHeight="1" x14ac:dyDescent="0.2">
      <c r="A21" t="s">
        <v>61</v>
      </c>
      <c r="E21" s="34" t="s">
        <v>239</v>
      </c>
    </row>
    <row r="22" spans="1:16" ht="12.75" customHeight="1" x14ac:dyDescent="0.2">
      <c r="A22" t="s">
        <v>48</v>
      </c>
      <c r="C22" s="11" t="s">
        <v>27</v>
      </c>
      <c r="E22" s="28" t="s">
        <v>240</v>
      </c>
      <c r="J22" s="27">
        <f>0</f>
        <v>0</v>
      </c>
      <c r="K22" s="27">
        <f>0</f>
        <v>0</v>
      </c>
      <c r="L22" s="27">
        <f>0+L23+L27</f>
        <v>0</v>
      </c>
      <c r="M22" s="27">
        <f>0+M23+M27</f>
        <v>0</v>
      </c>
    </row>
    <row r="23" spans="1:16" ht="12.75" customHeight="1" x14ac:dyDescent="0.2">
      <c r="A23" t="s">
        <v>51</v>
      </c>
      <c r="B23" s="10" t="s">
        <v>69</v>
      </c>
      <c r="C23" s="10" t="s">
        <v>241</v>
      </c>
      <c r="D23" t="s">
        <v>54</v>
      </c>
      <c r="E23" s="29" t="s">
        <v>242</v>
      </c>
      <c r="F23" s="30" t="s">
        <v>76</v>
      </c>
      <c r="G23" s="31">
        <v>1</v>
      </c>
      <c r="H23" s="30">
        <v>0</v>
      </c>
      <c r="I23" s="30">
        <f>ROUND(G23*H23,6)</f>
        <v>0</v>
      </c>
      <c r="L23" s="32">
        <v>0</v>
      </c>
      <c r="M23" s="27">
        <f>ROUND(ROUND(L23,2)*ROUND(G23,3),2)</f>
        <v>0</v>
      </c>
      <c r="N23" s="30" t="s">
        <v>228</v>
      </c>
      <c r="O23">
        <f>(M23*21)/100</f>
        <v>0</v>
      </c>
      <c r="P23" t="s">
        <v>27</v>
      </c>
    </row>
    <row r="24" spans="1:16" ht="12.75" customHeight="1" x14ac:dyDescent="0.2">
      <c r="A24" s="33" t="s">
        <v>58</v>
      </c>
      <c r="E24" s="34" t="s">
        <v>243</v>
      </c>
    </row>
    <row r="25" spans="1:16" ht="12.75" customHeight="1" x14ac:dyDescent="0.2">
      <c r="A25" s="33" t="s">
        <v>59</v>
      </c>
      <c r="E25" s="35" t="s">
        <v>230</v>
      </c>
    </row>
    <row r="26" spans="1:16" ht="25.5" customHeight="1" x14ac:dyDescent="0.2">
      <c r="A26" t="s">
        <v>61</v>
      </c>
      <c r="E26" s="34" t="s">
        <v>244</v>
      </c>
    </row>
    <row r="27" spans="1:16" ht="12.75" customHeight="1" x14ac:dyDescent="0.2">
      <c r="A27" t="s">
        <v>51</v>
      </c>
      <c r="B27" s="10" t="s">
        <v>73</v>
      </c>
      <c r="C27" s="10" t="s">
        <v>245</v>
      </c>
      <c r="D27" t="s">
        <v>54</v>
      </c>
      <c r="E27" s="29" t="s">
        <v>246</v>
      </c>
      <c r="F27" s="30" t="s">
        <v>76</v>
      </c>
      <c r="G27" s="31">
        <v>1</v>
      </c>
      <c r="H27" s="30">
        <v>0</v>
      </c>
      <c r="I27" s="30">
        <f>ROUND(G27*H27,6)</f>
        <v>0</v>
      </c>
      <c r="L27" s="32">
        <v>0</v>
      </c>
      <c r="M27" s="27">
        <f>ROUND(ROUND(L27,2)*ROUND(G27,3),2)</f>
        <v>0</v>
      </c>
      <c r="N27" s="30" t="s">
        <v>228</v>
      </c>
      <c r="O27">
        <f>(M27*21)/100</f>
        <v>0</v>
      </c>
      <c r="P27" t="s">
        <v>27</v>
      </c>
    </row>
    <row r="28" spans="1:16" ht="12.75" customHeight="1" x14ac:dyDescent="0.2">
      <c r="A28" s="33" t="s">
        <v>58</v>
      </c>
      <c r="E28" s="34" t="s">
        <v>247</v>
      </c>
    </row>
    <row r="29" spans="1:16" ht="12.75" customHeight="1" x14ac:dyDescent="0.2">
      <c r="A29" s="33" t="s">
        <v>59</v>
      </c>
      <c r="E29" s="35" t="s">
        <v>230</v>
      </c>
    </row>
    <row r="30" spans="1:16" ht="25.5" customHeight="1" x14ac:dyDescent="0.2">
      <c r="A30" t="s">
        <v>61</v>
      </c>
      <c r="E30" s="34" t="s">
        <v>248</v>
      </c>
    </row>
  </sheetData>
  <sheetProtection password="923D" sheet="1" objects="1" scenarios="1"/>
  <mergeCells count="17">
    <mergeCell ref="N5:N7"/>
    <mergeCell ref="F5:F7"/>
    <mergeCell ref="G5:G7"/>
    <mergeCell ref="H5:H7"/>
    <mergeCell ref="I5:I7"/>
    <mergeCell ref="J5:M5"/>
    <mergeCell ref="J6:K6"/>
    <mergeCell ref="L6:M6"/>
    <mergeCell ref="C1:C2"/>
    <mergeCell ref="E1:E2"/>
    <mergeCell ref="C3:D3"/>
    <mergeCell ref="C4:D4"/>
    <mergeCell ref="A5:A7"/>
    <mergeCell ref="B5:B7"/>
    <mergeCell ref="C5:C7"/>
    <mergeCell ref="D5:D7"/>
    <mergeCell ref="E5:E7"/>
  </mergeCells>
  <pageMargins left="0.75" right="0.75" top="1" bottom="1" header="0.5" footer="0.5"/>
  <pageSetup paperSize="9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Rekapitulace</vt:lpstr>
      <vt:lpstr>SO 101</vt:lpstr>
      <vt:lpstr>SO 102</vt:lpstr>
      <vt:lpstr>SO 103</vt:lpstr>
      <vt:lpstr>SO 104</vt:lpstr>
      <vt:lpstr>SO 105</vt:lpstr>
      <vt:lpstr>SO 98-98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Janko Milan, Ing.</cp:lastModifiedBy>
  <dcterms:modified xsi:type="dcterms:W3CDTF">2020-02-17T09:08:17Z</dcterms:modified>
  <cp:category/>
  <cp:contentStatus/>
</cp:coreProperties>
</file>