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90-90" sheetId="2" r:id="rId2"/>
    <sheet name="SO 98-98" sheetId="3" r:id="rId3"/>
    <sheet name="PS 30-01-11.1" sheetId="4" r:id="rId4"/>
    <sheet name="PS 30-02-11.1" sheetId="5" r:id="rId5"/>
    <sheet name="PS 30-02-31.1" sheetId="6" r:id="rId6"/>
    <sheet name="PS 30-02-91.2" sheetId="7" r:id="rId7"/>
    <sheet name="PS 30-02-92.1" sheetId="8" r:id="rId8"/>
    <sheet name="SO 30-10-01.1" sheetId="9" r:id="rId9"/>
    <sheet name="SO 30-15-01.1" sheetId="10" r:id="rId10"/>
    <sheet name="SO 30-14-01.1" sheetId="11" r:id="rId11"/>
    <sheet name="SO 30-22-02.1" sheetId="12" r:id="rId12"/>
    <sheet name="SO 30-54-12.1" sheetId="13" r:id="rId13"/>
    <sheet name="SO 30-71-03" sheetId="14" r:id="rId14"/>
    <sheet name="SO 30-76-02.1" sheetId="15" r:id="rId15"/>
    <sheet name="SO 30-77-01.1" sheetId="16" r:id="rId16"/>
  </sheets>
  <definedNames/>
  <calcPr/>
  <webPublishing/>
</workbook>
</file>

<file path=xl/sharedStrings.xml><?xml version="1.0" encoding="utf-8"?>
<sst xmlns="http://schemas.openxmlformats.org/spreadsheetml/2006/main" count="8968" uniqueCount="1782">
  <si>
    <t>Aspe</t>
  </si>
  <si>
    <t>Rekapitulace ceny</t>
  </si>
  <si>
    <t>Zm01_5113520020</t>
  </si>
  <si>
    <t>Rekonstrukce ŽST Praha-Smíchov, I. ETAPA</t>
  </si>
  <si>
    <t>ZŘ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</si>
  <si>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</si>
  <si>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</si>
  <si>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</si>
  <si>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</si>
  <si>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</si>
  <si>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</si>
  <si>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</si>
  <si>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</si>
  <si>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</si>
  <si>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90-90</t>
  </si>
  <si>
    <t>Likvidace odpadů včetně dopravy</t>
  </si>
  <si>
    <t xml:space="preserve">  SO 90-90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</si>
  <si>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</si>
  <si>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</si>
  <si>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</si>
  <si>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</si>
  <si>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</si>
  <si>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</si>
  <si>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</si>
  <si>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</si>
  <si>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</si>
  <si>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</si>
  <si>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</si>
  <si>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</si>
  <si>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</si>
  <si>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</si>
  <si>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</si>
  <si>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</si>
  <si>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</si>
  <si>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</si>
  <si>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</si>
  <si>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</si>
  <si>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</si>
  <si>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</si>
  <si>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</si>
  <si>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</si>
  <si>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</si>
  <si>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</si>
  <si>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</si>
  <si>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90-90</t>
  </si>
  <si>
    <t>SD</t>
  </si>
  <si>
    <t>R015</t>
  </si>
  <si>
    <t>LIKVIDACE ODPADŮ včetně dopravy</t>
  </si>
  <si>
    <t>P</t>
  </si>
  <si>
    <t>901</t>
  </si>
  <si>
    <t>R015111</t>
  </si>
  <si>
    <t>LIKVIDACE ODPADŮ NEKONTAMINOVANÝCH - 17 05 04 VYTĚŽENÉ ZEMINY A HORNINY - I. TŘÍDA TĚŽITELNOSTI včetně dopravy</t>
  </si>
  <si>
    <t>T</t>
  </si>
  <si>
    <t>ODP+d 22</t>
  </si>
  <si>
    <t>PP</t>
  </si>
  <si>
    <t>VV</t>
  </si>
  <si>
    <t>65+30,750+205,320+70,871=371.941 [A]</t>
  </si>
  <si>
    <t>TS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</si>
  <si>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odpadu z místa stavby na místo převzetí provozovatelem skládky, recyklační linky nebo jiného zařízení na zpracování nebo likvidaci odpadů   
 - platí pro jakýkoliv způsob dopravy (po suchu, po vodě, ve vzduchu, ppř. dopravníky) a zahrnuje i potřebný počet naložení nebo přeložení či úpravou v případě meziskládkování   
 - náklady spojené s vyložením, manipulací, rozhrnutím či úpravou do figury s materiálem v místě skládky             
3. Způsob měření:   
Tunou se rozumí hmotnost odpadu vytříděného v souladu se zákonem č. 185/2001 Sb., o nakládání s odpady, v platném znění.</t>
  </si>
  <si>
    <t>902</t>
  </si>
  <si>
    <t>R015112</t>
  </si>
  <si>
    <t>LIKVIDACE ODPADŮ NEKONTAMINOVANÝCH - 17 05 04 VYTĚŽENÉ ZEMINY A HORNINY - II. TŘÍDA TĚŽITELNOSTI včetně dopravy</t>
  </si>
  <si>
    <t>40=40.000 [A]</t>
  </si>
  <si>
    <t>1. Položka obsahuje:   
 - veškeré poplatky provozovateli skládky, recyklační linky nebo jiného zařízení na zpracování nebo likvidaci odpadů související s převzetím, uložením, zpracováním nebo likvidací odpadu   
 - náklady spojené s dopravou odpadu z místa stavby na místo převzetí provozovatelem skládky, recyklační linky nebo jiného zařízení na zpracování nebo likvidaci odpadů   
 - platí pro jakýkoliv způsob dopravy (po suchu, po vodě, ve vzduchu, ppř. dopravníky) a zahrnuje i potřebný počet naložení nebo přeložení či úpravou v případě meziskládkování   
 - náklady spojené s vyložením, manipulací, rozhrnutím či úpravou do figury s materiálem v místě skládky             
3. Způsob měření:   
Tunou se rozumí hmotnost odpadu vytříděného v souladu se zákonem č. 185/2001 Sb., o nakládání s odpady, v platném znění.</t>
  </si>
  <si>
    <t>904</t>
  </si>
  <si>
    <t>R015120</t>
  </si>
  <si>
    <t>LIKVIDACE ODPADŮ NEKONTAMINOVANÝCH - 17 01 02 STAVEBNÍ A DEMOLIČNÍ SUŤ (CIHLY) včetně dopravy</t>
  </si>
  <si>
    <t>319,965=319.965 [A]</t>
  </si>
  <si>
    <t>1. Položka obsahuje:   
 – veškeré poplatky provozovateli skládky, recyklační linky nebo jiného zařízení na zpracování nebo likvidaci odpadů související s převzetím, uložením, zpracováním nebo likvidací odpadu   
- náklady spojené s dopravou odpadu z místa stavby na místo převzetí provozovatelem skládky, recyklační linky nebo jiného zařízení na zpracování nebo likvidaci odpadů   
 - platí pro jakýkoliv způsob dopravy (po suchu, po vodě, ve vzduchu, ppř. dopravníky) a zahrnuje i potřebný počet naložení nebo přeložení či úpravou v případě meziskládkování   
 - náklady spojené s vyložením, manipulací, rozhrnutím či úpravou do figury s materiálem v místě skládky   
3. Způsob měření:   
Tunou se rozumí hmotnost odpadu vytříděného v souladu se zákonem č. 185/2001 Sb., o nakládání s odpady, v platném znění.</t>
  </si>
  <si>
    <t>R015130</t>
  </si>
  <si>
    <t>905</t>
  </si>
  <si>
    <t>LIKVIDACE ODPADŮ NEKONTAMINOVANÝCH - 17 03 02 VYBOURANÝ ASFALTOVÝ BETON BEZ DEHTU včetně dopravy</t>
  </si>
  <si>
    <t>6,290=6.290 [A]</t>
  </si>
  <si>
    <t>906</t>
  </si>
  <si>
    <t>R015140</t>
  </si>
  <si>
    <t>LIKVIDACE ODPADŮ NEKONTAMINOVANÝCH - 17 01 01 BETON Z DEMOLIC OBJEKTŮ, ZÁKLADŮ TV včetně dopravy</t>
  </si>
  <si>
    <t>1,25+3+285,96+282+45+147,93=765.140 [A]</t>
  </si>
  <si>
    <t>1. Položka obsahuje:   
 – veškeré poplatky provozovateli skládky, recyklační linky nebo jiného zařízení na zpracování nebo likvidaci odpadů související s převzetím, uložením, zpracováním nebo likvidací odpadu   
 - náklady spojené s dopravou odpadu z místa stavby na místo převzetí provozovatelem skládky, recyklační linky nebo jiného zařízení na zpracování nebo likvidaci odpadů   
 - platí pro jakýkoliv způsob dopravy (po suchu, po vodě, ve vzduchu, ppř. dopravníky) a zahrnuje i potřebný počet naložení nebo přeložení či úpravou v případě meziskládkování   
 - náklady spojené s vyložením, manipulací, rozhrnutím či úpravou do figury s materiálem v místě skládky   
3. Způsob měření:   
Tunou se rozumí hmotnost odpadu vytříděného v souladu se zákonem č. 185/2001 Sb., o nakládání s odpady, v platném znění.</t>
  </si>
  <si>
    <t>909</t>
  </si>
  <si>
    <t>R015170</t>
  </si>
  <si>
    <t>LIKVIDACE ODPADŮ NEKONTAMINOVANÝCH - 17 02 01 DŘEVO PO STAVEBNÍM POUŽITÍ, Z DEMOLIC včetně dopravy</t>
  </si>
  <si>
    <t>7,770=7.770 [A]</t>
  </si>
  <si>
    <t>1. Položka obsahuje:   
 - veškeré poplatky provozovateli skládky, recyklační linky nebo jiného zařízení na zpracování nebo likvidaci odpadů související s převzetím, uložením, zpracováním nebo likvidací odpadu   
 - náklady spojené s dopravou odpadu z místa stavby na místo převzetí provozovatelem skládky, recyklační linky nebo jiného zařízení na zpracování nebo likvidaci odpadů   
 - platí pro jakýkoliv způsob dopravy (po suchu, po vodě, ve vzduchu, ppř. dopravníky) a zahrnuje i potřebný počet naložení nebo přeložení či úpravou v případě meziskládkování   
 - náklady spojené s vyložením, manipulací, rozhrnutím či úpravou do figury s materiálem v místě skládky   
3. Způsob měření:   
Tunou se rozumí hmotnost odpadu vytříděného v souladu se zákonem č. 185/2001 Sb., o nakládání s odpady, v platném znění.</t>
  </si>
  <si>
    <t>910</t>
  </si>
  <si>
    <t>R015190</t>
  </si>
  <si>
    <t>LIKVIDACE ODPADŮ NEKONTAMINOVANÝCH - 17 02 03 PLASTY Z INTERIÉRŮ REKONSTRUOVANÝCH OBJEKTŮ včetně dopravy</t>
  </si>
  <si>
    <t>0,300=0.300 [A]</t>
  </si>
  <si>
    <t>911</t>
  </si>
  <si>
    <t>R015210</t>
  </si>
  <si>
    <t>LIKVIDACE ODPADŮ NEKONTAMINOVANÝCH - 17 01 01 ŽELEZNIČNÍ PRAŽCE BETONOVÉ včetně dopravy</t>
  </si>
  <si>
    <t>2 047,410+46,980=2 094.390 [A]</t>
  </si>
  <si>
    <t>914</t>
  </si>
  <si>
    <t>R015240</t>
  </si>
  <si>
    <t>LIKVIDACE ODPADŮ NEKONTAMINOVANÝCH - 20 03 99 ODPAD PODOBNÝ KOMUNÁLNÍMU ODPADU včetně dopravy</t>
  </si>
  <si>
    <t>0,02+0,1=0.120 [A]</t>
  </si>
  <si>
    <t>915</t>
  </si>
  <si>
    <t>R015250</t>
  </si>
  <si>
    <t>LIKVIDACE ODPADŮ NEKONTAMINOVANÝCH - 17 02 03 POLYETYLÉNOVÉ PODLOŽKY (ŽEL. SVRŠEK) včetně dopravy</t>
  </si>
  <si>
    <t>2,223=2.223 [A]</t>
  </si>
  <si>
    <t>916</t>
  </si>
  <si>
    <t>R015260</t>
  </si>
  <si>
    <t>LIKVIDACE ODPADŮ NEKONTAMINOVANÝCH - 07 02 99 PRYŽOVÉ PODLOŽKY (ŽEL. SVRŠEK) včetně dopravy</t>
  </si>
  <si>
    <t>4,496=4.496 [A]</t>
  </si>
  <si>
    <t>917</t>
  </si>
  <si>
    <t>R015270</t>
  </si>
  <si>
    <t>LIKVIDACE ODPADŮ NEKONTAMINOVANÝCH - 17 01 03 IZOLÁTORY PORCELÁNOVÉ včetně dopravy</t>
  </si>
  <si>
    <t>3,500=3.500 [A]</t>
  </si>
  <si>
    <t>918</t>
  </si>
  <si>
    <t>R015280</t>
  </si>
  <si>
    <t>LIKVIDACE ODPADŮ NEKONTAMINOVANÝCH - 17 01 03 ODPOJOVAČE-OCEL, PORCELÁN 100KG včetně dopravy</t>
  </si>
  <si>
    <t>920</t>
  </si>
  <si>
    <t>R015310</t>
  </si>
  <si>
    <t>LIKVIDACE ODPADŮ NEKONTAMINOVANÝCH - 16 02 14 ELEKTROŠROT (VYŘAZENÁ EL. ZAŘÍZENÍ A PŘÍSTR. - AL, CU A VZ. KOVY) včetně dopravy</t>
  </si>
  <si>
    <t>1,200+0,050+0,200+0,500=1.950 [A]</t>
  </si>
  <si>
    <t>927</t>
  </si>
  <si>
    <t>R01523115R</t>
  </si>
  <si>
    <t>LIKVIDACE ODPADŮ NEKONTAMINOVANÝCH - 17 04 11 ZBYTKY KABELŮ A VODIČŮ včetně dopravy</t>
  </si>
  <si>
    <t>2,800+0,020+0,200+2,500=5.520 [A]</t>
  </si>
  <si>
    <t>952</t>
  </si>
  <si>
    <t>R015520</t>
  </si>
  <si>
    <t>LIKVIDACE ODPADŮ NEBEZPEČNÝCH - 17 02 04* ŽELEZNIČNÍ PRAŽCE DŘEVĚNÉ včetně dopravy</t>
  </si>
  <si>
    <t>381,440=381.440 [A]</t>
  </si>
  <si>
    <t>957</t>
  </si>
  <si>
    <t>R015621</t>
  </si>
  <si>
    <t>LIKVIDACE ODPADŮ NEBEZPEČNÝCH - KABELY S PLASTOVOU IZOLACÍ včetně dopravy</t>
  </si>
  <si>
    <t>0,120=0.120 [A]</t>
  </si>
  <si>
    <t>961</t>
  </si>
  <si>
    <t>R015760</t>
  </si>
  <si>
    <t>LIKVIDACE ODPADŮ NEBEZPEČNÝCH - 17 06 03* IZOLAČNÍ MATERIÁLY OBSAHUJÍCÍ NEBEZPEČNÉ LÁTKY včetně dopravy</t>
  </si>
  <si>
    <t>1,036=1.036 [A]</t>
  </si>
  <si>
    <t>1. Položka obsahuje:   
 - veškeré poplatky provozovateli skládky, recyklační linky nebo jiného zařízení na zpracování nebo likvidaci odpadů související s převzetím, uložením, zpracováním nebo likvidací odpadu   
 - náklady spojené s dopravou odpadu z místa stavby na místo převzetí provozovatelem skládky, recyklační linky nebo jiného zařízení na zpracování nebo likvidaci odpadů   
 - platí pro jakýkoliv způsob dopravy (po suchu, po vodě, ve vzduchu, ppř. dopravníky) a zahrnuje i potřebný počet naložení nebo přeložení či úpravou v případě meziskládkování   
 - náklady spojené s vyložením, manipulací, rozhrnutím či úpravou do figury s materiálem v místě skládky   
3. Způsob měření:   
Tunou se rozumí hmotnost odpadu vytříděného v souladu se zákonem č. 185/2001 Sb., o nakládání s odpady, v platném znění..</t>
  </si>
  <si>
    <t>963</t>
  </si>
  <si>
    <t>R015650</t>
  </si>
  <si>
    <t>LIKVIDACE ODPADŮ NEBEZPEČNÝCH - 16 06 02* NIKL - KADMIOVÉ BATERIE A AKUMULÁTORY včetně dopravy</t>
  </si>
  <si>
    <t>2,000=2.000 [A]</t>
  </si>
  <si>
    <t>98-98</t>
  </si>
  <si>
    <t>Všeobecný objekt</t>
  </si>
  <si>
    <t xml:space="preserve">  SO 98-98</t>
  </si>
  <si>
    <t>SO 98-98</t>
  </si>
  <si>
    <t>1</t>
  </si>
  <si>
    <t>Dokumentace stavby</t>
  </si>
  <si>
    <t>VSEOB001</t>
  </si>
  <si>
    <t>Geodetická dokumentace skutečného provedení stavby</t>
  </si>
  <si>
    <t>KPL</t>
  </si>
  <si>
    <t>R-položka</t>
  </si>
  <si>
    <t>Vypracování geodetické části dokumentace skutečného provedení</t>
  </si>
  <si>
    <t>v předepsaném rozsahu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</si>
  <si>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</si>
  <si>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</si>
  <si>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</si>
  <si>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</si>
  <si>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</si>
  <si>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</si>
  <si>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</si>
  <si>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</si>
  <si>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</si>
  <si>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4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</si>
  <si>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</si>
  <si>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</si>
  <si>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</si>
  <si>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u následujících SO a PS:</t>
  </si>
  <si>
    <t>Ostatní</t>
  </si>
  <si>
    <t>5</t>
  </si>
  <si>
    <t>OST1</t>
  </si>
  <si>
    <t>Osvědčení o shodě notifikovanou osobou v realizaci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</si>
  <si>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</si>
  <si>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</si>
  <si>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6</t>
  </si>
  <si>
    <t>OST2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</si>
  <si>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</si>
  <si>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</si>
  <si>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</si>
  <si>
    <t>10</t>
  </si>
  <si>
    <t>OST6</t>
  </si>
  <si>
    <t>Ekologický dozor</t>
  </si>
  <si>
    <t>Položka zahrnuje veškeré činnosti nezbytné k zajištění ochrany fauny, flory a k realizaci doporučených opatření popsaných v:    
-   stanoviska, rozhodnutí a vyjádření E.01 odborů ŽP Mag. m. Plzně, MÚ Plzeň 2  a KuPK     
- činností popsaných při udělování výjímky ZCHD včetně závazných podmínek při vydání výjimky ze zákazů ve smyslu § 56 zákona č. 114/1992 Sb. a dalších citovaných předpisů    
- části dokumentace E.02.04 (zoologie a botanika)    
- části dokumentace E.02.05 (dendrologie)</t>
  </si>
  <si>
    <t>11</t>
  </si>
  <si>
    <t>OST7</t>
  </si>
  <si>
    <t>Korozní měření</t>
  </si>
  <si>
    <t>1. Položka obsahuje: měření na stávajících, úložných  i nových zařízeních, vyhodnocení a předání protokolu v tištěné i digitální formě      
2. Položka neobsahuje: 0    
3. Měrná jednotka: KOMPLET     
4. Způsob měření:  soubor všech úkonů a měření, které jsou třeba ve smyslu TKP státních drah     
     – u nových zařízení po jejich uvedení do provozu     
     – u existujících zařízení se provádí na stávajícím úseku trati před zahájením prací a znovu po uvedení trati do provozu ve smyslu TKP státních drah (pro porovnání hodnot)     
     – měření se provádí v místech specifikovaných v části E.10.04 dokumentace    
5. Hlavní materiál: kancelářský papír, desky, CD disk</t>
  </si>
  <si>
    <t>12</t>
  </si>
  <si>
    <t>OST8</t>
  </si>
  <si>
    <t>Pyrotechnický průzkum v realizaci</t>
  </si>
  <si>
    <t>[bez vazby na CS]</t>
  </si>
  <si>
    <t>Publicita</t>
  </si>
  <si>
    <t>13</t>
  </si>
  <si>
    <t>OST9_R</t>
  </si>
  <si>
    <t>Zajištění Publicity stavby</t>
  </si>
  <si>
    <t>0</t>
  </si>
  <si>
    <t>Položka obsahuje kompletní zajištění Publicity stavby, dle rozsahu ZTP/VTP</t>
  </si>
  <si>
    <t>D.1.1</t>
  </si>
  <si>
    <t>Železniční zabezpečovací zařízení</t>
  </si>
  <si>
    <t xml:space="preserve">  PS 30-01-11.1</t>
  </si>
  <si>
    <t>ŽST Praha-Smíchov, obvod společné nádraží, provizorní SZZ</t>
  </si>
  <si>
    <t>PS 30-01-11.1</t>
  </si>
  <si>
    <t>ZEMNÍ PRÁCE</t>
  </si>
  <si>
    <t>11120</t>
  </si>
  <si>
    <t>ODSTRANĚNÍ KŘOVIN</t>
  </si>
  <si>
    <t>M2</t>
  </si>
  <si>
    <t>2022_OTSKP</t>
  </si>
  <si>
    <t>viz výkresová a textová část dokumentace</t>
  </si>
  <si>
    <t>Technická specifikace položky odpovídá příslušné cenové soustavě.</t>
  </si>
  <si>
    <t>11343</t>
  </si>
  <si>
    <t>ODSTRAN KRYTU ZPEVNĚNÝCH PLOCH S ASFALT POJIVEM VČET PODKLADU</t>
  </si>
  <si>
    <t>M3</t>
  </si>
  <si>
    <t>11345</t>
  </si>
  <si>
    <t>ODSTRAN KRYTU ZPEVNĚNÝCH PLOCH Z BETONU VČET PODKLADU</t>
  </si>
  <si>
    <t>11346</t>
  </si>
  <si>
    <t>ODSTRANĚNÍ KRYTU ZPEVNĚNÝCH PLOCH ZE SILNIČ DÍLCŮ (PANELŮ) VČET PODKL</t>
  </si>
  <si>
    <t>11348</t>
  </si>
  <si>
    <t>ODSTRANĚNÍ KRYTU ZPEVNĚNÝCH PLOCH Z DLAŽDIC VČETNĚ PODKLADU</t>
  </si>
  <si>
    <t>13183</t>
  </si>
  <si>
    <t>HLOUBENÍ JAM ZAPAŽ I NEPAŽ TŘ II</t>
  </si>
  <si>
    <t>7</t>
  </si>
  <si>
    <t>13283</t>
  </si>
  <si>
    <t>HLOUBENÍ RÝH ŠÍŘ DO 2M PAŽ I NEPAŽ TŘ. II</t>
  </si>
  <si>
    <t>8</t>
  </si>
  <si>
    <t>14113</t>
  </si>
  <si>
    <t>PROTLAČOVÁNÍ OCELOVÉHO POTRUBÍ DN DO 200MM</t>
  </si>
  <si>
    <t>M</t>
  </si>
  <si>
    <t>9</t>
  </si>
  <si>
    <t>17411</t>
  </si>
  <si>
    <t>ZÁSYP JAM A RÝH ZEMINOU SE ZHUTNĚNÍM</t>
  </si>
  <si>
    <t>SVRŠEK A NEPROMĚNNÉ NÁVĚSTI</t>
  </si>
  <si>
    <t>134</t>
  </si>
  <si>
    <t>544322</t>
  </si>
  <si>
    <t>IZOLOVANÝ STYK LEPENÝ STANDARDNÍ DÉLKY (3,4-8,0 M), TEPELNĚ NEOPRACOVANÝ, TVARU 49 E1</t>
  </si>
  <si>
    <t>KUS</t>
  </si>
  <si>
    <t>70</t>
  </si>
  <si>
    <t>VŠEOBECNÉ PRÁCE PRO SILNOPROUD A SLABOPROUD</t>
  </si>
  <si>
    <t>702111</t>
  </si>
  <si>
    <t>KABELOVÝ ŽLAB ZEMNÍ VČETNĚ KRYTU SVĚTLÉ ŠÍŘKY DO 120 MM</t>
  </si>
  <si>
    <t>702112</t>
  </si>
  <si>
    <t>KABELOVÝ ŽLAB ZEMNÍ VČETNĚ KRYTU SVĚTLÉ ŠÍŘKY PŘES 120 DO 250 MM</t>
  </si>
  <si>
    <t>702212</t>
  </si>
  <si>
    <t>KABELOVÁ CHRÁNIČKA ZEMNÍ DN PŘES 100 DO 200 MM</t>
  </si>
  <si>
    <t>702412</t>
  </si>
  <si>
    <t>KABELOVÝ PROSTUP DO OBJEKTU PŘES ZÁKLAD ZDĚNÝ SVĚTLÉ ŠÍŘKY PŘES 100 DO 200 MM</t>
  </si>
  <si>
    <t>14</t>
  </si>
  <si>
    <t>702422</t>
  </si>
  <si>
    <t>KABELOVÝ PROSTUP DO OBJEKTU PŘES ZÁKLAD BETONOVÝ SVĚTLÉ ŠÍŘKY PŘES 100 DO 200 MM</t>
  </si>
  <si>
    <t>15</t>
  </si>
  <si>
    <t>702511</t>
  </si>
  <si>
    <t>PRŮRAZ ZDIVEM (PŘÍČKOU) ZDĚNÝM TLOUŠŤKY DO 45 CM</t>
  </si>
  <si>
    <t>16</t>
  </si>
  <si>
    <t>702610</t>
  </si>
  <si>
    <t>ODKRYTÍ A ZAKRYTÍ KABELOVÉHO ŽLABU</t>
  </si>
  <si>
    <t>17</t>
  </si>
  <si>
    <t>702820</t>
  </si>
  <si>
    <t>VYČIŠTĚNÍ STÁVAJÍCÍHO KABELOVÉHO PROSTUPU Z TVÁRNIC NEBO CHRÁNIČEK BEZ KABELOVÉ KOMORY</t>
  </si>
  <si>
    <t>18</t>
  </si>
  <si>
    <t>702830</t>
  </si>
  <si>
    <t>VYČIŠTĚNÍ STÁVAJÍCÍHO KABELOVÉHO PROSTUPU ZE ŽLABŮ</t>
  </si>
  <si>
    <t>19</t>
  </si>
  <si>
    <t>703763</t>
  </si>
  <si>
    <t>KABELOVÁ UCPÁVKA VODĚ ODOLNÁ PRO VNITŘNÍ PRŮMĚR OTVORU 105 - 185MM</t>
  </si>
  <si>
    <t>20</t>
  </si>
  <si>
    <t>709110</t>
  </si>
  <si>
    <t>PROVIZORNÍ ZAJIŠTĚNÍ KABELU VE VÝKOPU</t>
  </si>
  <si>
    <t>21</t>
  </si>
  <si>
    <t>709210</t>
  </si>
  <si>
    <t>KŘIŽOVATKA KABELOVÝCH VEDENÍ SE STÁVAJÍCÍ INŽENÝRSKOU SÍTÍ (KABELEM, POTRUBÍM APOD.)</t>
  </si>
  <si>
    <t>22</t>
  </si>
  <si>
    <t>709400</t>
  </si>
  <si>
    <t>ZATAŽENÍ LANKA DO CHRÁNIČKY NEBO ŽLABU</t>
  </si>
  <si>
    <t>23</t>
  </si>
  <si>
    <t>709611</t>
  </si>
  <si>
    <t>DEMONTÁŽ KABELOVÉHO ŽLABU/LIŠTY VČETNĚ KRYTU</t>
  </si>
  <si>
    <t>74</t>
  </si>
  <si>
    <t>SILNOPROUD</t>
  </si>
  <si>
    <t>24</t>
  </si>
  <si>
    <t>741911</t>
  </si>
  <si>
    <t>UZEMŇOVACÍ VODIČ V ZEMI FEZN DO 120 MM2</t>
  </si>
  <si>
    <t>25</t>
  </si>
  <si>
    <t>741B12</t>
  </si>
  <si>
    <t>ZEMNÍCÍ TYČ FEZN DÉLKY PŘES 2,0 DO 4,5 M</t>
  </si>
  <si>
    <t>26</t>
  </si>
  <si>
    <t>742H12</t>
  </si>
  <si>
    <t>KABEL NN ČTYŘ- A PĚTIŽÍLOVÝ CU S PLASTOVOU IZOLACÍ OD 4 DO 16 MM2</t>
  </si>
  <si>
    <t>27</t>
  </si>
  <si>
    <t>742H13</t>
  </si>
  <si>
    <t>KABEL NN ČTYŘ- A PĚTIŽÍLOVÝ CU S PLASTOVOU IZOLACÍ OD 25 DO 50 MM2</t>
  </si>
  <si>
    <t>28</t>
  </si>
  <si>
    <t>742L12</t>
  </si>
  <si>
    <t>UKONČENÍ DVOU AŽ PĚTIŽÍLOVÉHO KABELU V ROZVADĚČI NEBO NA PŘÍSTROJI OD 4 DO 16 MM2</t>
  </si>
  <si>
    <t>29</t>
  </si>
  <si>
    <t>742L13</t>
  </si>
  <si>
    <t>UKONČENÍ DVOU AŽ PĚTIŽÍLOVÉHO KABELU V ROZVADĚČI NEBO NA PŘÍSTROJI OD 25 DO 50 MM2</t>
  </si>
  <si>
    <t>30</t>
  </si>
  <si>
    <t>742P14</t>
  </si>
  <si>
    <t>ZATAŽENÍ KABELU DO CHRÁNIČKY - KABEL PŘES 4 KG/M</t>
  </si>
  <si>
    <t>75</t>
  </si>
  <si>
    <t>SLABOPROUD</t>
  </si>
  <si>
    <t>31</t>
  </si>
  <si>
    <t>75A131</t>
  </si>
  <si>
    <t>KABEL METALICKÝ DVOUPLÁŠŤOVÝ DO 12 PÁRŮ - DODÁVKA</t>
  </si>
  <si>
    <t>KMPÁR</t>
  </si>
  <si>
    <t>32</t>
  </si>
  <si>
    <t>75A141</t>
  </si>
  <si>
    <t>KABEL METALICKÝ DVOUPLÁŠŤOVÝ PŘES 12 PÁRŮ - DODÁVKA</t>
  </si>
  <si>
    <t>33</t>
  </si>
  <si>
    <t>75A217</t>
  </si>
  <si>
    <t>ZATAŽENÍ A SPOJKOVÁNÍ KABELŮ DO 12 PÁRŮ - MONTÁŽ</t>
  </si>
  <si>
    <t>34</t>
  </si>
  <si>
    <t>75A218</t>
  </si>
  <si>
    <t>ZATAŽENÍ A SPOJKOVÁNÍ KABELŮ DO 12 PÁRŮ - DEMONTÁŽ</t>
  </si>
  <si>
    <t>35</t>
  </si>
  <si>
    <t>75A227</t>
  </si>
  <si>
    <t>ZATAŽENÍ A SPOJKOVÁNÍ KABELŮ PŘES 12 PÁRŮ - MONTÁŽ</t>
  </si>
  <si>
    <t>36</t>
  </si>
  <si>
    <t>75A228</t>
  </si>
  <si>
    <t>ZATAŽENÍ A SPOJKOVÁNÍ KABELŮ PŘES 12 PÁRŮ - DEMONTÁŽ</t>
  </si>
  <si>
    <t>37</t>
  </si>
  <si>
    <t>75A321</t>
  </si>
  <si>
    <t>SPOJKA ROVNÁ PRO PLASTOVÉ KABELY S JÁDRY O PRŮMĚRU 1 MM2 DO 12 PÁRŮ</t>
  </si>
  <si>
    <t>38</t>
  </si>
  <si>
    <t>75A322</t>
  </si>
  <si>
    <t>SPOJKA ROVNÁ PRO PLASTOVÉ KABELY S JÁDRY O PRŮMĚRU 1 MM2 PŘES 12 PÁRŮ</t>
  </si>
  <si>
    <t>39</t>
  </si>
  <si>
    <t>75B111</t>
  </si>
  <si>
    <t>VNITŘNÍ KABELOVÉ ROZVODY DO 20 KABELŮ - DODÁVKA</t>
  </si>
  <si>
    <t>40</t>
  </si>
  <si>
    <t>75B117</t>
  </si>
  <si>
    <t>VNITŘNÍ KABELOVÉ ROZVODY DO 20 KABELŮ - MONTÁŽ</t>
  </si>
  <si>
    <t>41</t>
  </si>
  <si>
    <t>75B118</t>
  </si>
  <si>
    <t>VNITŘNÍ KABELOVÉ ROZVODY DO 20 KABELŮ - DEMONTÁŽ</t>
  </si>
  <si>
    <t>42</t>
  </si>
  <si>
    <t>75B231</t>
  </si>
  <si>
    <t>GRAFICKO-TECHNOLOGICKÁ NADSTAVBA - DODÁVKA</t>
  </si>
  <si>
    <t>43</t>
  </si>
  <si>
    <t>75B237</t>
  </si>
  <si>
    <t>GRAFICKO-TECHNOLOGICKÁ NADSTAVBA - MONTÁŽ</t>
  </si>
  <si>
    <t>44</t>
  </si>
  <si>
    <t>75B238</t>
  </si>
  <si>
    <t>GRAFICKO-TECHNOLOGICKÁ NADSTAVBA - DEMONTÁŽ</t>
  </si>
  <si>
    <t>45</t>
  </si>
  <si>
    <t>75B331</t>
  </si>
  <si>
    <t>ÚPRAVA OVLÁDACÍHO STOLU, KONTROLNÍ SKŘÍNĚ - DODÁVKA</t>
  </si>
  <si>
    <t>46</t>
  </si>
  <si>
    <t>75B337</t>
  </si>
  <si>
    <t>ÚPRAVA OVLÁDACÍHO STOLU, KONTROLNÍ SKŘÍNĚ - MONTÁŽ</t>
  </si>
  <si>
    <t>47</t>
  </si>
  <si>
    <t>75B338</t>
  </si>
  <si>
    <t>ÚPRAVA OVLÁDACÍHO STOLU, KONTROLNÍ SKŘÍNĚ - DEMONTÁŽ</t>
  </si>
  <si>
    <t>48</t>
  </si>
  <si>
    <t>75B361</t>
  </si>
  <si>
    <t>KOLEJOVÁ DESKA - DODÁVKA</t>
  </si>
  <si>
    <t>49</t>
  </si>
  <si>
    <t>75B367</t>
  </si>
  <si>
    <t>KOLEJOVÁ DESKA - MONTÁŽ</t>
  </si>
  <si>
    <t>50</t>
  </si>
  <si>
    <t>75B368</t>
  </si>
  <si>
    <t>KOLEJOVÁ DESKA - DEMONTÁŽ</t>
  </si>
  <si>
    <t>51</t>
  </si>
  <si>
    <t>75B378</t>
  </si>
  <si>
    <t>HRADLOVÝ PŘÍSTROJ (1 POLE) - DEMONTÁŽ</t>
  </si>
  <si>
    <t>52</t>
  </si>
  <si>
    <t>75B491</t>
  </si>
  <si>
    <t>SKŘÍŇ KABELOVÁ - DODÁVKA</t>
  </si>
  <si>
    <t>53</t>
  </si>
  <si>
    <t>75B497</t>
  </si>
  <si>
    <t>SKŘÍŇ KABELOVÁ - MONTÁŽ</t>
  </si>
  <si>
    <t>54</t>
  </si>
  <si>
    <t>75B541</t>
  </si>
  <si>
    <t>SKŘÍŇ (STOJAN) VOLNÉ VAZBY - DODÁVKA</t>
  </si>
  <si>
    <t>55</t>
  </si>
  <si>
    <t>75B547</t>
  </si>
  <si>
    <t>SKŘÍŇ (STOJAN) VOLNÉ VAZBY - MONTÁŽ</t>
  </si>
  <si>
    <t>56</t>
  </si>
  <si>
    <t>75B548</t>
  </si>
  <si>
    <t>SKŘÍŇ (STOJAN) VOLNÉ VAZBY - DEMONTÁŽ</t>
  </si>
  <si>
    <t>57</t>
  </si>
  <si>
    <t>75B569</t>
  </si>
  <si>
    <t>ÚPRAVA RELÉOVÝCH, NAPÁJECÍCH NEBO KABELOVÝCH STOJANŮ NEBO SKŘÍNÍ</t>
  </si>
  <si>
    <t>58</t>
  </si>
  <si>
    <t>75B631</t>
  </si>
  <si>
    <t>KOMPLETNÍ NAPÁJECÍ ZDROJ (50 HZ) DO 10 KVA - DODÁVKA</t>
  </si>
  <si>
    <t>59</t>
  </si>
  <si>
    <t>75B647</t>
  </si>
  <si>
    <t>NAPÁJECÍ ZDROJ - MONTÁŽ</t>
  </si>
  <si>
    <t>60</t>
  </si>
  <si>
    <t>75B661</t>
  </si>
  <si>
    <t>SKŘÍŇ NAPÁJECÍ - DODÁVKA</t>
  </si>
  <si>
    <t>61</t>
  </si>
  <si>
    <t>75B667</t>
  </si>
  <si>
    <t>SKŘÍŇ NAPÁJECÍ - MONTÁŽ</t>
  </si>
  <si>
    <t>62</t>
  </si>
  <si>
    <t>75B668</t>
  </si>
  <si>
    <t>SKŘÍŇ NAPÁJECÍ - DEMONTÁŽ</t>
  </si>
  <si>
    <t>63</t>
  </si>
  <si>
    <t>75B671</t>
  </si>
  <si>
    <t>ODDĚLOVACÍ TRANSFORMÁTOR - DODÁVKA</t>
  </si>
  <si>
    <t>64</t>
  </si>
  <si>
    <t>75B677</t>
  </si>
  <si>
    <t>ODDĚLOVACÍ TRANSFORMÁTOR - MONTÁŽ</t>
  </si>
  <si>
    <t>65</t>
  </si>
  <si>
    <t>75B678</t>
  </si>
  <si>
    <t>ODDĚLOVACÍ TRANSFORMÁTOR - DEMONTÁŽ</t>
  </si>
  <si>
    <t>66</t>
  </si>
  <si>
    <t>75B6G8</t>
  </si>
  <si>
    <t>USMĚRŇOVAČ - DEMONTÁŽ</t>
  </si>
  <si>
    <t>67</t>
  </si>
  <si>
    <t>75B6T8</t>
  </si>
  <si>
    <t>BATERIE - DEMONTÁŽ</t>
  </si>
  <si>
    <t>68</t>
  </si>
  <si>
    <t>75B742</t>
  </si>
  <si>
    <t>OCHRANNÁ OPATŘENÍ PROTI ATMOSFÉRICKÝM VLIVŮM - JEDNOKOLEJNÁ TRAŤ BEZ TRAKCÍ</t>
  </si>
  <si>
    <t>KM</t>
  </si>
  <si>
    <t>69</t>
  </si>
  <si>
    <t>75B772</t>
  </si>
  <si>
    <t>OCHRANNÁ OPATŘENÍ PROTI ATMOSFÉRICKÝM VLIVŮM - DVOUKOLEJNÁ TRAŤ S TRAKCÍ</t>
  </si>
  <si>
    <t>75B871</t>
  </si>
  <si>
    <t>ZAŘÍZENÍ BEZPEČNÉ KOMUNIKACE MEZI ZABEZPEČOVACÍMI ZAŘÍZENÍMI (32 PERIFERIÍ) - DODÁVKA</t>
  </si>
  <si>
    <t>71</t>
  </si>
  <si>
    <t>75B877</t>
  </si>
  <si>
    <t>ZAŘÍZENÍ BEZPEČNÉ KOMUNIKACE MEZI ZABEZPEČOVACÍMI ZAŘÍZENÍMI (32 PERIFERIÍ) - MONTÁŽ</t>
  </si>
  <si>
    <t>72</t>
  </si>
  <si>
    <t>75B878</t>
  </si>
  <si>
    <t>ZAŘÍZENÍ BEZPEČNÉ KOMUNIKACE MEZI ZABEZPEČOVACÍMI ZAŘÍZENÍMI (32 PERIFERIÍ) - DEMONTÁŽ</t>
  </si>
  <si>
    <t>73</t>
  </si>
  <si>
    <t>75B949</t>
  </si>
  <si>
    <t>INDIVIDUÁLNÍ SW ELEKTRONICKÉHO STAVĚDLA S ELEKTRONICKÝM ROZHRANÍM - ÚPRAVA</t>
  </si>
  <si>
    <t>v. j.</t>
  </si>
  <si>
    <t>75B981</t>
  </si>
  <si>
    <t>SW PRO GRAFICKO-TECHNOLOGICKOU NADSTAVBU - DODÁVKA</t>
  </si>
  <si>
    <t>75B987</t>
  </si>
  <si>
    <t>SW PRO GRAFICKO-TECHNOLOGICKOU NADSTAVBU - MONTÁŽ</t>
  </si>
  <si>
    <t>76</t>
  </si>
  <si>
    <t>75C178</t>
  </si>
  <si>
    <t>PŘESTAVNÍK ELEKTROMOTORICKÝ - DEMONTÁŽ</t>
  </si>
  <si>
    <t>77</t>
  </si>
  <si>
    <t>75C198</t>
  </si>
  <si>
    <t>MECHANICKÝ ZÁVORNÍK - DEMONTÁŽ</t>
  </si>
  <si>
    <t>78</t>
  </si>
  <si>
    <t>75C1A8</t>
  </si>
  <si>
    <t>DRÁTOVODNÁ TRASA - DEMONTÁŽ</t>
  </si>
  <si>
    <t>79</t>
  </si>
  <si>
    <t>75C221</t>
  </si>
  <si>
    <t>VÝKOLEJKA SE ZÁMKEM - DODÁVKA</t>
  </si>
  <si>
    <t>80</t>
  </si>
  <si>
    <t>75C227</t>
  </si>
  <si>
    <t>VÝKOLEJKA SE ZÁMKEM - MONTÁŽ</t>
  </si>
  <si>
    <t>81</t>
  </si>
  <si>
    <t>75C411</t>
  </si>
  <si>
    <t>ZÁMEK VÝMĚNOVÝ NEBO ODTLAČNÝ (JEDNODUCHÝ, KONTROLNÍ) - DODÁVKA</t>
  </si>
  <si>
    <t>82</t>
  </si>
  <si>
    <t>75C417</t>
  </si>
  <si>
    <t>ZÁMEK VÝMĚNOVÝ NEBO ODTLAČNÝ (JEDNODUCHÝ, KONTROLNÍ) - MONTÁŽ</t>
  </si>
  <si>
    <t>83</t>
  </si>
  <si>
    <t>75C418</t>
  </si>
  <si>
    <t>ZÁMEK VÝMĚNOVÝ NEBO ODTLAČNÝ (JEDNODUCHÝ, KONTROLNÍ) - DEMONTÁŽ</t>
  </si>
  <si>
    <t>84</t>
  </si>
  <si>
    <t>75C471</t>
  </si>
  <si>
    <t>ZÁMEK ELEKTROMAGNETICKÝ V KOLEJIŠTI - DODÁVKA</t>
  </si>
  <si>
    <t>85</t>
  </si>
  <si>
    <t>75C477</t>
  </si>
  <si>
    <t>ZÁMEK ELEKTROMAGNETICKÝ V KOLEJIŠTI - MONTÁŽ</t>
  </si>
  <si>
    <t>86</t>
  </si>
  <si>
    <t>75C4A1</t>
  </si>
  <si>
    <t>ZÁMEK ELEKTROMAGNETICKÝ VNITŘNÍ - DODÁVKA</t>
  </si>
  <si>
    <t>87</t>
  </si>
  <si>
    <t>75C4A7</t>
  </si>
  <si>
    <t>ZÁMEK ELEKTROMAGNETICKÝ VNITŘNÍ - MONTÁŽ</t>
  </si>
  <si>
    <t>88</t>
  </si>
  <si>
    <t>75C518</t>
  </si>
  <si>
    <t>STOŽÁROVÉ NÁVĚSTIDLO DO DVOU SVĚTEL - DEMONTÁŽ</t>
  </si>
  <si>
    <t>89</t>
  </si>
  <si>
    <t>75C521</t>
  </si>
  <si>
    <t>STOŽÁROVÉ NÁVĚSTIDLO TŘÍSVĚTLOVÉ - DODÁVKA</t>
  </si>
  <si>
    <t>90</t>
  </si>
  <si>
    <t>75C527</t>
  </si>
  <si>
    <t>STOŽÁROVÉ NÁVĚSTIDLO TŘÍSVĚTLOVÉ - MONTÁŽ</t>
  </si>
  <si>
    <t>91</t>
  </si>
  <si>
    <t>75C528</t>
  </si>
  <si>
    <t>STOŽÁROVÉ NÁVĚSTIDLO TŘÍSVĚTLOVÉ - DEMONTÁŽ</t>
  </si>
  <si>
    <t>92</t>
  </si>
  <si>
    <t>75C531</t>
  </si>
  <si>
    <t>STOŽÁROVÉ NÁVĚSTIDLO OD ČTYŘ SVĚTEL - DODÁVKA</t>
  </si>
  <si>
    <t>93</t>
  </si>
  <si>
    <t>75C537</t>
  </si>
  <si>
    <t>STOŽÁROVÉ NÁVĚSTIDLO OD ČTYŘ SVĚTEL - MONTÁŽ</t>
  </si>
  <si>
    <t>94</t>
  </si>
  <si>
    <t>75C538</t>
  </si>
  <si>
    <t>STOŽÁROVÉ NÁVĚSTIDLO OD ČTYŘ SVĚTEL - DEMONTÁŽ</t>
  </si>
  <si>
    <t>95</t>
  </si>
  <si>
    <t>75C611</t>
  </si>
  <si>
    <t>TRPASLIČÍ NÁVĚSTIDLO DO DVOU SVĚTEL - DODÁVKA</t>
  </si>
  <si>
    <t>96</t>
  </si>
  <si>
    <t>75C617</t>
  </si>
  <si>
    <t>TRPASLIČÍ NÁVĚSTIDLO DO DVOU SVĚTEL - MONTÁŽ</t>
  </si>
  <si>
    <t>97</t>
  </si>
  <si>
    <t>75C618</t>
  </si>
  <si>
    <t>TRPASLIČÍ NÁVĚSTIDLO DO DVOU SVĚTEL - DEMONTÁŽ</t>
  </si>
  <si>
    <t>98</t>
  </si>
  <si>
    <t>75C721</t>
  </si>
  <si>
    <t>VZDÁLENOSTNÍ UPOZORNOVADLO, NEPROMĚNNÉ NÁVĚSTIDLO SE ZÁKLADEM - DODÁVKA</t>
  </si>
  <si>
    <t>99</t>
  </si>
  <si>
    <t>75C727</t>
  </si>
  <si>
    <t>VZDÁLENOSTNÍ UPOZORNOVADLO, NEPROMĚNNÉ NÁVĚSTIDLO SE ZÁKLADEM - MONTÁŽ</t>
  </si>
  <si>
    <t>100</t>
  </si>
  <si>
    <t>75C847</t>
  </si>
  <si>
    <t>STYKOVÝ TRANSFORMÁTOR, SYMETRIZAČNÍ A UKOLEJŇOVACÍ TLUMIVKA - MONTÁŽ</t>
  </si>
  <si>
    <t>101</t>
  </si>
  <si>
    <t>75C848</t>
  </si>
  <si>
    <t>STYKOVÝ TRANSFORMÁTOR, SYMETRIZAČNÍ A UKOLEJŇOVACÍ TLUMIVKA - DEMONTÁŽ</t>
  </si>
  <si>
    <t>102</t>
  </si>
  <si>
    <t>75C851</t>
  </si>
  <si>
    <t>SADA PROPOJEK PRO PŘIPOJENÍ STYKOVÉHO TRANSFORMÁTORU, SYMETRIZAČNÍ TLUMIVKY KE KOLEJNICI - DODÁVKA</t>
  </si>
  <si>
    <t>103</t>
  </si>
  <si>
    <t>75C857</t>
  </si>
  <si>
    <t>SADA PROPOJEK PRO PŘIPOJENÍ STYKOVÉHO TRANSFORMÁTORU, SYMETRIZAČNÍ TLUMIVKY KE KOLEJNICI - MONTÁŽ</t>
  </si>
  <si>
    <t>104</t>
  </si>
  <si>
    <t>75C858</t>
  </si>
  <si>
    <t>SADA PROPOJEK PRO PŘIPOJENÍ STYKOVÉHO TRANSFORMÁTORU, SYMETRIZAČNÍ TLUMIVKY KE KOLEJNICI - DEMONTÁŽ</t>
  </si>
  <si>
    <t>105</t>
  </si>
  <si>
    <t>75C881</t>
  </si>
  <si>
    <t>MEZIKOLEJOVÁ LANOVÁ PROPOJKA (DO 3 LAN DO DÉLKY 7 M) - DODÁVKA</t>
  </si>
  <si>
    <t>106</t>
  </si>
  <si>
    <t>75C887</t>
  </si>
  <si>
    <t>MEZIKOLEJOVÁ LANOVÁ PROPOJKA (DO 3 LAN DO DÉLKY 7 M) - MONTÁŽ</t>
  </si>
  <si>
    <t>107</t>
  </si>
  <si>
    <t>75C888</t>
  </si>
  <si>
    <t>MEZIKOLEJOVÁ LANOVÁ PROPOJKA (DO 3 LAN DO DÉLKY 7 M) - DEMONTÁŽ</t>
  </si>
  <si>
    <t>108</t>
  </si>
  <si>
    <t>75C8B8</t>
  </si>
  <si>
    <t>VENKOVNÍ VÝSTROJ IZOLOVANÉ KOLEJNICE - DEMONTÁŽ</t>
  </si>
  <si>
    <t>109</t>
  </si>
  <si>
    <t>75C8C8</t>
  </si>
  <si>
    <t>MEZIKOLEJOVÁ LANOVÁ PROPOJKA DLOUHÁ (DO 3 LAN) - DEMONTÁŽ</t>
  </si>
  <si>
    <t>110</t>
  </si>
  <si>
    <t>75C911</t>
  </si>
  <si>
    <t>SNÍMAČ POČÍTAČE NÁPRAV - DODÁVKA</t>
  </si>
  <si>
    <t>111</t>
  </si>
  <si>
    <t>75C917</t>
  </si>
  <si>
    <t>SNÍMAČ POČÍTAČE NÁPRAV - MONTÁŽ</t>
  </si>
  <si>
    <t>112</t>
  </si>
  <si>
    <t>75C918</t>
  </si>
  <si>
    <t>SNÍMAČ POČÍTAČE NÁPRAV - DEMONTÁŽ</t>
  </si>
  <si>
    <t>113</t>
  </si>
  <si>
    <t>75C931</t>
  </si>
  <si>
    <t>SKŘÍŇ S POČÍTAČI NÁPRAV 8 BODŮ/7 ÚSEKŮ - DODÁVKA</t>
  </si>
  <si>
    <t>114</t>
  </si>
  <si>
    <t>75C937</t>
  </si>
  <si>
    <t>SKŘÍŇ S POČÍTAČI NÁPRAV 8 BODŮ/7 ÚSEKŮ - MONTÁŽ</t>
  </si>
  <si>
    <t>115</t>
  </si>
  <si>
    <t>75D148</t>
  </si>
  <si>
    <t>KABELOVÁ SKŘÍŇ - DEMONTÁŽ</t>
  </si>
  <si>
    <t>116</t>
  </si>
  <si>
    <t>75D158</t>
  </si>
  <si>
    <t>KABELOVÝ OBJEKT - DEMONTÁŽ</t>
  </si>
  <si>
    <t>117</t>
  </si>
  <si>
    <t>75D161</t>
  </si>
  <si>
    <t>RELÉOVÝ DOMEK (DO 18 M2) PREFABRIKOVANÝ, IZOLOVANÝ, S KLIMATIZACÍ A VNITŘNÍ KABELIZACÍ - DODÁVKA</t>
  </si>
  <si>
    <t>118</t>
  </si>
  <si>
    <t>75D166</t>
  </si>
  <si>
    <t>RELÉOVÝ DOMEK (DO 18 M2) PREFABRIKOVANÝ, IZOLOVANÝ, S KLIMATIZACÍ A VNITŘNÍ KABELIZACÍ - PRONÁJEM</t>
  </si>
  <si>
    <t>kus/měsíc</t>
  </si>
  <si>
    <t>119</t>
  </si>
  <si>
    <t>75D167</t>
  </si>
  <si>
    <t>RELÉOVÝ DOMEK (DO 18 M2) PREFABRIKOVANÝ - MONTÁŽ</t>
  </si>
  <si>
    <t>120</t>
  </si>
  <si>
    <t>75D198</t>
  </si>
  <si>
    <t>PŘÍSTROJOVÁ SKŘÍŇ V KOLEJIŠTI BEZ VNITŘNÍ VÝSTROJE - DEMONTÁŽ</t>
  </si>
  <si>
    <t>121</t>
  </si>
  <si>
    <t>75E117</t>
  </si>
  <si>
    <t>DOZOR PRACOVNÍKŮ PROVOZOVATELE PŘI PRÁCI NA ŽIVÉM ZAŘÍZENÍ</t>
  </si>
  <si>
    <t>HOD</t>
  </si>
  <si>
    <t>122</t>
  </si>
  <si>
    <t>75E127</t>
  </si>
  <si>
    <t>CELKOVÁ PROHLÍDKA ZAŘÍZENÍ A VYHOTOVENÍ REVIZNÍ ZPRÁVY</t>
  </si>
  <si>
    <t>123</t>
  </si>
  <si>
    <t>75E137</t>
  </si>
  <si>
    <t>PŘEZKOUŠENÍ VLAKOVÝCH CEST</t>
  </si>
  <si>
    <t>124</t>
  </si>
  <si>
    <t>75E157</t>
  </si>
  <si>
    <t>PŘEZKOUŠENÍ A REGULACE NÁVĚSTIDEL</t>
  </si>
  <si>
    <t>125</t>
  </si>
  <si>
    <t>75E1C7</t>
  </si>
  <si>
    <t>PROTOKOL UTZ</t>
  </si>
  <si>
    <t>126</t>
  </si>
  <si>
    <t>75I811</t>
  </si>
  <si>
    <t>KABEL OPTICKÝ SINGLEMODE DO 12 VLÁKEN</t>
  </si>
  <si>
    <t>KMVLÁKNO</t>
  </si>
  <si>
    <t>127</t>
  </si>
  <si>
    <t>75I81X</t>
  </si>
  <si>
    <t>KABEL OPTICKÝ SINGLEMODE - MONTÁŽ</t>
  </si>
  <si>
    <t>128</t>
  </si>
  <si>
    <t>75I911</t>
  </si>
  <si>
    <t>OPTOTRUBKA HDPE PRŮMĚRU DO 40 MM</t>
  </si>
  <si>
    <t>129</t>
  </si>
  <si>
    <t>75I91X</t>
  </si>
  <si>
    <t>OPTOTRUBKA HDPE - MONTÁŽ</t>
  </si>
  <si>
    <t>130</t>
  </si>
  <si>
    <t>75I961</t>
  </si>
  <si>
    <t>OPTOTRUBKA - HERMETIZACE ÚSEKU DO 2000 M</t>
  </si>
  <si>
    <t>ÚSEK</t>
  </si>
  <si>
    <t>131</t>
  </si>
  <si>
    <t>75I962</t>
  </si>
  <si>
    <t>OPTOTRUBKA - KALIBRACE</t>
  </si>
  <si>
    <t>132</t>
  </si>
  <si>
    <t>75IEF1</t>
  </si>
  <si>
    <t>OPTICKÝ ROZVADĚČ NA ZEĎ DO 12 VLÁKEN</t>
  </si>
  <si>
    <t>133</t>
  </si>
  <si>
    <t>75IEFX</t>
  </si>
  <si>
    <t>OPTICKÝ ROZVADĚČ NA ZEĎ - MONTÁŽ</t>
  </si>
  <si>
    <t>135</t>
  </si>
  <si>
    <t>Evidenční položka. Neoceňovat v objektu SO/PS, položka se oceňuje pouze v objektu SO 90-90.</t>
  </si>
  <si>
    <t>výkaz výměr</t>
  </si>
  <si>
    <t>137</t>
  </si>
  <si>
    <t>138</t>
  </si>
  <si>
    <t>139</t>
  </si>
  <si>
    <t>D.1.2</t>
  </si>
  <si>
    <t>Železniční sdělovací zařízení</t>
  </si>
  <si>
    <t xml:space="preserve">  PS 30-02-11.1</t>
  </si>
  <si>
    <t>ŽST PRAHA-SMÍCHOV, OBVOD SPOLEČNÉHO NÁDRAŽÍ, MÍSTNÍ KABELIZACE</t>
  </si>
  <si>
    <t>PS 30-02-11.1</t>
  </si>
  <si>
    <t>Zemní práce</t>
  </si>
  <si>
    <t>R30021101</t>
  </si>
  <si>
    <t>Vytyčení trasy</t>
  </si>
  <si>
    <t>R-POLOŽKA</t>
  </si>
  <si>
    <t>1: 2,8; viz výkresová část v.č.2.401 projektové dokumentace</t>
  </si>
  <si>
    <t>1. Položka obsahuje:    
 – vytyčení nové trasy vedení na stěně či v terénu.                                                                                                     Položka neobsahuje:    
 X    
3. Způsob měření:    
Udává se v metrech vybourané rýhy</t>
  </si>
  <si>
    <t>742P17</t>
  </si>
  <si>
    <t>VYHLEDÁNÍ STÁVAJÍCÍHO KABELU (MĚŘENÍ, SONDA)</t>
  </si>
  <si>
    <t>2: 20; viz výkresová část v.č.2.401 projektové dokumentace</t>
  </si>
  <si>
    <t>Technická specifikace položky odpovídá příslušné cenové soustavě</t>
  </si>
  <si>
    <t>13173</t>
  </si>
  <si>
    <t>HLOUBENÍ JAM ZAPAŽ I NEPAŽ TŘ. I</t>
  </si>
  <si>
    <t>3: 16; viz výkresová část v.č.2.401 projektové dokumentace</t>
  </si>
  <si>
    <t>13273</t>
  </si>
  <si>
    <t>HLOUBENÍ RÝH ŠÍŘ DO 2M PAŽ I NEPAŽ TŘ. I</t>
  </si>
  <si>
    <t>4: 170; viz výkresová část v.č.2.401 projektové dokumentace</t>
  </si>
  <si>
    <t>13273A</t>
  </si>
  <si>
    <t>HLOUBENÍ RÝH ŠÍŘ DO 2M PAŽ I NEPAŽ TŘ. I - BEZ DOPRAVY</t>
  </si>
  <si>
    <t>5: 17; viz výkresová část v.č.2.401 projektové dokumentace</t>
  </si>
  <si>
    <t>položka zahrnuje:   
-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</si>
  <si>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6: 169; viz výkresová část v.č.2.401 projektové dokumentace</t>
  </si>
  <si>
    <t>7: 60; viz výkresová část v.č.2.401 projektové dokumentace</t>
  </si>
  <si>
    <t>702901</t>
  </si>
  <si>
    <t>ZASYPÁNÍ KABELOVÉHO ŽLABU VRSTVOU Z PŘESÁTÉHO PÍSKU ČI VÝKOPKU SVĚTLÉ ŠÍŘKY DO 120 MM</t>
  </si>
  <si>
    <t>8: 60; viz výkresová část v.č.2.401 projektové dokumentace</t>
  </si>
  <si>
    <t>9: 560; viz výkresová část v.č.2.401 projektové dokumentace</t>
  </si>
  <si>
    <t>702902</t>
  </si>
  <si>
    <t>ZASYPÁNÍ KABELOVÉHO ŽLABU VRSTVOU Z PŘESÁTÉHO PÍSKU ČI VÝKOPKU SVĚTLÉ ŠÍŘKY PŘES 120 DO 250 MM</t>
  </si>
  <si>
    <t>10: 560; viz výkresová část v.č.2.401 projektové dokumentace</t>
  </si>
  <si>
    <t>11: 103; viz výkresová část v.č.2.401 projektové dokumentace</t>
  </si>
  <si>
    <t>12: 103; viz výkresová část v.č.2.401 projektové dokumentace</t>
  </si>
  <si>
    <t>702312</t>
  </si>
  <si>
    <t>ZAKRYTÍ KABELŮ VÝSTRAŽNOU FÓLIÍ ŠÍŘKY PŘES 20 DO 40 CM</t>
  </si>
  <si>
    <t>13: 530; viz výkresová část v.č.2.401 projektové dokumentace</t>
  </si>
  <si>
    <t>14: 8; viz výkresová část v.č.2.401 projektové dokumentace</t>
  </si>
  <si>
    <t>703754</t>
  </si>
  <si>
    <t>PROTIPOŽÁRNÍ UCPÁVKA PROSTUPU KABELOVÉHO PR. DO 110MM, DO EI 90 MIN.</t>
  </si>
  <si>
    <t>15: 4; viz výkresová část v.č.2.401 projektové dokumentace</t>
  </si>
  <si>
    <t>16: 20; viz výkresová část v.č.2.401 projektové dokumentace</t>
  </si>
  <si>
    <t>703212</t>
  </si>
  <si>
    <t>KABELOVÝ ŽLAB NOSNÝ/DRÁTĚNÝ ŽÁROVĚ ZINKOVANÝ VČETNĚ UPEVNĚNÍ A PŘÍSLUŠENSTVÍ SVĚTLÉ ŠÍŘKY PŘES 100 DO 250 MM</t>
  </si>
  <si>
    <t>20: 130; viz výkresová část v.č.2.501 a 2.502 projektové dokumentace</t>
  </si>
  <si>
    <t>703312</t>
  </si>
  <si>
    <t>KRYT K NOSNÉMU ŽLABU/ROŠTU ŽÁROVĚ ZINKOVANÝ VČETNĚ UPEVNĚNÍ A PŘÍSLUŠENSTVÍ SVĚTLÉ ŠÍŘKY PŘES 100 DO 250 MM</t>
  </si>
  <si>
    <t>20: 130; viz výkresová část v.č.2.501-2.510 projektové dokumentace</t>
  </si>
  <si>
    <t>703513</t>
  </si>
  <si>
    <t>ELEKTROINSTALAČNÍ LIŠTA ŠÍŘKY PŘES 60 MM</t>
  </si>
  <si>
    <t>702521</t>
  </si>
  <si>
    <t>PRŮRAZ ZDIVEM (PŘÍČKOU) BETONOVÝM TLOUŠŤKY DO 45 CM</t>
  </si>
  <si>
    <t>20: 4; viz výkresová část v.č.2.401 projektové dokumentace</t>
  </si>
  <si>
    <t>96615</t>
  </si>
  <si>
    <t>BOURÁNÍ KONSTRUKCÍ Z PROSTÉHO BETONU</t>
  </si>
  <si>
    <t>21: 0,5; viz výkresová část v.č.2.401 projektové dokumentace</t>
  </si>
  <si>
    <t>701003</t>
  </si>
  <si>
    <t>BETONOVÝ OZNAČNÍK</t>
  </si>
  <si>
    <t>22: 4; viz výkresová část v.č.2.401 projektové dokumentace</t>
  </si>
  <si>
    <t>701004</t>
  </si>
  <si>
    <t>VYHLEDÁVACÍ MARKER ZEMNÍ</t>
  </si>
  <si>
    <t>23: 8; viz výkresová část v.č.2.401 projektové dokumentace</t>
  </si>
  <si>
    <t>24: 295; viz výkresová část v.č.2.401 projektové dokumentace</t>
  </si>
  <si>
    <t>R30021102</t>
  </si>
  <si>
    <t>Geodetické zaměření trasy</t>
  </si>
  <si>
    <t>25: 0,75; viz výkresová část v.č.2.401 projektové dokumentace</t>
  </si>
  <si>
    <t>Položka obsahuje: Geodetické zaměření trasy. Dále obsahuje cenu za pom. mechanismy včetně všech ostatních vedlejších nákladů.</t>
  </si>
  <si>
    <t>Montáže + Nosný materiál</t>
  </si>
  <si>
    <t>75I211</t>
  </si>
  <si>
    <t>KABEL ZEMNÍ DVOUPLÁŠŤOVÝ BEZ PANCÍŘE PRŮMĚRU ŽÍLY 0,6 MM DO 5XN</t>
  </si>
  <si>
    <t>KMČTYŘKA</t>
  </si>
  <si>
    <t>26: 0,45; viz textová a výkresová část v.č.2.201 projektové dokumentace</t>
  </si>
  <si>
    <t>75I212</t>
  </si>
  <si>
    <t>KABEL ZEMNÍ DVOUPLÁŠŤOVÝ BEZ PANCÍŘE PRŮMĚRU ŽÍLY 0,6 MM DO 25XN</t>
  </si>
  <si>
    <t>27: 28,6; viz textová a výkresová část v.č.2.201 projektové dokumentace</t>
  </si>
  <si>
    <t>28: 11,64; viz textová a výkresová část v.č.2.201 projektové dokumentace</t>
  </si>
  <si>
    <t>29: 1070; viz textová a výkresová část v.č.2.201 projektové dokumentace</t>
  </si>
  <si>
    <t>75I81Y</t>
  </si>
  <si>
    <t>KABEL OPTICKÝ SINGLEMODE - DEMONTÁŽ</t>
  </si>
  <si>
    <t>30: 1480; viz textová a výkresová část v.č.2.201 projektové dokumentace</t>
  </si>
  <si>
    <t>75I841</t>
  </si>
  <si>
    <t>KABEL OPTICKÝ - REZERVA DO 500 MM</t>
  </si>
  <si>
    <t>31: 2; viz textová a výkresová část v.č.2.201 projektové dokumentace</t>
  </si>
  <si>
    <t>75I84X</t>
  </si>
  <si>
    <t>KABEL OPTICKÝ - REZERVA DO 500 MM - MONTÁŽ</t>
  </si>
  <si>
    <t>32: 2; viz textová a výkresová část v.č.2.201 projektové dokumentace</t>
  </si>
  <si>
    <t>75I84Y</t>
  </si>
  <si>
    <t>KABEL OPTICKÝ - REZERVA DO 500 MM - DEMONTÁŽ</t>
  </si>
  <si>
    <t>33: 2; viz textová a výkresová část v.č.2.201 projektové dokumentace</t>
  </si>
  <si>
    <t>703452</t>
  </si>
  <si>
    <t>ELEKTROINSTALAČNÍ TRUBKA S FUNKČNÍ ODOLNOSTÍ PŘI POŽÁRU VČETNĚ UPEVNĚNÍ A PŘÍSLUŠENSTVÍ DN PRŮMĚRU PŘES 25 DO 40 MM</t>
  </si>
  <si>
    <t>34: 80; viz textová a výkresová část v.č.2.201 projektové dokumentace</t>
  </si>
  <si>
    <t>35: 1310; viz textová a výkresová část v.č.2.201 projektové dokumentace</t>
  </si>
  <si>
    <t>36: 1310; viz textová a výkresová část v.č.2.201 projektové dokumentace</t>
  </si>
  <si>
    <t>75I91Y</t>
  </si>
  <si>
    <t>OPTOTRUBKA HDPE - DEMONTÁŽ</t>
  </si>
  <si>
    <t>37: 1420; viz textová a výkresová část v.č.2.201 projektové dokumentace</t>
  </si>
  <si>
    <t>38: 3; viz textová a výkresová část v.č.2.201 projektové dokumentace</t>
  </si>
  <si>
    <t>39: 1310; viz textová a výkresová část v.č.2.201 projektové dokumentace</t>
  </si>
  <si>
    <t>75IA11</t>
  </si>
  <si>
    <t>OPTOTRUBKOVÁ SPOJKA PRŮMĚRU DO 40 MM</t>
  </si>
  <si>
    <t>40: 2; viz textová a výkresová část v.č.2.201 projektové dokumentace</t>
  </si>
  <si>
    <t>75IA51</t>
  </si>
  <si>
    <t>OPTOTRUBKOVÁ KONCOVKA PRŮMĚRU DO 40 MM</t>
  </si>
  <si>
    <t>41: 2; viz textová a výkresová část v.č.2.201 projektové dokumentace</t>
  </si>
  <si>
    <t>42: 1; viz textová a výkresová část v.č.2.201 projektové dokumentace</t>
  </si>
  <si>
    <t>43: 1; viz textová a výkresová část v.č.2.201 projektové dokumentace</t>
  </si>
  <si>
    <t>75IEE1</t>
  </si>
  <si>
    <t>OPTICKÝ ROZVADĚČ 19" PROVEDENÍ DO 12 VLÁKEN</t>
  </si>
  <si>
    <t>44: 2; viz textová a výkresová část v.č.2.201 projektové dokumentace</t>
  </si>
  <si>
    <t>75IEEX</t>
  </si>
  <si>
    <t>OPTICKÝ ROZVADĚČ 19" PROVEDENÍ - MONTÁŽ</t>
  </si>
  <si>
    <t>45: 2; viz textová a výkresová část v.č.2.201 projektové dokumentace</t>
  </si>
  <si>
    <t>75IEEY</t>
  </si>
  <si>
    <t>OPTICKÝ ROZVADĚČ 19" PROVEDENÍ - DEMONTÁŽ</t>
  </si>
  <si>
    <t>46: 1; viz textová a výkresová část v.č.2.201 projektové dokumentace</t>
  </si>
  <si>
    <t>75IEH1</t>
  </si>
  <si>
    <t>KONEKTOROVÝ MODUL 12 VLÁKEN - DODÁVKA</t>
  </si>
  <si>
    <t>47: 1; viz textová a výkresová část v.č.2.201 projektové dokumentace</t>
  </si>
  <si>
    <t>75IEHX</t>
  </si>
  <si>
    <t>KONEKTOROVÝ MODUL 12 VLÁKEN - MONTÁŽ</t>
  </si>
  <si>
    <t>48: 1; viz textová a výkresová část v.č.2.201 projektové dokumentace</t>
  </si>
  <si>
    <t>75IEHY</t>
  </si>
  <si>
    <t>KONEKTOROVÝ MODUL 12 VLÁKEN - DEMONTÁŽ</t>
  </si>
  <si>
    <t>49: 1; viz textová a výkresová část v.č.2.201 projektové dokumentace</t>
  </si>
  <si>
    <t>75IEI1</t>
  </si>
  <si>
    <t>SPOJOVACÍ MODUL 12 VLÁKEN - DODÁVKA</t>
  </si>
  <si>
    <t>50: 1; viz textová a výkresová část v.č. 2.201, 2.202, 2.301 - 2.304 projektové dokumentace</t>
  </si>
  <si>
    <t>75IEIX</t>
  </si>
  <si>
    <t>SPOJOVACÍ MODUL 12 VLÁKEN - MONTÁŽ</t>
  </si>
  <si>
    <t>51: 1; viz textová a výkresová část v.č. 2.201, 2.202, 2.301 - 2.304 projektové dokumentace</t>
  </si>
  <si>
    <t>75IEJ1</t>
  </si>
  <si>
    <t>ZASLEPOVACÍ MODUL 12 VLÁKEN - DODÁVKA</t>
  </si>
  <si>
    <t>52: 1; viz textová a výkresová část v.č.2.201 projektové dokumentace</t>
  </si>
  <si>
    <t>75IEJX</t>
  </si>
  <si>
    <t>ZASLEPOVACÍ MODUL 12 VLÁKEN - MONTÁŽ</t>
  </si>
  <si>
    <t>53: 1; viz textová a výkresová část v.č.2.201 projektové dokumentace</t>
  </si>
  <si>
    <t>75IEJY</t>
  </si>
  <si>
    <t>ZASLEPOVACÍ MODUL 12 VLÁKEN - DEMONTÁŽ</t>
  </si>
  <si>
    <t>54: 2; viz textová a výkresová část v.č.2.201 projektové dokumentace</t>
  </si>
  <si>
    <t>75IF21</t>
  </si>
  <si>
    <t>ROZPOJOVACÍ SVORKOVNICE 2/10, 2/8</t>
  </si>
  <si>
    <t>55: 16; viz textová a výkresová část v.č.2.201 projektové dokumentace</t>
  </si>
  <si>
    <t>75IF2Y</t>
  </si>
  <si>
    <t>ROZPOJOVACÍ SVORKOVNICE 2/10, 2/8 - DEMONTÁŽ</t>
  </si>
  <si>
    <t>56: 10; viz textová a výkresová část v.č.2.201 projektové dokumentace</t>
  </si>
  <si>
    <t>75IF51</t>
  </si>
  <si>
    <t>MONTÁŽNÍ RÁM 15+1</t>
  </si>
  <si>
    <t>57: 2; viz textová a výkresová část v.č.2.201 projektové dokumentace</t>
  </si>
  <si>
    <t>75IFA1</t>
  </si>
  <si>
    <t>NOSNÍK BLESKOJISTEK</t>
  </si>
  <si>
    <t>58: 16; viz textová a výkresová část v.č.2.201 projektové dokumentace</t>
  </si>
  <si>
    <t>75IFAY</t>
  </si>
  <si>
    <t>NOSNÍK BLESKOJISTEK - DEMONTÁŽ</t>
  </si>
  <si>
    <t>59: 10; viz textová a výkresová část v.č.2.201 projektové dokumentace</t>
  </si>
  <si>
    <t>75IFB1</t>
  </si>
  <si>
    <t>BLESKOJISTKA</t>
  </si>
  <si>
    <t>60: 160; viz textová a výkresová část v.č.2.201 projektové dokumentace</t>
  </si>
  <si>
    <t>75IFBY</t>
  </si>
  <si>
    <t>BLESKOJISTKA - DEMONTÁŽ</t>
  </si>
  <si>
    <t>61: 100; viz textová a výkresová část v.č.2.201 projektové dokumentace</t>
  </si>
  <si>
    <t>75IFCY</t>
  </si>
  <si>
    <t>KABELOVÝ ZÁVĚR - DEMONTÁŽ</t>
  </si>
  <si>
    <t>62: 20; viz textová a výkresová část v.č.2.201 projektové dokumentace</t>
  </si>
  <si>
    <t>75IFDY</t>
  </si>
  <si>
    <t>KONSTRUKCE STOJANOVÉ ŘADY - DEMONTÁŽ</t>
  </si>
  <si>
    <t>63: 3; viz textová a výkresová část v.č.2.201 projektové dokumentace</t>
  </si>
  <si>
    <t>742F12</t>
  </si>
  <si>
    <t>KABEL NN NEBO VODIČ JEDNOŽÍLOVÝ CU S PLASTOVOU IZOLACÍ OD 4 DO 16 MM2</t>
  </si>
  <si>
    <t>64: 20; viz textová a výkresová část v.č.2.201 projektové dokumentace</t>
  </si>
  <si>
    <t>741C04</t>
  </si>
  <si>
    <t>OCHRANNÉ POSPOJOVÁNÍ CU VODIČEM DO 16 MM2</t>
  </si>
  <si>
    <t>65: 4; viz textová a výkresová část v.č.2.201 projektové dokumentace</t>
  </si>
  <si>
    <t>742K12</t>
  </si>
  <si>
    <t>UKONČENÍ JEDNOŽÍLOVÉHO KABELU V ROZVADĚČI NEBO NA PŘÍSTROJI OD 4 DO 16 MM2</t>
  </si>
  <si>
    <t>66: 4; viz textová a výkresová část v.č.2.201 projektové dokumentace</t>
  </si>
  <si>
    <t>75IH11</t>
  </si>
  <si>
    <t>UKONČENÍ KABELU CELOPLASTOVÉHO BEZ PANCÍŘE DO 40 ŽIL</t>
  </si>
  <si>
    <t>67: 4; viz textová a výkresová část v.č.2.201 projektové dokumentace</t>
  </si>
  <si>
    <t>75IH12</t>
  </si>
  <si>
    <t>UKONČENÍ KABELU CELOPLASTOVÉHO BEZ PANCÍŘE DO 100 ŽIL</t>
  </si>
  <si>
    <t>68: 2; viz textová a výkresová část v.č.2.201 projektové dokumentace</t>
  </si>
  <si>
    <t>75IH1Y</t>
  </si>
  <si>
    <t>UKONČENÍ KABELU CELOPLASTOVÉHO BEZ PANCÍŘE - DEMONTÁŽ</t>
  </si>
  <si>
    <t>69: 18; viz textová a výkresová část v.č.2.201 projektové dokumentace</t>
  </si>
  <si>
    <t>75IH61</t>
  </si>
  <si>
    <t>UKONČENÍ KABELU OPTICKÉHO DO 12 VLÁKEN</t>
  </si>
  <si>
    <t>70: 6; viz textová a výkresová část v.č.2.201 projektové dokumentace</t>
  </si>
  <si>
    <t>75IH6Y</t>
  </si>
  <si>
    <t>UKONČENÍ KABELU OPTICKÉHO - DEMONTÁŽ</t>
  </si>
  <si>
    <t>71: 2; viz textová a výkresová část v.č.2.201 projektové dokumentace</t>
  </si>
  <si>
    <t>75IH81</t>
  </si>
  <si>
    <t>UKONČENÍ KABELU OBJÍMKA KABELOVÁ</t>
  </si>
  <si>
    <t>72: 24; viz textová a výkresová část v.č.2.201 projektové dokumentace</t>
  </si>
  <si>
    <t>75IH91</t>
  </si>
  <si>
    <t>UKONČENÍ KABELU ŠTÍTEK KABELOVÝ</t>
  </si>
  <si>
    <t>73: 24; viz textová a výkresová část v.č.2.201 projektové dokumentace</t>
  </si>
  <si>
    <t>75II51</t>
  </si>
  <si>
    <t>SPOJKA ROZDĚLOVACÍ VNITŘNÍ DO 10 ODBOČNÝCH KABELŮ</t>
  </si>
  <si>
    <t>74: 2; viz textová a výkresová část v.č.2.201 projektové dokumentace</t>
  </si>
  <si>
    <t>75II5Y</t>
  </si>
  <si>
    <t>SPOJKA ROZDĚLOVACÍ VNITŘNÍ - DEMONTÁŽ</t>
  </si>
  <si>
    <t>75: 16; viz textová a výkresová část v.č.2.201 projektové dokumentace</t>
  </si>
  <si>
    <t>75IH72</t>
  </si>
  <si>
    <t>UKONČENÍ KABELU SMRŠŤOVACÍ KONCOVKA PŘES 40 MM</t>
  </si>
  <si>
    <t>76: 6; viz textová a výkresová část v.č.2.201 projektové dokumentace</t>
  </si>
  <si>
    <t>R30021103</t>
  </si>
  <si>
    <t>Převedení provozu ze stávajících MK do nového MK</t>
  </si>
  <si>
    <t>77: 20; viz textová a výkresová část v.č.2.201 projektové dokumentace</t>
  </si>
  <si>
    <t>1. Položka obsahuje:    
 – kompletní ukončení specifikované kabelizace včetně potřebného drobného montážního materiálu a převedení provozu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nebo práce.</t>
  </si>
  <si>
    <t>75IJ11</t>
  </si>
  <si>
    <t>MĚŘENÍ - ZŘÍZENÍ VÝVODU KABELOVÉHO PLÁŠTĚ PRO MĚŘENÍ</t>
  </si>
  <si>
    <t>78: 4; viz textová a výkresová část v.č.2.201 projektové dokumentace</t>
  </si>
  <si>
    <t>75IJ12</t>
  </si>
  <si>
    <t>MĚŘENÍ JEDNOSMĚRNÉ NA SDĚLOVACÍM KABELU</t>
  </si>
  <si>
    <t>79: 110; viz textová a výkresová část v.č.2.201 projektové dokumentace</t>
  </si>
  <si>
    <t>75IK21</t>
  </si>
  <si>
    <t>MĚŘENÍ KOMPLEXNÍ OPTICKÉHO KABELU</t>
  </si>
  <si>
    <t>VLÁKNO</t>
  </si>
  <si>
    <t>80: 24; viz textová a výkresová část v.č.2.201 projektové dokumentace</t>
  </si>
  <si>
    <t>75J821</t>
  </si>
  <si>
    <t>OPTICKÝ PIGTAIL SINGLEMODE DO 2 M</t>
  </si>
  <si>
    <t>81: 24; viz textová a výkresová část v.č.2.201 projektové dokumentace</t>
  </si>
  <si>
    <t>75J82X</t>
  </si>
  <si>
    <t>OPTICKÝ PIGTAIL SINGLEMODE - MONTÁŽ</t>
  </si>
  <si>
    <t>82: 24; viz textová a výkresová část v.č.2.201 projektové dokumentace</t>
  </si>
  <si>
    <t>75J82Y</t>
  </si>
  <si>
    <t>OPTICKÝ PIGTAIL SINGLEMODE - DEMONTÁŽ</t>
  </si>
  <si>
    <t>83: 24; viz textová a výkresová část v.č.2.201 projektové dokumentace</t>
  </si>
  <si>
    <t>75J921</t>
  </si>
  <si>
    <t>OPTICKÝ PATCHCORD SINGLEMODE DO 5 M</t>
  </si>
  <si>
    <t>84: 12; viz textová a výkresová část v.č.2.201 projektové dokumentace</t>
  </si>
  <si>
    <t>75J92X</t>
  </si>
  <si>
    <t>OPTICKÝ PATCHCORD SINGLEMODE - MONTÁŽ</t>
  </si>
  <si>
    <t>85: 12; viz textová a výkresová část v.č.2.201 projektové dokumentace</t>
  </si>
  <si>
    <t>75J92Y</t>
  </si>
  <si>
    <t>OPTICKÝ PATCHCORD SINGLEMODE - DEMONTÁŽ</t>
  </si>
  <si>
    <t>86: 12; viz textová a výkresová část v.č.2.201 projektové dokumentace</t>
  </si>
  <si>
    <t>75IECY</t>
  </si>
  <si>
    <t>VENKOVNÍ TELEFONNÍ OBJEKT - DEMONTÁŽ</t>
  </si>
  <si>
    <t>87: 1; viz textová a výkresová část v.č.2.201 projektové dokumentace</t>
  </si>
  <si>
    <t>75IE3Y</t>
  </si>
  <si>
    <t>SKŘÍŇ ROZVODNÁ PŘES 100 PÁRŮ - DEMONTÁŽ</t>
  </si>
  <si>
    <t>88: 4; viz textová a výkresová část v.č.2.201 projektové dokumentace</t>
  </si>
  <si>
    <t>75K111</t>
  </si>
  <si>
    <t>TRANSFORMÁTOR ODDĚLOVACÍ (OCHRANNÝ) DO 1000 VA</t>
  </si>
  <si>
    <t>89: 4; viz textová a výkresová část v.č.2.201 projektové dokumentace</t>
  </si>
  <si>
    <t>75K11X</t>
  </si>
  <si>
    <t>TRANSFORMÁTOR ODDĚLOVACÍ (OCHRANNÝ) - MONTÁŽ</t>
  </si>
  <si>
    <t>90: 4; viz textová a výkresová část v.č.2.201 projektové dokumentace</t>
  </si>
  <si>
    <t>75K11Y</t>
  </si>
  <si>
    <t>TRANSFORMÁTOR ODDĚLOVACÍ (OCHRANNÝ) - DEMONTÁŽ</t>
  </si>
  <si>
    <t>91: 10; viz textová a výkresová část v.č.2.201 projektové dokumentace</t>
  </si>
  <si>
    <t>92: 80; viz textová a výkresová část v.č.2.201 projektové dokumentace</t>
  </si>
  <si>
    <t>R30021104</t>
  </si>
  <si>
    <t>Kabelová kniha - upravení</t>
  </si>
  <si>
    <t>93: 3000; viz textová a výkresová část v.č.2.201 projektové dokumentace</t>
  </si>
  <si>
    <t>1. Položka obsahuje:    
 – zhotovení kabelové knihy plánů dle požadavku správce a majitele zařízení a "Základní technické specifikace optických kabelů a jejich přislušenství v telekomunikační síti SŽDC"    
2. Položka neobsahuje:    
X    
3. Způsob měření:    
Měřící práce se udávají počtem metrů kabeláže, pro kterou má být kniha zhotovena.</t>
  </si>
  <si>
    <t>ODP+d 21</t>
  </si>
  <si>
    <t xml:space="preserve">  PS 30-02-31.1</t>
  </si>
  <si>
    <t>ŽST Praha-Smíchov, obvod společného nádraží, telefonní zapojovač</t>
  </si>
  <si>
    <t>PS 30-02-31.1</t>
  </si>
  <si>
    <t>Dodávky + montáže + demontáže</t>
  </si>
  <si>
    <t>75M43Y</t>
  </si>
  <si>
    <t>TELEFONNÍ ZAPOJOVAČ DIGITÁLNÍ, BRÁNA - DEMONTÁŽ</t>
  </si>
  <si>
    <t>2 ks, viz TZ a výkresy 2.101, 2.201, 2.301 a 2.401</t>
  </si>
  <si>
    <t>75M43X</t>
  </si>
  <si>
    <t>TELEFONNÍ ZAPOJOVAČ DIGITÁLNÍ, BRÁNA - MONTÁŽ</t>
  </si>
  <si>
    <t>75M42Y</t>
  </si>
  <si>
    <t>TELEFONNÍ ZAPOJOVAČ DIGITÁLNÍ, DISPEČERSKÝ TERMINÁL VOIP - DEMONTÁŽ</t>
  </si>
  <si>
    <t>1 ks, viz TZ a výkresy 2.101, 2.201, 2.301 a 2.401</t>
  </si>
  <si>
    <t>75M42X</t>
  </si>
  <si>
    <t>TELEFONNÍ ZAPOJOVAČ DIGITÁLNÍ, DISPEČERSKÝ TERMINÁL VOIP - MONTÁŽ</t>
  </si>
  <si>
    <t>R30023111</t>
  </si>
  <si>
    <t>SW ÚPRAVA+DOPLNĚNÍ STÁVAJÍCÍHO IPDT A PŘEVODNÍKU MB/IP</t>
  </si>
  <si>
    <t>celek</t>
  </si>
  <si>
    <t>1 celek, viz TZ a výkresy 2.101, 2.201, 2.301-2.303</t>
  </si>
  <si>
    <t>1. Položka obsahuje:    
 – kompletní demontáž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jako celek kompletní konstrukce nebo práce.</t>
  </si>
  <si>
    <t>75M26Y</t>
  </si>
  <si>
    <t>TELEFONNÍ ZAPOJOVAČ ANALOGOVÝ, NÁHRADNÍ ZAPOJOVAČ - DEMONTÁŽ</t>
  </si>
  <si>
    <t>3 ks, viz TZ a výkresy 2.101, 2.201, 2.301 a 2.401</t>
  </si>
  <si>
    <t>75M26X</t>
  </si>
  <si>
    <t>TELEFONNÍ ZAPOJOVAČ ANALOGOVÝ, NÁHRADNÍ ZAPOJOVAČ - MONTÁŽ</t>
  </si>
  <si>
    <t>R30023112</t>
  </si>
  <si>
    <t>POLICE NA ZEĎ PRO PŘEMÍSTĚNÝ NTZ DO ST.1</t>
  </si>
  <si>
    <t>1. Položka obsahuje:    
 – dodávka a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nebo práce.</t>
  </si>
  <si>
    <t>75M111</t>
  </si>
  <si>
    <t>TELEFONNÍ PŘÍSTROJ MB - DODÁVKA</t>
  </si>
  <si>
    <t>75M11X</t>
  </si>
  <si>
    <t>TELEFONNÍ PŘÍSTROJ MB - MONTÁŽ</t>
  </si>
  <si>
    <t>75K42Y</t>
  </si>
  <si>
    <t>MĚNIČ NAPĚTÍ DC/DC - DEMONTÁŽ</t>
  </si>
  <si>
    <t>75K42X</t>
  </si>
  <si>
    <t>MĚNIČ NAPĚTÍ DC/DC - MONTÁŽ</t>
  </si>
  <si>
    <t>75IF61</t>
  </si>
  <si>
    <t>MONTÁŽNÍ RÁM 20+1</t>
  </si>
  <si>
    <t>75IF11</t>
  </si>
  <si>
    <t>SPOJOVACÍ SVORKOVNICE 2/10</t>
  </si>
  <si>
    <t>5 ks, viz TZ a výkresy 2.101, 2.201, 2.301 a 2.401</t>
  </si>
  <si>
    <t>75IF91</t>
  </si>
  <si>
    <t>KONSTRUKCE DO SKŘÍNĚ 19" PRO UPEVNĚNÍ ZAŘÍZENÍ</t>
  </si>
  <si>
    <t>R30023113</t>
  </si>
  <si>
    <t>DATOVÝ PATCHKABEL UTP CAT5e DO 3M</t>
  </si>
  <si>
    <t>Technická specifikace položky odpovídá textu položky, dodávka+montáž</t>
  </si>
  <si>
    <t>75J222</t>
  </si>
  <si>
    <t>KABEL SDĚLOVACÍ PRO VNITŘNÍ POUŽITÍ DO 20 PÁRŮ PRŮMĚRU 0,5 MM</t>
  </si>
  <si>
    <t>0,4 kmpár, viz TZ a výkresy 2.101, 2.201, 2.301 a 2.401</t>
  </si>
  <si>
    <t>75J23X</t>
  </si>
  <si>
    <t>KABEL SDĚLOVACÍ, MONTÁŽ A UPEVNĚNÍ</t>
  </si>
  <si>
    <t>20 m, viz TZ a výkresy 2.101, 2.201, 2.301 a 2.401</t>
  </si>
  <si>
    <t>10 m, viz TZ a výkresy 2.101, 2.201, 2.301 a 2.401</t>
  </si>
  <si>
    <t>8 ks, viz TZ a výkresy 2.101, 2.201, 2.301 a 2.401</t>
  </si>
  <si>
    <t>742G11</t>
  </si>
  <si>
    <t>KABEL NN DVOU- A TŘÍŽÍLOVÝ CU S PLASTOVOU IZOLACÍ DO 2,5 MM2</t>
  </si>
  <si>
    <t>25 m, viz TZ a výkresy 2.101, 2.201, 2.301 a 2.401</t>
  </si>
  <si>
    <t>742L11</t>
  </si>
  <si>
    <t>UKONČENÍ DVOU AŽ PĚTIŽÍLOVÉHO KABELU V ROZVADĚČI NEBO NA PŘÍSTROJI DO 2,5 MM2</t>
  </si>
  <si>
    <t>4 ks, viz TZ a výkresy 2.101, 2.201, 2.301 a 2.401</t>
  </si>
  <si>
    <t>703511</t>
  </si>
  <si>
    <t>ELEKTROINSTALAČNÍ LIŠTA ŠÍŘKY DO 30 MM</t>
  </si>
  <si>
    <t>741111</t>
  </si>
  <si>
    <t>KRABICE (ROZVODKA) INSTALAČNÍ PŘÍSTROJOVÁ PRÁZDNÁ</t>
  </si>
  <si>
    <t>741311</t>
  </si>
  <si>
    <t>ZÁSUVKA INSTALAČNÍ JEDNODUCHÁ, MONTÁŽ NA KRABICI</t>
  </si>
  <si>
    <t>R30023114</t>
  </si>
  <si>
    <t>ÚPRAVA PŘENOSOVÉ A DATOVÉ SÍTĚ (KONFIGURACE, NASTAVENÍ)</t>
  </si>
  <si>
    <t>8 hod, viz TZ a výkresy 2.101, 2.201, 2.301 a 2.401</t>
  </si>
  <si>
    <t>1. Položka obsahuje:    
 –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nebo práce.</t>
  </si>
  <si>
    <t>R30023115</t>
  </si>
  <si>
    <t>ZAJIŠTĚNÍ PROVIZORNÍCH STAVŮ NA ZAŘÍZENÍ</t>
  </si>
  <si>
    <t>16 hod, viz TZ a výkresy 2.101, 2.201, 2.301 a 2.401</t>
  </si>
  <si>
    <t>1. Položka obsahuje:    
 – kompletní montáž a demontáž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nebo práce.</t>
  </si>
  <si>
    <t>R30023116</t>
  </si>
  <si>
    <t>ÚPRAVA TELEFONNÍ SÍTĚ (KONFIGURACE, NASTAVENÍ, ČÍSLOVÁNÍ)</t>
  </si>
  <si>
    <t>747212</t>
  </si>
  <si>
    <t>CELKOVÁ PROHLÍDKA, ZKOUŠENÍ, MĚŘENÍ A VYHOTOVENÍ VÝCHOZÍ REVIZNÍ ZPRÁVY, PRO OBJEM IN PŘES 100 DO 500 TIS. KČ</t>
  </si>
  <si>
    <t>0,02 t, viz TZ a výkresy 2.101, 2.201, 2.301 a 2.401</t>
  </si>
  <si>
    <t xml:space="preserve">  PS 30-02-91.2</t>
  </si>
  <si>
    <t>ŽST Praha-Smíchov, obvod společného nádraží, sdělovací zařízení</t>
  </si>
  <si>
    <t>PS 30-02-91.2</t>
  </si>
  <si>
    <t>Dodávky + nosný materiál, montáže</t>
  </si>
  <si>
    <t>75JA5Y</t>
  </si>
  <si>
    <t>ROZVADĚČ STRUKT. KABELÁŽE, DEMONTÁŽ ORGANIZÉRU, PATCHPANELU</t>
  </si>
  <si>
    <t>viz textová a výkresová část projektové dokumentace</t>
  </si>
  <si>
    <t>75JA5X</t>
  </si>
  <si>
    <t>ROZVADĚČ STRUKT. KABELÁŽE, MONTÁŽ ORGANIZÉRU, PATCHPANELU</t>
  </si>
  <si>
    <t>75JA32</t>
  </si>
  <si>
    <t>ZÁSUVKA SDRUŽENNÁ NA OMÍTKU</t>
  </si>
  <si>
    <t>75J321</t>
  </si>
  <si>
    <t>KABEL SDĚLOVACÍ PRO STRUKTUROVANOU KABELÁŽ FTP/STP</t>
  </si>
  <si>
    <t>1. Položka obsahuje:    
 – kompletní dodávku a montáž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Způsob měření:    
Udává se počet kusů kompletní konstrukce nebo práce.</t>
  </si>
  <si>
    <t>R300291201</t>
  </si>
  <si>
    <t>METALICKÝ PATCHCORD FTP CAT6A DÉLKY DO 2M, DODÁVKA+MONTÁŽ</t>
  </si>
  <si>
    <t>75J32X</t>
  </si>
  <si>
    <t>KABEL SDĚLOVACÍ PRO STRUKTUROVANOU KABELÁŽ FTP/STP - MONTÁŽ</t>
  </si>
  <si>
    <t>742F22</t>
  </si>
  <si>
    <t>KABEL NN NEBO VODIČ JEDNOŽÍLOVÝ AL S PLASTOVOU IZOLACÍ OD 4 DO 16 MM2</t>
  </si>
  <si>
    <t>R300291202</t>
  </si>
  <si>
    <t>MRS, demontáž stávajícího zařízení v objektu</t>
  </si>
  <si>
    <t>KOMPLET</t>
  </si>
  <si>
    <t>R300291203</t>
  </si>
  <si>
    <t>TRS, demontáž stávajícího zařízení v objektu</t>
  </si>
  <si>
    <t>75L1C5</t>
  </si>
  <si>
    <t>DEMONTÁŽ ROZHLASOVÉHO ZAŘÍZENÍ PRO POSUN DO 300 W</t>
  </si>
  <si>
    <t>75JB4Y</t>
  </si>
  <si>
    <t>DATOVÝ ROZVADĚČ 19" 800X800 - DEMONTÁŽ</t>
  </si>
  <si>
    <t>75L11Y</t>
  </si>
  <si>
    <t>ROZHLASOVÁ ÚSTŘEDNA - DEMONTÁŽ</t>
  </si>
  <si>
    <t>75L1C1</t>
  </si>
  <si>
    <t>DEMONTÁŽ ROZHLASOVÉHO ZAŘÍZENÍ VNITŘNÍ KABELOVÉ ROZVODY</t>
  </si>
  <si>
    <t>75J32Y</t>
  </si>
  <si>
    <t>KABEL SDĚLOVACÍ PRO STRUKTUROVANOU KABELÁŽ FTP/STP - DEMONTÁŽ</t>
  </si>
  <si>
    <t>R300291204</t>
  </si>
  <si>
    <t>KABELOVÝ ROŠT/LÁVKA - DEMONTÁŽ</t>
  </si>
  <si>
    <t>R300291205</t>
  </si>
  <si>
    <t>DEMONTÁŽE DROBNÉHO STÁVAJÍCÍHO SDĚLOVACÍHO ZAŘÍZENÍ</t>
  </si>
  <si>
    <t xml:space="preserve">  PS 30-02-92.1</t>
  </si>
  <si>
    <t>ŽST Praha Smíchov, úprava přenosového systému</t>
  </si>
  <si>
    <t>PS 30-02-92.1</t>
  </si>
  <si>
    <t>I</t>
  </si>
  <si>
    <t>Nový přenosový systém</t>
  </si>
  <si>
    <t>75JB13</t>
  </si>
  <si>
    <t>DATOVÝ ROZVADĚČ 19" 600X600 DO 47 U</t>
  </si>
  <si>
    <t>75JB13: 1; viz textová a výkresová část projektové dokumentace</t>
  </si>
  <si>
    <t>75JB1X</t>
  </si>
  <si>
    <t>DATOVÝ ROZVADĚČ 19" 600X600 - MONTÁŽ</t>
  </si>
  <si>
    <t>75JB1X: 1; viz textová a výkresová část projektové dokumentace</t>
  </si>
  <si>
    <t>75IF31</t>
  </si>
  <si>
    <t>ZEMNÍCÍ SVORKOVNICE</t>
  </si>
  <si>
    <t>Uzemňovací sběrnice do skříně 19"</t>
  </si>
  <si>
    <t>75IF31: 1; viz textová a výkresová část projektové dokumentace,Uzemňovací sběrnice do skříně 19"</t>
  </si>
  <si>
    <t>75IF3X</t>
  </si>
  <si>
    <t>ZEMNÍCÍ SVORKOVNICE - MONTÁŽ</t>
  </si>
  <si>
    <t>75IF3X: 1; viz textová a výkresová část projektové dokumentace</t>
  </si>
  <si>
    <t>75JB1Y</t>
  </si>
  <si>
    <t>DATOVÝ ROZVADĚČ 19" 600X600 - DEMONTÁŽ</t>
  </si>
  <si>
    <t>Ve St B</t>
  </si>
  <si>
    <t>75JB1Y: 1; viz textová a výkresová část projektové dokumentace</t>
  </si>
  <si>
    <t>R30029201</t>
  </si>
  <si>
    <t>KONSTRUKCE DO SKŘÍNĚ 19" PRO UPEVNĚNÍ ZAŘÍZENÍ jističů</t>
  </si>
  <si>
    <t>R POLOŽKA</t>
  </si>
  <si>
    <t>rozvaděč 48VDC a 230VAC ve skříních</t>
  </si>
  <si>
    <t>R30029201: 2; viz textová a výkresová část projektové dokumentace rozvaděč 48VDC a 230VAC ve skříni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</si>
  <si>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</si>
  <si>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75IF9X</t>
  </si>
  <si>
    <t>KONSTRUKCE DO SKŘÍNĚ 19" PRO UPEVNĚNÍ ZAŘÍZENÍ - MONTÁŽ</t>
  </si>
  <si>
    <t>75IF9X: 2; viz textová a výkresová část projektové dokumentace</t>
  </si>
  <si>
    <t>75K23Y</t>
  </si>
  <si>
    <t>NAPÁJECÍ ZDROJ 48 V DC - DEMONTÁŽ</t>
  </si>
  <si>
    <t>Dcom 1500W</t>
  </si>
  <si>
    <t>75K23Y: 1; viz textová a výkresová část projektové dokumentace</t>
  </si>
  <si>
    <t>75K23X</t>
  </si>
  <si>
    <t>NAPÁJECÍ ZDROJ 48 V DC - MONTÁŽ</t>
  </si>
  <si>
    <t>75K23X: 1; viz textová a výkresová část projektové dokumentace</t>
  </si>
  <si>
    <t>75K41Y</t>
  </si>
  <si>
    <t>MĚNIČ NAPĚTÍ (STŘÍDAČ) 48 V DC/230 V AC - DEMONTÁŽ</t>
  </si>
  <si>
    <t>75K41X</t>
  </si>
  <si>
    <t>MĚNIČ NAPĚTÍ (STŘÍDAČ) 48 V DC/230 V AC - MONTÁŽ</t>
  </si>
  <si>
    <t>75K68X</t>
  </si>
  <si>
    <t>AKUMULÁTOROVÁ BATERIE - SKŘÍŇ - MONTÁŽ</t>
  </si>
  <si>
    <t>120Ah/čl.</t>
  </si>
  <si>
    <t>75K68X: 1; viz textová a výkresová část projektové dokumentace</t>
  </si>
  <si>
    <t>75K621</t>
  </si>
  <si>
    <t>AKUMULÁTOROVÁ BATERIE DO 500 VAH - DODÁVKA</t>
  </si>
  <si>
    <t>Akubeterie 4x12V/125Ah v jedné řadě na polici ve skříni 19"</t>
  </si>
  <si>
    <t>75K68Y</t>
  </si>
  <si>
    <t>AKUMULÁTOROVÁ BATERIE - SKŘÍŇ - DEMONTÁŽ</t>
  </si>
  <si>
    <t>75K68Y: 1; viz textová a výkresová část projektové dokumentace</t>
  </si>
  <si>
    <t>75K511</t>
  </si>
  <si>
    <t>BATERIOVÉ VEDENÍ O PRŮŘEZU DO 16 MM2 - DODÁVKA</t>
  </si>
  <si>
    <t>6r,m H07Z1-K 6r,m rozvod 48VDC</t>
  </si>
  <si>
    <t>75K511: 8; viz textová a výkresová část projektové dokumentace, 6r,m H07Z1-K 6r,m rozvod 48VDC</t>
  </si>
  <si>
    <t>75K51X</t>
  </si>
  <si>
    <t>BATERIOVÉ VEDENÍ O PRŮŘEZU DO 16 MM2 - MONTÁŽ</t>
  </si>
  <si>
    <t>75K51X: 8; viz textová a výkresová část projektové dokumentace, 6r,m H07Z1-K 6r,m rozvod 48VDC</t>
  </si>
  <si>
    <t>75K51Y</t>
  </si>
  <si>
    <t>BATERIOVÉ VEDENÍ O PRŮŘEZU DO 16 MM2 - DEMONTÁŽ</t>
  </si>
  <si>
    <t>R30029203</t>
  </si>
  <si>
    <t>uzemňovací vedení 16 zž, V.Č. 107-209</t>
  </si>
  <si>
    <t>R30029203: 10; viz textová a výkresová část projektové dokumentace, uzemňovací vedení 16 zž, V.Č. 107-20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</si>
  <si>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metrech.</t>
  </si>
  <si>
    <t>R30029204</t>
  </si>
  <si>
    <t>R30029204: 8; viz textová a výkresová část projektové dokumentace, uzemňovací vedení 16 zž, V.Č. 107-20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</si>
  <si>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</si>
  <si>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742G61</t>
  </si>
  <si>
    <t>KABEL NN DVOU- A TŘÍŽÍLOVÝ CU BEZHALOGENOVÝ OHNIODOLNÝ SE ZACHOVÁNÍM FUNKČNOSTI DO 2,5 MM2</t>
  </si>
  <si>
    <t>Připojení rozjišťovacích panelů ve skříních</t>
  </si>
  <si>
    <t>742G61: 30; viz textová a výkresová část projektové dokumentace, Připojení rozjišťovacích panelů ve skříních</t>
  </si>
  <si>
    <t>75M866</t>
  </si>
  <si>
    <t>PŘEVODNÍK - SFP</t>
  </si>
  <si>
    <t>75M866: 2; viz textová a výkresová část projektové dokumentace, Přístupový směrovač CE L3 s PoE, viz v.č. 104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</si>
  <si>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</si>
  <si>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75M91X</t>
  </si>
  <si>
    <t>DATOVÁ INFRASTRUKTURA LAN, SWITCH ETHERNET L2 - MONTÁŽ</t>
  </si>
  <si>
    <t>75M866: 2; viz textová a výkresová část projektové dokumentace, Přístupový směrovač CE L3  bez PoE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</si>
  <si>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</si>
  <si>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75M91Y</t>
  </si>
  <si>
    <t>DATOVÁ INFRASTRUKTURA LAN, SWITCH ETHERNET L2 - DEMONTÁŽ</t>
  </si>
  <si>
    <t>75M91X: 1; viz textová a výkresová část projektové dokumentace, Přístupový směrovač CE L3  bez PoE</t>
  </si>
  <si>
    <t>75JA51</t>
  </si>
  <si>
    <t>ROZVADĚČ STRUKT. KABELÁŽE, ORGANIZAR-DODÁVKA</t>
  </si>
  <si>
    <t>75M91Y: 1; viz textová a výkresová část projektové dokumentace, Přístupový směrovač CE L3  bez PoE</t>
  </si>
  <si>
    <t>ROZVADĚČ STRUKT. KABELÁŽE, MONTÁŽ ORGANIZARU, PATCHPANELU</t>
  </si>
  <si>
    <t>75JA51: 2; viz textová a výkresová část projektové dokumentace, Přístupový směrovač CE L3  bez PoE</t>
  </si>
  <si>
    <t>ROZVADĚČ STRUKT. KABELÁŽE, DEMONTÁŽ ORGANIZARU, PATCHPANELU</t>
  </si>
  <si>
    <t>75JA5X: 2; viz textová a výkresová část projektové dokumentace, Přístupový směrovač CE L3  bez PoE</t>
  </si>
  <si>
    <t>II</t>
  </si>
  <si>
    <t>Kompletace, oživení a začlenění do sítě</t>
  </si>
  <si>
    <t>HZS</t>
  </si>
  <si>
    <t>KONFIGURAČNÍ, PROGRAMÁTORSKÉ PRÁCE NUTNÉ K ZAČLENĚNÍ VŠECH INSTALOVANÝCH PRVKŮ DO STÁVAJÍCÍCH SÍTÍ VČETNĚ MANAGMENTU NOVÝCH I STÁVAJÍCÍCH. LICENCOVÁNÍ</t>
  </si>
  <si>
    <t>HZS: 50; viz textová a výkresová část projektové dokumentace</t>
  </si>
  <si>
    <t>Začlenění datového prvku do datové sítě. To představuje konfiguraci SW a jeho začlenění do stávajíí datové sítě</t>
  </si>
  <si>
    <t>022215-R</t>
  </si>
  <si>
    <t>REVIZE, ZKOUŠKY, PROTOKOLY, UTZ</t>
  </si>
  <si>
    <t>Komplení prohlídka zapojení zařízení na napájecí systémy, proměření a vystavení revizní zprávy</t>
  </si>
  <si>
    <t>D.2.1.1</t>
  </si>
  <si>
    <t>Železniční svršek a spodek</t>
  </si>
  <si>
    <t xml:space="preserve">  SO 30-10-01.1</t>
  </si>
  <si>
    <t>ŽST Praha-Smíchov, obvod společného nádraží, železniční svršek, demontáže</t>
  </si>
  <si>
    <t>SO 30-10-01.1</t>
  </si>
  <si>
    <t>Doplňující konstrukce a práce na železnici</t>
  </si>
  <si>
    <t>922201</t>
  </si>
  <si>
    <t>ZARÁŽEDLO ZEMNÍ</t>
  </si>
  <si>
    <t>3=3.000 [A] dle VK/100</t>
  </si>
  <si>
    <t>Bourání a demontáže</t>
  </si>
  <si>
    <t>965113</t>
  </si>
  <si>
    <t>DEMONTÁŽ KOLEJE NA BETONOVÝCH PRAŽCÍCH DO KOLEJOVÝCH POLÍ S ODVOZEM NA MONTÁŽNÍ ZÁKLADNU S NÁSLEDNÝM - ROZEBRÁNÍM</t>
  </si>
  <si>
    <t>4571,647=4 571.647 [A] dle VK/4</t>
  </si>
  <si>
    <t>965116</t>
  </si>
  <si>
    <t>DEMONTÁŽ KOLEJE NA BETONOVÝCH PRAŽCÍCH - ODVOZ ROZEBRANÝCH SOUČÁSTÍ (Z MÍSTA DEMONTÁŽE NEBO Z - MONTÁŽNÍ ZÁKLADNY) K LIKVIDACI</t>
  </si>
  <si>
    <t>tkm</t>
  </si>
  <si>
    <t>1088,006*18=19 584.108 [A] dle VK/124, železný šrot do výkupny Dolní Měcholupy, 18 km</t>
  </si>
  <si>
    <t>965123</t>
  </si>
  <si>
    <t>DEMONTÁŽ KOLEJE NA DŘEVĚNÝCH PRAŽCÍCH DO KOLEJOVÝCH POLÍ S ODVOZEM NA MONTÁŽNÍ ZÁKLADNU S NÁSLEDNÝM - ROZEBRÁNÍM</t>
  </si>
  <si>
    <t>2412,001=2 412.001 [A] dle VK/5</t>
  </si>
  <si>
    <t>965223</t>
  </si>
  <si>
    <t>DEMONTÁŽ VÝHYBKOVÉ KONSTRUKCE NA DŘEVĚNÝCH PRAŽCÍCH DO KOLEJOVÝCH POLÍ S ODVOZEM NA MONTÁŽNÍ - ZÁKLADNU S NÁSLEDNÝM ROZEBRÁNÍM</t>
  </si>
  <si>
    <t>1315,638=1 315.638 [A] dle VK/6</t>
  </si>
  <si>
    <t>965226</t>
  </si>
  <si>
    <t>DEMONTÁŽ VÝHYBKOVÉ KONSTRUKCE NA DŘEVĚNÝCH PRAŽCÍCH - ODVOZ ROZEBRANÝCH SOUČÁSTÍ (Z MÍSTA DEMONTÁŽE - NEBO Z MONTÁŽNÍ ZÁKLADNY) K LIKVIDACI</t>
  </si>
  <si>
    <t>28*11,400*18=5 745.600 [A] dle VK/125, výhybky do šrotu, převod na tuny při průměrné hmotnosti 11,400/ks, odvoz 18 km do výkupny Dolní Měcholupy</t>
  </si>
  <si>
    <t>965421</t>
  </si>
  <si>
    <t>ODSTRANĚNÍ ZARÁŽEDLA ZEMNÍHO</t>
  </si>
  <si>
    <t>5=5.000 [A]; dle VK/12</t>
  </si>
  <si>
    <t>965441</t>
  </si>
  <si>
    <t>ODSTRANĚNÍ ZARÁŽEDLA KOLEJNICOVÉHO</t>
  </si>
  <si>
    <t>5=5.000 [A] dle VK/10</t>
  </si>
  <si>
    <t>965311</t>
  </si>
  <si>
    <t>ROZEBRÁNÍ PŘEJEZDU, PŘECHODU Z DÍLCŮ</t>
  </si>
  <si>
    <t>105,04=105.040 [A] dle VK/13</t>
  </si>
  <si>
    <t>Provizorní stavy</t>
  </si>
  <si>
    <t>4=4.000 [A] dle VK/115</t>
  </si>
  <si>
    <t>136</t>
  </si>
  <si>
    <t>965422</t>
  </si>
  <si>
    <t>ODSTRANĚNÍ ZARÁŽEDLA ZEMNÍHO - ODVOZ (NA LIKVIDACI ODPADŮ NEBO JINÉ URČENÉ MÍSTO)</t>
  </si>
  <si>
    <t>4*11,47*1,8*1,5=123.876 [A] zemina dle vzor listu Ž.9.11, obj. hmotnost 1,8 t/m3, na na mzdp, jejich další hospodaření  pro užití v další etapě   
4*10*0,072*1,5=4.320 [B] dř. pražce na MZ, jejich další hospodaření  pro užití v další etapě   
4*2*6,5*0,049*1,5+3*6,5*0,0443*1,58+3*0,036*1,5=5.349 [C] 
2kolejnice dl. 6,5 m+ upevnění+ostatní kovové součásti (páskovina, svorníky, na MZ 1,5 km, jejich další hospodaření  pro užití v další etapě  
Celkem: A+B+C=133.545 [D]</t>
  </si>
  <si>
    <t>7583*0,270=2 047.410 [A] dle VK/123, přepočet kusů na tuny á 270 kg/pražec</t>
  </si>
  <si>
    <t>2,223=2.223 [A] dle VK/126</t>
  </si>
  <si>
    <t>4,496=4.496 [A] dle VK/127</t>
  </si>
  <si>
    <t>4768*0,08=381.440 [A] dle VK/122, přepočet kusů na tuny á 80 kg/pražec</t>
  </si>
  <si>
    <t xml:space="preserve">  SO 30-15-01.1</t>
  </si>
  <si>
    <t>ŽST Praha-Smíchov, obvod společného nádraží, vystrojení trati</t>
  </si>
  <si>
    <t>SO 30-15-01.1</t>
  </si>
  <si>
    <t>923</t>
  </si>
  <si>
    <t>Výstroj trati</t>
  </si>
  <si>
    <t>923821</t>
  </si>
  <si>
    <t>SLOUPEK DN 60 PRO NÁVĚST</t>
  </si>
  <si>
    <t>20=20.000 [A] dle VK/5</t>
  </si>
  <si>
    <t>923441</t>
  </si>
  <si>
    <t>NÁVĚST "POSUN ZAKÁZÁN"</t>
  </si>
  <si>
    <t>7=7.000 [A] dle VK/6 Návěst "Posun zakázán" - tabule 
1=1.000 [B] dle VK/12 Návěst "Indikátorová šipka" 
Celkem: A+B=8.000 [C]</t>
  </si>
  <si>
    <t>923431</t>
  </si>
  <si>
    <t>NÁVĚST "KONEC NÁSTUPIŠTĚ"</t>
  </si>
  <si>
    <t>4=4.000 [A] dle VK/9  
7=7.000 [B] srovnatelně pro červený terč- hranatý dle VK/7 (stejná velikost)  
Celkem: A+B=11.000 [C]</t>
  </si>
  <si>
    <t>923141</t>
  </si>
  <si>
    <t>MEZNÍK</t>
  </si>
  <si>
    <t>3=3.000 [A] dle VK/8, srovnatelně pro Hraničník</t>
  </si>
  <si>
    <t>R923773</t>
  </si>
  <si>
    <t>TABULE JINÁ (NA OCELOVÝCH SLOUPCÍCH)</t>
  </si>
  <si>
    <t>0.4*1.20=0.480 [A] dle VK/13 Tabule Centrální přechod 0.4/1.20 m</t>
  </si>
  <si>
    <t>1. Položka obsahuje:  – dodávku a montáž návěsti v příslušném provedení na sloupek, popř. jinou podpůrnou konstrukci včetně upevňovacího a pomocného materiálu  – protikorozní úpravu, není-li tato provedena již z výroby nebo daná vlastnostmi použitého materiálu  – odrazky nebo retroreflexní fólie 2. Položka neobsahuje:  – nosnou konstrukci, např. sloupek, konzolu apod. včetně základu a zemních prácí 3. Způsob měření: Udává se počet kusů kompletní konstrukce nebo práce.</t>
  </si>
  <si>
    <t>965841</t>
  </si>
  <si>
    <t>DEMONTÁŽ JAKÉKOLIV NÁVĚSTI</t>
  </si>
  <si>
    <t>2+2+15=19.000 [A] dle VK/1+2+4, včetně VK/3</t>
  </si>
  <si>
    <t>965842</t>
  </si>
  <si>
    <t>DEMONTÁŽ JAKÉKOLIV NÁVĚSTI - ODVOZ (NA LIKVIDACI ODPADŮ NEBO JINÉ URČENÉ MÍSTO)</t>
  </si>
  <si>
    <t>0,2*18=3.600 [A] dle VK/11- železo, výkupna Dolní Měcholupy 18 km</t>
  </si>
  <si>
    <t>3=3.000 [A] dle VK/10</t>
  </si>
  <si>
    <t>D.2.1.2</t>
  </si>
  <si>
    <t>Nástupiště</t>
  </si>
  <si>
    <t xml:space="preserve">  SO 30-14-01.1</t>
  </si>
  <si>
    <t>ŽST Praha-Smíchov, provizorní nástupiště</t>
  </si>
  <si>
    <t>SO 30-14-01.1</t>
  </si>
  <si>
    <t>965521</t>
  </si>
  <si>
    <t>ROZEBRÁNÍ NÁSTUPIŠTĚ TYPU SUDOP</t>
  </si>
  <si>
    <t>2,00=2.000 [A] dle VK/1</t>
  </si>
  <si>
    <t>1. Položka obsahuje:  
 – rozebrání nástupiště do součástí včetně hrubého očištění  
 – naložení vybouraného materiálu na dopravní prostředek  
 – příplatky za ztížené podmínky při práci v kolejišti, např. za překážky na straně koleje apod.  
2. Položka neobsahuje:  
 – rozebrání krytu a podkladních vrstev zpevněných ploch vyjma nástupištních konzolových desek  
 – zemní práce  
 – odvoz vybouraného materiálu do skladu nebo na likvidaci  
 – poplatky za likvidaci odpadů, nacení se položkami ze ssd 0  
3. Způsob měření:  
Měří se vždy délka nástupní hrany nástupiště podél přilehlé koleje v metrech délkových, a to i u oboustranných nástupišť.</t>
  </si>
  <si>
    <t>96615A</t>
  </si>
  <si>
    <t>BOURÁNÍ KONSTRUKCÍ Z PROSTÉHO BETONU - BEZ DOPRAVY</t>
  </si>
  <si>
    <t>1,52=1.520 [A] dle VK/9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</si>
  <si>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</si>
  <si>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96618A</t>
  </si>
  <si>
    <t>BOURÁNÍ KONSTRUKCÍ KOVOVÝCH - BEZ DOPRAVY</t>
  </si>
  <si>
    <t>0,21=0.210 [A] dle VK/8 + list 4 Zábradlí H11</t>
  </si>
  <si>
    <t>položka zahrnuje:  
- rozebrání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</si>
  <si>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7,86=7.860 [A] dle VK/6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</si>
  <si>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</si>
  <si>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11316A</t>
  </si>
  <si>
    <t>ODSTRANĚNÍ KRYTU ZPEVNĚNÝCH PLOCH ZE SILNIČNÍCH DÍLCŮ - BEZ DOPRAVY</t>
  </si>
  <si>
    <t>400*1,8*0,15=108.000 [A] dle VK/3, tl. průměrně 0,15 m, viz příloha 2 F24</t>
  </si>
  <si>
    <t>11313A</t>
  </si>
  <si>
    <t>ODSTRANĚNÍ KRYTU ZPEVNĚNÝCH PLOCH S ASFALTOVÝM POJIVEM - BEZ DOPRAVY</t>
  </si>
  <si>
    <t>39,33*0,08=3.146 [A] dle VK/2, přepočet na m3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</si>
  <si>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</si>
  <si>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12273A</t>
  </si>
  <si>
    <t>ODKOPÁVKY A PROKOPÁVKY OBECNÉ TŘ. I - BEZ DOPRAVY</t>
  </si>
  <si>
    <t>147,12=147.120 [A] dle VK/10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</si>
  <si>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</si>
  <si>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11318A</t>
  </si>
  <si>
    <t>ODSTRANĚNÍ KRYTU ZPEVNĚNÝCH PLOCH Z DLAŽDIC - BEZ DOPRAVY</t>
  </si>
  <si>
    <t>22,26*0,06=1.336 [A] dle VK/7, přepočet na m3</t>
  </si>
  <si>
    <t>R924321</t>
  </si>
  <si>
    <t>NÁSTUPIŠTĚ SUDOP DO 300 MM , NA OPĚŘE Z DRTI S KONZOLOVÝMI DESKAMI 145/150</t>
  </si>
  <si>
    <t>63=63.000 [A] dle VK/11 Provizorní nástupiště - sypaná konstrukce s konzolovými deskami, vč. 12 + 13 bez sloupků a tvárnic</t>
  </si>
  <si>
    <t>1. Položka obsahuje:  
 – dodávku veškerých prvků a částí daného typu nástupiště   
 – zřízení nástupiště SUDOP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</si>
  <si>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21461D</t>
  </si>
  <si>
    <t>SEPARAČNÍ GEOTEXTILIE DO 400G/M2</t>
  </si>
  <si>
    <t>10,30=10.300 [A] dle VK/15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</si>
  <si>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</si>
  <si>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921311</t>
  </si>
  <si>
    <t>ŽELEZNIČNÍ PŘEJEZD ŽELEZOBETONOVÝ S NOSIČI</t>
  </si>
  <si>
    <t>7,86=7.860 [A] dle VK/14</t>
  </si>
  <si>
    <t>1. Položka obsahuje:  
 – úpravu a hutnění podloží přejezdové konstrukce  
 – dodávku přejezdové konstrukce s veškerými prvky a částmi daného typu přejezdové konstrukce včetně závěrných zídek a jejich betonového základu dle odpovídajících vzorových listů a TKP  
 – montáž přejezdové konstrukce z dílů a součástí na místě při přerušení železničního a silničního provozu  
 – speciální montážní nářadí, závěsné zařízení  
 – ochranné náběhy, koncové i mezilehlé zarážky, podélnou fixaci atd.  
 – příplatky za ztížené podmínky vyskytující se při zřízení přejezdu, např. za překážky na straně koleje ap.  
2. Položka neobsahuje:  
 – zřízení, pronájem a odstranění dopravního značení objízdné trasy  
 – úpravy koleje (např. posun pražců, doplnění kolejového lože, směrová a výšková úprava)  
 – silniční panely v přechodu těles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</si>
  <si>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451313</t>
  </si>
  <si>
    <t>PODKLADNÍ A VÝPLŇOVÉ VRSTVY Z PROSTÉHO BETONU C16/20</t>
  </si>
  <si>
    <t>0,04=0.040 [A] dle VK/16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</si>
  <si>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</si>
  <si>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58251</t>
  </si>
  <si>
    <t>DLÁŽDĚNÉ KRYTY Z BETONOVÝCH DLAŽDIC DO LOŽE Z KAMENIVA</t>
  </si>
  <si>
    <t>22,26=22.260 [A] dle VK/19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</si>
  <si>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</si>
  <si>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56330</t>
  </si>
  <si>
    <t>VOZOVKOVÉ VRSTVY ZE ŠTĚRKODRTI</t>
  </si>
  <si>
    <t>3,34=3.340 [A] dle VK/20 pod dlažbu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</si>
  <si>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</si>
  <si>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56340</t>
  </si>
  <si>
    <t>VOZOVKOVÉ VRSTVY ZE ŠTĚRKOPÍSKU</t>
  </si>
  <si>
    <t>0,89=0.890 [A] dle VK/21 pod dlažbu</t>
  </si>
  <si>
    <t>917211</t>
  </si>
  <si>
    <t>ZÁHONOVÉ OBRUBY Z BETONOVÝCH OBRUBNÍKŮ ŠÍŘ 50MM</t>
  </si>
  <si>
    <t>7,11=7.110 [A] dle VK/22</t>
  </si>
  <si>
    <t>Položka zahrnuje:  
dodání a pokládku betonových obrubníků o rozměrech předepsaných zadávací dokumentací  
betonové lože i boční betonovou opěrku.</t>
  </si>
  <si>
    <t>451324</t>
  </si>
  <si>
    <t>PODKL A VÝPLŇ VRSTVY ZE ŽELEZOBET DO C25/30</t>
  </si>
  <si>
    <t>1,01=1.010 [A] dle VK/23 
0,15=0.150 [B] dle VK/18 
Celkem: A+B=1.160 [C]</t>
  </si>
  <si>
    <t>9111A1</t>
  </si>
  <si>
    <t>ZÁBRADLÍ SILNIČNÍ S VODOR MADLY - DODÁVKA A MONTÁŽ</t>
  </si>
  <si>
    <t>11,17=11.170 [A] dle VK/24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</si>
  <si>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</si>
  <si>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76792</t>
  </si>
  <si>
    <t>OPLOCENÍ Z DRÁTĚNÉHO PLETIVA POTAŽENÉHO PLASTEM</t>
  </si>
  <si>
    <t>17*1,6=27.200 [A] dle VK/25</t>
  </si>
  <si>
    <t>- položka zahrnuje vedle vlastního pletiva i rámy, rošty, lišty, kování, podpěrné, závěsné, upevňovací prvky, spojovací a těsnící materiál, pomocný materiál, kompletní povrchovou úpravu.  
- nejsou zahrnuty sloupky, které se vykazují v samostatných položkách 338**, není zahrnuta podezdívka (272**)  
- součástí položky je  případně i ostnatý drát, uvažovaná plocha se pak vypočítává po horní hranu drátu.</t>
  </si>
  <si>
    <t>31112</t>
  </si>
  <si>
    <t>ZDI A STĚNY PODPĚR A VOLNÉ Z DÍLCŮ ŽELBET</t>
  </si>
  <si>
    <t>2,4*0,073=0.175 [A] dle Vk/17</t>
  </si>
  <si>
    <t>- dodání dílce požadovaného 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</t>
  </si>
  <si>
    <t>11352A</t>
  </si>
  <si>
    <t>ODSTRANĚNÍ CHODNÍKOVÝCH A SILNIČNÍCH OBRUBNÍKŮ BETONOVÝCH - BEZ DOPRAVY</t>
  </si>
  <si>
    <t>208,00*2=416.000 [A] dle VK/4 srovnatelně pro 2 řady pražců</t>
  </si>
  <si>
    <t>624451</t>
  </si>
  <si>
    <t>ÚPRAVA POVRCHŮ VNĚJŠ KONSTR ZDĚNÝCH OMÍT CEMENT BEZ VLOŽKY</t>
  </si>
  <si>
    <t>0,6=0.600 [A] dle VK/26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</si>
  <si>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</si>
  <si>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205,32=205.320 [A] dle VK/31</t>
  </si>
  <si>
    <t>6,29=6.290 [A] dle Vk/33</t>
  </si>
  <si>
    <t>285,96=285.960 [A] dle VK/32</t>
  </si>
  <si>
    <t>174*0,270=46.980 [A] dle VK/30, převod na tuny</t>
  </si>
  <si>
    <t>D.2.1.4</t>
  </si>
  <si>
    <t>Mosty, propustky, zdi</t>
  </si>
  <si>
    <t xml:space="preserve">  SO 30-22-02.1</t>
  </si>
  <si>
    <t>ŽST Praha-Smíchov, demolice lávky pro pěší km 0,255</t>
  </si>
  <si>
    <t>SO 30-22-02.1</t>
  </si>
  <si>
    <t>12573A</t>
  </si>
  <si>
    <t>VYKOPÁVKY ZE ZEMNÍKŮ A SKLÁDEK TŘ. I - BEZ DOPRAVY</t>
  </si>
  <si>
    <t>zemina pro zpětný zásypz mezideponie</t>
  </si>
  <si>
    <t>774=774,000 [A]</t>
  </si>
  <si>
    <t>položka zahrnuje:    
-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ruční vykopávky, odstranění kořenů a napadávek    
- pažení, vzepření a rozepření vč. přepažování (vyjma štětových stěn)    
- úpravu, ochranu a očištění dna, základové spáry, stěn a svahů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položka nezahrnuje:    
- práce spojené s otvírkou zemníku</t>
  </si>
  <si>
    <t>12573B</t>
  </si>
  <si>
    <t>VYKOPÁVKY ZE ZEMNÍKŮ A SKLÁDEK TŘ. I - DOPRAVA</t>
  </si>
  <si>
    <t>M3KM</t>
  </si>
  <si>
    <t>zemina pro zpětný zásyp z mezideponie - do 1 km</t>
  </si>
  <si>
    <t>774*1=774,000 [A]</t>
  </si>
  <si>
    <t>Položka zahrnuje samostatnou dopravu zeminy. Množství se určí jako součin kubatutry [m3] a požadované vzdálenosti [km].</t>
  </si>
  <si>
    <t>zpětný zásyp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</si>
  <si>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</si>
  <si>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</si>
  <si>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</si>
  <si>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zeminou vhodnou do násypů</t>
  </si>
  <si>
    <t>46=46,000 [A]</t>
  </si>
  <si>
    <t>položka zahrnuje:    
- kompletní provedení zemní konstrukce včetně nákupu a dopravy materiálu dle zadávací dokumentace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</si>
  <si>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Ostatní konstrukce a práce</t>
  </si>
  <si>
    <t>96614A</t>
  </si>
  <si>
    <t>BOURÁNÍ KONSTRUKCÍ Z CIHEL A TVÁRNIC - BEZ DOPRAVY</t>
  </si>
  <si>
    <t>bárky a podpěry (včetně kotvení) 128,5=128,500 [A]</t>
  </si>
  <si>
    <t>položka zahrnuje:    
- rozbourání konstrukce bez ohledu na použitou technologii    
- veškeré pomocné konstrukce (lešení a pod.)  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veškeré další práce plynoucí z technologického předpisu a z platných předpisů</t>
  </si>
  <si>
    <t>96616A</t>
  </si>
  <si>
    <t>BOURÁNÍ KONSTRUKCÍ ZE ŽELEZOBETONU - BEZ DOPRAVY</t>
  </si>
  <si>
    <t>příhradová konstrukce 43,8=43,800 [A]  
trámová konstrukce 4,0=4,000 [B]  
bárky a podpěry (včetně kotvení) 53,8=53,800 [C]  
schodiště u severního nástupiště 11,2=11,200 [D]  
Celkem: A+B+C+D=112,800 [E]</t>
  </si>
  <si>
    <t>96617A</t>
  </si>
  <si>
    <t>BOURÁNÍ KONSTRUKCÍ ZE DŘEVA - BEZ DOPRAVY</t>
  </si>
  <si>
    <t>demontáž dřevěných stupňů</t>
  </si>
  <si>
    <t>schodiště ul. Nádražní 8,5=8,500 [D]  
schodiště u severního nástupiště 2,6=2,600 [E]  
Celkem: D+E=11,100 [F]</t>
  </si>
  <si>
    <t>R97817sc</t>
  </si>
  <si>
    <t>ODSTRANĚNÍ MOSTNÍ IZOLACE</t>
  </si>
  <si>
    <t>pochozí izolace   
příhradová konstrukce 228,6=228,600 [A]  
trámová konstrukce 30,5=30,500 [B]  
Celkem: A+B=259,100 [C]</t>
  </si>
  <si>
    <t>- Položka zahrnuje odstranění izolace, veškerou manipulaci s vybouranou sutí a s vybouranými hmotami až po první naložení na dopravní prostředek.  Nezahrnuje další vodorovnou dopravu, uložení na skládku, poplatek za skládku, které se vykazují v položce R015*** .   
- položka zahrnuje veškeré další práce plynoucí z technologického předpisu a z platných předpisů</t>
  </si>
  <si>
    <t>R96618s</t>
  </si>
  <si>
    <t>DEMONTÁŽ KONSTRUKCÍ KOVOVÝCH</t>
  </si>
  <si>
    <t>demolice stávající lávky pro pěší, s odvozem do 18 km Sběrna a výkupna Praha - Dolní Měcholupy (Ke Kablu 289, Praha 10 - Dolní Měcholupy)</t>
  </si>
  <si>
    <t>příhradová konstrukce 142,6=142,600 [A]  
trámová konstrukce 6,1=6,100 [B]  
bárky a podpěry (včetně kotvení) 39,5=39,500 [C]  
schodiště u severního nástupiště 9,6=9,600 [D]  
Celkem: A+B+C+D=197,800 [E]</t>
  </si>
  <si>
    <t>položka zahrnuje:   
- rozebrání konstrukce bez ohledu na použitou technologii   
- veškeré pomocné konstrukce (lešení a pod.)   
- veškerou manipulaci s vybouranou sutí a hmotami včetně třídění materiálu a odvozu do výkupu surovin.    
- veškeré další práce plynoucí z technologického předpisu a z platných předpisů</t>
  </si>
  <si>
    <t>viz položka 96614A x2,49 t/m3 128,5*2,49=319,965 [A]</t>
  </si>
  <si>
    <t>viz položka 96616A x2,5 t/m3 112,8*2,5=282,000 [A]</t>
  </si>
  <si>
    <t>viz položka 966917A x 0,7 t/m3 11,1*0,7=7,770 [A]</t>
  </si>
  <si>
    <t>viz položka 97817 x 0,004 t/m2  259,1*0,004=1,036 [A]</t>
  </si>
  <si>
    <t>D.2.1.5</t>
  </si>
  <si>
    <t>Ostatní inženýrské objekty</t>
  </si>
  <si>
    <t xml:space="preserve">  SO 30-54-12.1</t>
  </si>
  <si>
    <t>ŽST Praha-Smíchov, demontáž VO na lávce pro pěší</t>
  </si>
  <si>
    <t>SO 30-54-12.1</t>
  </si>
  <si>
    <t>VŠEOBECNÉ KONSTRUKCE A PRÁCE</t>
  </si>
  <si>
    <t>01400</t>
  </si>
  <si>
    <t>POPLATKY</t>
  </si>
  <si>
    <t>zahrnuje jinde neuvedené poplatky související s výstavbou</t>
  </si>
  <si>
    <t>02940</t>
  </si>
  <si>
    <t>OSTATNÍ POŽADAVKY - VYPRACOVÁNÍ DOKUMENTACE</t>
  </si>
  <si>
    <t>zahrnuje veškeré náklady spojené s objednatelem požadovanými pracemi</t>
  </si>
  <si>
    <t>02943</t>
  </si>
  <si>
    <t>OSTATNÍ POŽADAVKY - INŽENÝRSKÁ ČINNOST PŘI REALIZACI STAVBY</t>
  </si>
  <si>
    <t>zahrnuje veškeré náklady spojené s objednatelem požadovanými pracemi.</t>
  </si>
  <si>
    <t>029511</t>
  </si>
  <si>
    <t>OSTATNÍ POŽADAVKY - POSUDKY A KONTROLY</t>
  </si>
  <si>
    <t>029522</t>
  </si>
  <si>
    <t>OSTATNÍ POŽADAVKY - REVIZNÍ ZPRÁVY</t>
  </si>
  <si>
    <t>02960</t>
  </si>
  <si>
    <t>OSTATNÍ POŽADAVKY - ODBORNÝ DOZOR</t>
  </si>
  <si>
    <t>zahrnuje veškeré náklady spojené s objednatelem požadovaným dozorem</t>
  </si>
  <si>
    <t>1. Položka obsahuje:  
 – vyhledání stávajícího kabelu vn/nn v obvodu žel. stanice, na trati vč. výkopu sondy a veškerého příslušenství  
2. Položka neobsahuje:  
 X  
3. Způsob měření:  
Udává se počet kusů kompletní konstrukce nebo práce.</t>
  </si>
  <si>
    <t>742Z23</t>
  </si>
  <si>
    <t>DEMONTÁŽ KABELOVÉHO VEDENÍ NN</t>
  </si>
  <si>
    <t>475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</si>
  <si>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</si>
  <si>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743Z91</t>
  </si>
  <si>
    <t>DEMONTÁŽ - ODVOZ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</si>
  <si>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</si>
  <si>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743Z11</t>
  </si>
  <si>
    <t>DEMONTÁŽ OSVĚTLOVACÍHO STOŽÁRU ULIČNÍHO VÝŠKY DO 15 M</t>
  </si>
  <si>
    <t>1. Položka obsahuje:  
 – všechny náklady na demontáž stávajícího zařízení se všemi pomocnými doplňujícími   
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</si>
  <si>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D.2.3.1</t>
  </si>
  <si>
    <t>Trakční vedení</t>
  </si>
  <si>
    <t xml:space="preserve">  SO 30-71-03</t>
  </si>
  <si>
    <t>ŽST Praha-Smíchov, demontáž TV obvod spol. nádraží</t>
  </si>
  <si>
    <t>SO 30-71-03</t>
  </si>
  <si>
    <t>74A</t>
  </si>
  <si>
    <t>ZÁKLADY TV</t>
  </si>
  <si>
    <t>74A110</t>
  </si>
  <si>
    <t>ZÁKLAD TV HLOUBENÝ V JAKÉKOLIV TŘÍDĚ ZEMINY</t>
  </si>
  <si>
    <t>viz výkaz výměr základů, stožárů a bran</t>
  </si>
  <si>
    <t>1. Položka obsahuje:    
 – zemní práce pro montáž výkopu včetně bourání zpevněných ploch, dlažby a pod., uvedení narušeného okolí do původního stavu a naložení výkopku    
 – úpravy spojené s uvolněním prostoru pro výkop např. demontáž a montáž oplocení, zajištění výkopu před zaplavením povrchovou vodou, pažení výkopu    
 – dodávku, dopravu, montáž, pronájem mechanizmů a demontáž bednění    
 – dodávku, dopravu a montáž svorníkového koše, technologické výztuže, kovaných svorníků aj.    
 – případně provedení dutiny pro upevnění stožáru TV    
 – dodávku, dopravu a uložení betonové směsi včetně všech technologických opatření spojené s realizací základu podle TKP    
2. Položka neobsahuje:    
 – přídavnou výztuž, svorníky, koše    
3. Způsob měření:    
Měří se metry kubické uložené betonové směsi.</t>
  </si>
  <si>
    <t>74A113</t>
  </si>
  <si>
    <t>PŘÍPLATEK ZA RUČNÍ VÝKOP ZÁKLADU</t>
  </si>
  <si>
    <t>viz technická zpráva</t>
  </si>
  <si>
    <t>1. Položka obsahuje:    
 – příplatek za ruční výkop základu jakéhokoliv typu    
2. Položka neobsahuje:    
 X    
3. Způsob měření:    
Udává se počet m3 výkopu  kompletní montážní práce.</t>
  </si>
  <si>
    <t>74A152</t>
  </si>
  <si>
    <t>NAKLÁDÁNÍ ZEMINY NA DOPRAVNÍ PROSTŘEDEK</t>
  </si>
  <si>
    <t>1. Položka obsahuje:    
 – nakládání vytěžené zeminy na dopravní prostředek    
2. Položka neobsahuje:    
 – případné překládky na trase do 1 km    
 – poplatky za likvidaci odpadů    
3. Způsob měření:    
Výměra je tuna  vytěženého materiálu  v rostlém (původním) stavu nebo vybouraného materiálu</t>
  </si>
  <si>
    <t>74A310</t>
  </si>
  <si>
    <t>PŘÍDAVNÁ VÝZTUŽ PRO ZÁKLAD TV</t>
  </si>
  <si>
    <t>viz stavební tabulka</t>
  </si>
  <si>
    <t>1. Položka obsahuje:    
 –  montáž, materiál a dovoz kompletní ocelové výztuže základu TV (vč. technologické)    
2. Položka neobsahuje:    
 X    
3. Způsob měření:    
Udává se počet kusů kompletní konstrukce nebo práce.</t>
  </si>
  <si>
    <t>74A330</t>
  </si>
  <si>
    <t>SVORNÍKOVÝ KOŠ PRO ZÁKLAD TV</t>
  </si>
  <si>
    <t>1. Položka obsahuje:    
 –  montáž, materiál, dovoz a protikorozní ošetření svorníkového koše pro základ TV    
2. Položka neobsahuje:    
 X    
3. Způsob měření:    
Udává se počet kusů kompletní konstrukce nebo práce.</t>
  </si>
  <si>
    <t>74A450</t>
  </si>
  <si>
    <t>ÚPRAVA KABELŮ U ZÁKLADU TV</t>
  </si>
  <si>
    <t>1. Položka obsahuje: montáž a materiál     
 – ruční výkop v průměrné hloubce 80 cm a šířce 50 cm délky 30m    
 – pažení nebo zajištění výkopu v nezbytném rozsahu    
 – případné čerpání vody    
 – úpravu kabelové trasy včetně ověření polohy    
2. Položka neobsahuje:    
 X    
3. Způsob měření:    
Udává se počet kusů kompletní konstrukce nebo práce pro jeden základ.</t>
  </si>
  <si>
    <t>74AF11</t>
  </si>
  <si>
    <t>TAŽNÉ HNACÍ VOZIDLO K PRACOVNÍM SOUPRAVÁM (PRO ZÁKLADY - MONTÁŽ)</t>
  </si>
  <si>
    <t>1. Položka obsahuje:    
 – kolejové mechanizmy pro výstavbu základů podpěr trakčního vedení    
 – dopravu kolejových mechanismů z mateřského depa do prostoru stavby a zpět    
2. Položka neobsahuje:    
 X    
3. Způsob měření:    
Udává se čas v hodinách bez pohotovostních stavů vozidla.</t>
  </si>
  <si>
    <t>74B</t>
  </si>
  <si>
    <t>STOŽÁRY TV</t>
  </si>
  <si>
    <t>74B215</t>
  </si>
  <si>
    <t>STOŽÁR TV OCELOVÝ TRUBKOVÝ JEDNODUCHÝ NA SVORNÍKY, TYPU TS245 NEBO TSI245, DÉLKY DO 10 M VČETNĚ</t>
  </si>
  <si>
    <t>1. Položka obsahuje:    
 – montáž, materiál a dopravné stožáru typového provedení    
 – protikorozní ošetření stožáru dle TKP    
 – konečnou regulaci stožáru po jeho zatížení    
2. Položka neobsahuje:    
 – základovou konstrukci    
3. Způsob měření:    
Udává se počet kusů trakčních podpěr.</t>
  </si>
  <si>
    <t>74B217</t>
  </si>
  <si>
    <t>STOŽÁR TV OCELOVÝ TRUBKOVÝ JEDNODUCHÝ NA SVORNÍKY, TYPU TS324 NEBO TSI324, DÉLKY DO 10 M VČETNĚ</t>
  </si>
  <si>
    <t>74B750</t>
  </si>
  <si>
    <t>SPOJENÍ DVOJICE T STOŽÁRŮ BŘEVÍNKEM</t>
  </si>
  <si>
    <t>1. Položka obsahuje:    
 – montáž včetně potřebné mechanizace a pomůcek, materiál a dopravné břevínka typového provedení včetně upevňovacího materiálu    
 – protikorozní ošetření dle TKP    
 – konečnou regulaci břevínka po jeho zatížení    
2. Položka neobsahuje:    
X    
3. Způsob měření:    
Udává se počet kusů trakčních podpěr.</t>
  </si>
  <si>
    <t>74BF11</t>
  </si>
  <si>
    <t>TAŽNÉ HNACÍ VOZIDLO K PRACOVNÍM SOUPRAVÁM (PRO STOŽÁRY A BRÁNY - MONTÁŽ )</t>
  </si>
  <si>
    <t>1. Položka obsahuje:    
 – kolejové mechanizmy pro výstavbu podpěr (stožárů, bran, výložníků nebo jiných obdobných konstrukcí) trakčního vedení    
 – dopravu kolejových mechanismů z mateřského depa do prostoru stavby a zpět    
2. Položka neobsahuje:    
 X    
3. Způsob měření:    
Udává se čas v hodinách bez pohotovostních stavů vozidla.</t>
  </si>
  <si>
    <t>74C</t>
  </si>
  <si>
    <t>VODIČE TV</t>
  </si>
  <si>
    <t>74C134</t>
  </si>
  <si>
    <t>VÝŠKOVÁ A SMĚROVÁ REGULACE KONZOLY NEBO SIK</t>
  </si>
  <si>
    <t>viz soupis sestavení</t>
  </si>
  <si>
    <t>1. Položka obsahuje:    
 – uvolnění a montáž stávajících závěsů troleje a nosného lana vč. potřebných mechanizmů, pomůcek a měření     
2. Položka neobsahuje:    
 – závěs TV    
3. Způsob měření:    
Udává se počet kusů kompletní konstrukce nebo práce.</t>
  </si>
  <si>
    <t>74C136</t>
  </si>
  <si>
    <t>VODOROVNÝ POSUN SIK NA BŘEVNĚ BRÁNY</t>
  </si>
  <si>
    <t>1. Položka obsahuje:    
 – demontáž a montáž SIK vč. mechanizmů a měření    
 – definitivní regulaci SIK    
2. Položka neobsahuje:    
 – materiál SIK a upevňovací materiál    
3. Způsob měření:    
Udává se počet kusů kompletní konstrukce nebo práce.</t>
  </si>
  <si>
    <t>74C315</t>
  </si>
  <si>
    <t>PROUDOVÉ PROPOJENÍ PODÉLNÝCH POLÍ</t>
  </si>
  <si>
    <t>1. Položka obsahuje:    
 – všechny náklady na montáž a materiál dodaného zařízení protikorozně ošetřeného podle TKP se všemi pomocnými doplňujícími součástmi a pracemi s použitím mechanizmů    
2. Položka neobsahuje:    
 X    
3. Způsob měření:    
Udává se počet kusů kompletní konstrukce nebo práce.</t>
  </si>
  <si>
    <t>74C322</t>
  </si>
  <si>
    <t>SPOJKA LAN A TROLEJÍ IZOLOVANÁ</t>
  </si>
  <si>
    <t>74C331</t>
  </si>
  <si>
    <t>DĚLIČ V TROLEJI VČETNĚ TABULKY</t>
  </si>
  <si>
    <t>74C351</t>
  </si>
  <si>
    <t>LANO PEVNÝCH BODŮ A ODTAHŮ 50 MM2 BZ NEBO FE</t>
  </si>
  <si>
    <t>1. Položka obsahuje:    
 – všechny náklady na materiál dodaného zařízení    
 – cena položky je vč. ostatních rozpočtových nákladů    
2. Položka neobsahuje:    
 X    
3. Způsob měření:    
Měří se metr délkový v ose vodiče nebo lana.</t>
  </si>
  <si>
    <t>74C362</t>
  </si>
  <si>
    <t>ODTAH NOSNÉHO LANA A TROLEJE ODDĚLENÝ</t>
  </si>
  <si>
    <t>1. Položka obsahuje:    
 – všechny náklady na montáž a materiál dodaného zařízení protikorozně ošetřeného podle TKP se všemi pomocnými doplňujícími součástmi a pracemi s použitím mechanizmů    
 – cena položky je vč. ostatních rozpočtových nákladů    
2. Položka neobsahuje:    
 X    
3. Způsob měření:    
Udává se počet kusů kompletní konstrukce nebo práce.</t>
  </si>
  <si>
    <t>74C411</t>
  </si>
  <si>
    <t>KOTVENÍ SMĚROVÝCH LAN PEVNÉ, 1 NEBO 2 LANA 50-70 MM2</t>
  </si>
  <si>
    <t>74C512</t>
  </si>
  <si>
    <t>POHYBLIVÉ KOTVENÍ SESTAVY TV NA STOŽÁRU - 10 KN</t>
  </si>
  <si>
    <t>viz tabulka kotvení</t>
  </si>
  <si>
    <t>74C542</t>
  </si>
  <si>
    <t>PŘÍPLATEK ZA POUŽITÍ JEDNÉ SADY LITINOVÉHO ZÁVAŽÍ - 10 KN</t>
  </si>
  <si>
    <t>(Položka je příplatkovou jakožto materiálový rozdíl oproti standardnímu vybavení zdrojové položky. Samostatně ji tedy nelze použít.)    
1. Položka obsahuje:    
 – všechny náklady na dodané zařízení    
2. Položka neobsahuje:    
 X    
3. Způsob měření:    
Udává se počet kusů kompletní konstrukce nebo práce.</t>
  </si>
  <si>
    <t>74C561</t>
  </si>
  <si>
    <t>PEVNÉ KOTVENÍ NA STOŽÁRU DO 15 KN - SESTAVA TV</t>
  </si>
  <si>
    <t>74C564</t>
  </si>
  <si>
    <t>PŘEVĚŠENÍ TROLEJOVÉHO VEDENÍ VČETNĚ ÚPRAVY VĚŠÁKŮ</t>
  </si>
  <si>
    <t>1. Položka obsahuje:    
 – všechny náklady na montáž a demontáž dodaného zařízení se všemi pomocnými doplňujícími součástmi    
 – cena položky je vč. ostatních rozpočtových nákladů    
2. Položka neobsahuje:    
 X    
3. Způsob měření:    
Měří se metr délkový v ose vodiče nebo lana.</t>
  </si>
  <si>
    <t>74C571</t>
  </si>
  <si>
    <t>TAŽENÍ NOSNÉHO LANA 50 MM2 BZ, FE</t>
  </si>
  <si>
    <t>1. Položka obsahuje:    
 – všechny náklady na montáž a materiál dodaného zařízení se všemi pomocnými doplňujícími součástmi    
 – cena položky je vč. ostatních rozpočtových nákladů    
2. Položka neobsahuje:    
 X    
3. Způsob měření:    
Měří se metr délkový v ose vodiče nebo lana.</t>
  </si>
  <si>
    <t>74C5A1</t>
  </si>
  <si>
    <t>DEFINITIVNÍ REGULACE POHYBLIVÉHO KOTVENÍ TROLEJE</t>
  </si>
  <si>
    <t>1. Položka obsahuje:    
 – všechny náklady na regulaci kotvení se všemi pomocnými doplňujícími pracemi vč,mechanismů    
2. Položka neobsahuje:    
 X    
3. Způsob měření:    
Udává se počet kusů kompletní konstrukce nebo práce.</t>
  </si>
  <si>
    <t>74C5A2</t>
  </si>
  <si>
    <t>DEFINITIVNÍ REGULACE POHYBLIVÉHO KOTVENÍ NOSNÉHO LANA</t>
  </si>
  <si>
    <t>74C911</t>
  </si>
  <si>
    <t>BLESKOJISTKA RŮŽKOVÁ NA STOŽÁRU S PŘIPOJENÍM NA TV, OV, NV</t>
  </si>
  <si>
    <t>74C964</t>
  </si>
  <si>
    <t>PŘIPEVNĚNÍ NÁVĚSTNÍHO ŠTÍTU DO SESTAVY TV</t>
  </si>
  <si>
    <t>74F2</t>
  </si>
  <si>
    <t>NÁTĚRY TV</t>
  </si>
  <si>
    <t>74F220</t>
  </si>
  <si>
    <t>NÁTĚR SVORNÍKŮ STÁVAJÍCÍHO ZÁKLADU TV</t>
  </si>
  <si>
    <t>1. Položka obsahuje:    
 – nátěr, očištění, odrezivění a materiál (barva, ředidlo, odrezovač), nátěr proveden dle TKP    
2. Položka neobsahuje:    
 X    
3. Způsob měření:    
Udává se počet kusů kompletní konstrukce nebo práce.</t>
  </si>
  <si>
    <t>74F3</t>
  </si>
  <si>
    <t>REVIZE, ZKOUŠKY A MĚŘENÍ TV</t>
  </si>
  <si>
    <t>74F322</t>
  </si>
  <si>
    <t>PROTOKOL ZPŮSOBILOSTI</t>
  </si>
  <si>
    <t>1. Položka obsahuje:    
 – vyhotovení dokladu právnickou osobou o trolejových vedeních a trakčních zařízeních    
2. Položka neobsahuje:    
 X    
3. Způsob měření:    
Udává se v  ks.Výpočet dle ks elektrifikovaných kolejí, neutrální pole 4ks, velká žst. dle počtu stavebních postupů.</t>
  </si>
  <si>
    <t>74F323</t>
  </si>
  <si>
    <t>REVIZNÍ ZPRÁVA</t>
  </si>
  <si>
    <t>1. Položka obsahuje:    
 – revizi autorizovaným revizním technikem na zařízeních trakčního vedení podle požadavku ČSN, včetně hodnocení    
2. Položka neobsahuje:    
 X    
3. Způsob měření:    
Udává se v  ks.Výpočet dle ks elektrifikovaných kolejí, neutrální pole 4ks, velká žst. dle počtu stavebních postupů.</t>
  </si>
  <si>
    <t>74F332</t>
  </si>
  <si>
    <t>VÝKON ORGANIZAČNÍCH JEDNOTEK SPRÁVCE</t>
  </si>
  <si>
    <t>1. Položka obsahuje:    
 – zajištění pracoviště správcem TV (zkratování TV), zajištění přejezdů správcem TV vč. nájmu pracovníků a použitých mechanismů nutných k výkonu    
2. Položka neobsahuje:    
 X    
3. Způsob měření:    
Udává se čas v hodinách.Výpočet dle počtu hod výluk.</t>
  </si>
  <si>
    <t>74F4</t>
  </si>
  <si>
    <t>DEMONTÁŽE TV</t>
  </si>
  <si>
    <t>74F411</t>
  </si>
  <si>
    <t>DEMONTÁŽ BETONOVÝCH ZÁKLADŮ TV</t>
  </si>
  <si>
    <t>určeno projektantem dle místního šetření a původní dokumentace</t>
  </si>
  <si>
    <t>1. Položka obsahuje:    
 – demontáž stávajícího betonového základu se všemi pomocnými doplňujícími úpravami pro uvedení do požadovaného stavu a s přepravou a dovozem potřebných mechanizmů k uvedené činnosti    
 – naložení vybouraného materiálu na dopravní prostředek    
2. Položka neobsahuje:    
 – odvoz vybouraného materiálu    
 – poplatek za likvidaci odpadů (nacení se dle SSD 0)    
3. Způsob měření:    
Měří se metr krychlový.</t>
  </si>
  <si>
    <t>74F421</t>
  </si>
  <si>
    <t>DEMONTÁŽ KOTEVNÍCH SLOUPKŮ</t>
  </si>
  <si>
    <t>1. Položka obsahuje:    
 – všechny náklady na demontáž stávajícího zařízení se všemi pomocnými doplňujícími úpravami pro jeho likvidaci    
 – naložení a odvoz vybouraného materiálu     
2. Položka neobsahuje:    
 – základ    
 – poplatek za likvidaci odpadů (nacení se dle SSD 0)    
3. Způsob měření:    
Udává se počet kusů kompletní konstrukce nebo práce.</t>
  </si>
  <si>
    <t>74F422</t>
  </si>
  <si>
    <t>DEMONTÁŽ OCELOVÝCH STOŽÁRŮ TRUBKOVÝCH NEBO PROFILOVÝCH</t>
  </si>
  <si>
    <t>1. Položka obsahuje:    
 – všechny náklady na demontáž stávajícího zařízení se všemi pomocnými doplňujícími úpravami pro jeho likvidaci    
 – naložení a odvoz vybouraného materiálu na určené místo pro stavbu    
2. Položka neobsahuje:    
 – poplatek za likvidaci odpadů (nacení se dle SSD 0)    
3. Způsob měření:    
Udává se počet kusů kompletní konstrukce nebo práce.</t>
  </si>
  <si>
    <t>74F423</t>
  </si>
  <si>
    <t>DEMONTÁŽ OCELOVÝCH STOŽÁRŮ PŘÍHRADOVÝCH</t>
  </si>
  <si>
    <t>74F425</t>
  </si>
  <si>
    <t>DEMONTÁŽ BRAN A KRAKORCŮ (VČETNĚ VYVĚŠENÍ A UKONČENÍ)</t>
  </si>
  <si>
    <t>74F426</t>
  </si>
  <si>
    <t>DEMONTÁŽ MONTÁŽNÍ LÁVKY PRO ODPOJOVAČ</t>
  </si>
  <si>
    <t>74F428</t>
  </si>
  <si>
    <t>DEMONTÁŽ BŘEVÍNKA (PROPOJENÍ STOŽÁROVÝCH DVOJIC)</t>
  </si>
  <si>
    <t>74F432</t>
  </si>
  <si>
    <t>DEMONTÁŽ PŘÍČNÝCH LAN SMĚROVÝCH (VČETNĚ KOTVENÍ)</t>
  </si>
  <si>
    <t>1. Položka obsahuje:    
 – všechny náklady na demontáž stávajícího zařízení se všemi pomocnými doplňujícími úpravami pro jeho likvidaci    
 – naložení a odvoz demontovaného materiálu na určené místo pro stavbu    
2. Položka neobsahuje:    
 – poplatek za likvidaci odpadů (nacení se dle SSD 0)    
3. Způsob měření:    
Udává se počet kusů kompletní konstrukce nebo práce.</t>
  </si>
  <si>
    <t>74F433</t>
  </si>
  <si>
    <t>DEMONTÁŽ OTOČNÝCH KONZOL TV VČETNĚ UPEVNĚNÍ</t>
  </si>
  <si>
    <t>74F435</t>
  </si>
  <si>
    <t>DEMONTÁŽ ZÁVĚSŮ TV NA BRÁNĚ</t>
  </si>
  <si>
    <t>74F438</t>
  </si>
  <si>
    <t>DEMONTÁŽ ODTAHŮ TR A NL (SPOLEČNÝCH NEBO ODDĚLENÝCH)</t>
  </si>
  <si>
    <t>74F441</t>
  </si>
  <si>
    <t>DEMONTÁŽ DĚLIČŮ</t>
  </si>
  <si>
    <t>74F442</t>
  </si>
  <si>
    <t>DEMONTÁŽ PEVNÝCH BODŮ VČETNĚ ZAKOTVENÍ</t>
  </si>
  <si>
    <t>74F443</t>
  </si>
  <si>
    <t>DEMONTÁŽ KOTVENÍ TR NEBO NL PEVNÝCH</t>
  </si>
  <si>
    <t>74F444</t>
  </si>
  <si>
    <t>DEMONTÁŽ KOTVENÍ TR NEBO NL POHYBLIVÝCH</t>
  </si>
  <si>
    <t>74F446</t>
  </si>
  <si>
    <t>DEMONTÁŽ ODPOJOVAČE NEBO ODPÍNAČE S POHONEM VČETNĚ TÁHEL A UPEVŇOVACÍCH LIŠT</t>
  </si>
  <si>
    <t>74F447</t>
  </si>
  <si>
    <t>DEMONTÁŽ KOTEVNÍ LIŠTY PŘEVĚSU NEBO SVODU Z ODPOJOVAČE</t>
  </si>
  <si>
    <t>74F449</t>
  </si>
  <si>
    <t>DEMONTÁŽ KOTVENÍ PŘEVĚSU - DVOJITÉ NEBO TROJITÉ LANO</t>
  </si>
  <si>
    <t>74F452</t>
  </si>
  <si>
    <t>DEMONTÁŽ SVODU Z PŘEVĚSU NEBO Z ODPOJOVAČE - DVOJITÉ NEBO TROJITÉ LANO</t>
  </si>
  <si>
    <t>74F454</t>
  </si>
  <si>
    <t>DEMONTÁŽ BLESKOJISTEK A SVODIČŮ PŘEPĚTÍ</t>
  </si>
  <si>
    <t>74F456</t>
  </si>
  <si>
    <t>DEMONTÁŽ PROUDOVÝCH PROPOJENÍ PODÉLNÝCH A PŘÍČNÝCH</t>
  </si>
  <si>
    <t>74F457</t>
  </si>
  <si>
    <t>DEMONTÁŽ VLOŽENÝCH IZOLACÍ V PODÉLNÝCH A PŘÍČNÝCH POLÍCH</t>
  </si>
  <si>
    <t>74F461</t>
  </si>
  <si>
    <t>DEMONTÁŽ SVODŮ A UCHYCENÍ KABELU VN NA STOŽÁRU VČETNĚ KRYTU</t>
  </si>
  <si>
    <t>74F463</t>
  </si>
  <si>
    <t>DEMONTÁŽ NÁVĚSTÍ PRO ELEKTRICKÝ PROVOZ</t>
  </si>
  <si>
    <t>74F464</t>
  </si>
  <si>
    <t>DEMONTÁŽ TROLEJE VČETNĚ NÁSTAVKŮ, VĚŠÁKŮ, PROPOJEK A SPOJEK STŘIHÁNÍM</t>
  </si>
  <si>
    <t>1. Položka obsahuje:    
 – všechny náklady na demontáž stávajícího zařízení se všemi pomocnými doplňujícími úpravami pro jeho likvidaci    
 - naložení a odvoz demontovaného materiálu na určené místo pro stavbu    
2. Položka neobsahuje:    
 – poplatek za likvidaci odpadů (nacení se dle SSD 0)    
3. Způsob měření:    
Měří se na metr délky  vodiče nebo lana.</t>
  </si>
  <si>
    <t>74F466</t>
  </si>
  <si>
    <t>DEMONTÁŽ LAN NOSNÝCH VČETNĚ NÁSTAVKŮ, PROPOJEK A SPOJEK STŘIHÁNÍM</t>
  </si>
  <si>
    <t>74EF11</t>
  </si>
  <si>
    <t>HNACÍ KOLEJOVÁ VOZIDLA DEMONTÁŽNÍCH SOUPRAV PRO PRÁCE NA TV</t>
  </si>
  <si>
    <t>1. Položka obsahuje:    
 – kolejové mechanizmy demontáže TV    
 – dopravu kolejových mechanismů z mateřského depa do prostoru stavby a zpět    
2. Položka neobsahuje:    
 X    
3. Způsob měření:    
Udává se čas v hodinách bez pohotovostních stavů vozidla.</t>
  </si>
  <si>
    <t>D.2.3.6</t>
  </si>
  <si>
    <t>Rozvody VN, NN, osvětlení a dálkové ovládání odpojovačů</t>
  </si>
  <si>
    <t xml:space="preserve">  SO 30-76-02.1</t>
  </si>
  <si>
    <t>ŽST Praha-Smíchov, úprava rozvodu nn a osvětlení</t>
  </si>
  <si>
    <t>SO 30-76-02.1</t>
  </si>
  <si>
    <t>Všeobecné konstrukce a práce</t>
  </si>
  <si>
    <t>02911</t>
  </si>
  <si>
    <t>OSTATNÍ POŽADAVKY - GEODETICKÉ ZAMĚŘENÍ</t>
  </si>
  <si>
    <t>Hloubené vykopávky</t>
  </si>
  <si>
    <t>kabelová rýha o rozměru (m): 0,5*0,8*20+0,5*0,8*80+0,35*0,8*727+1*2*38+0,35*0,8*348+0,5*1,2*110+0,5*1,2*5+0,35*0,8*163</t>
  </si>
  <si>
    <t>viz příloha dokumentace 1.001, 2.101</t>
  </si>
  <si>
    <t>hloubení jam pro zhotovení a instalaci: 19x základ osvětlovacího stožáru v.11m, 3x kabelová skříň, 3x rozvaděč nn</t>
  </si>
  <si>
    <t>viz příloha dokumentace 1.001, 2.202, 2.203, 2.204, 2.206</t>
  </si>
  <si>
    <t>Ražení a protlačování</t>
  </si>
  <si>
    <t>14173</t>
  </si>
  <si>
    <t>PROTLAČOVÁNÍ POTRUBÍ Z PLAST HMOT DN DO 200MM</t>
  </si>
  <si>
    <t>protlačování potrubí o průměru 100mm</t>
  </si>
  <si>
    <t>Konstrukce ze zemin</t>
  </si>
  <si>
    <t>kabelová rýha o rozměru (m): 0,5*0,8*20+0,5*0,8*80+0,35*0,8*727+1*2*38+0,35*0,8*348+0,5*1,2*110+0,5*1,2*5+0,35*0,8*163, jáma pro zhotovení a instalaci: 19x základ osvětlovacího stožáru v.11m, 3x kabelová skříň, 3x rozvaděč nn</t>
  </si>
  <si>
    <t>viz příloha dokumentace 1.001, 2.101, 2.202, 2.203, 2.204, 2.206</t>
  </si>
  <si>
    <t>18110</t>
  </si>
  <si>
    <t>ÚPRAVA PLÁNĚ SE ZHUTNĚNÍM V HORNINĚ TŘ. I</t>
  </si>
  <si>
    <t>úprava povrchu po dokončení kabelové trasy o rozměru (m): 0,5*20+0,5*80+0,35*727+1*38+0,35*348+0,5*110+0,5*5+0,35*163, 19x základ osvětlovacího stožáru v.11m</t>
  </si>
  <si>
    <t>viz příloha dokumentace 1.001, 2.101, 2.102, 2.208, 2.209, 2.216, 2.217, 2.218</t>
  </si>
  <si>
    <t>742Y92</t>
  </si>
  <si>
    <t>OCHRANA ŠTĚRKOVÉHO LOŽE GEOTEXTILIÍ PROTI ZNEČIŠTĚNÍ</t>
  </si>
  <si>
    <t>ochrana štěrkového lože pro účely zhotovení kabelové trasy délky (m) 80+727+38+348, 19x základ osvětlovacího stožáru v.11m</t>
  </si>
  <si>
    <t>viz příloha dokumentace 1.001, 2.101, 2.102, 2.208, 2.209, 2.225, 2.226, 2.227</t>
  </si>
  <si>
    <t>Položka obsahuje: Ochrana štěrkového lože geotextilií proti znečištění. Dále obsahuje cenu za pom. mechanismy včetně všech ostatních vedlejších nákladů.</t>
  </si>
  <si>
    <t>R701FFD-04</t>
  </si>
  <si>
    <t>VYČIŠTĚNÍ A ÚPRAVA ŠTĚRKOVÉHO LOŽE</t>
  </si>
  <si>
    <t>úprava po dokončení kabelové trasy o rozměru (m): 0,5*80+0,35*727+1*38+0,35*348, 19x základ osvětlovacího stožáru v.11m</t>
  </si>
  <si>
    <t>Položka obsahuje: Vyčištění štěrkového lože a úprava povrchu drážního tělesa (drážní stezka, štěrkové lože). Dále obsahuje cenu za pom. mechanismy včetně všech ostatních vedlejších nákladů.</t>
  </si>
  <si>
    <t>925110</t>
  </si>
  <si>
    <t>DRÁŽNÍ STEZKY Z DRTI TL. DO 50 MM</t>
  </si>
  <si>
    <t>obnova drážní stezky v prostoru realizace kabelové trasy v šířce do 1m, délka úseku délky 863m</t>
  </si>
  <si>
    <t>Základy</t>
  </si>
  <si>
    <t>R701BBB-24</t>
  </si>
  <si>
    <t>BETONOVÝ ZÁKLAD DO ROSTLÉ ZEMINY DO BEDNĚNÍ PRO STOŽÁR / VĚŽ, VČETNĚ OCEL. VÝSTUŽE A STOŽÁROVÉHO POUZDRA / ZÁKLADOVÉ KONSTRUKCE</t>
  </si>
  <si>
    <t>zhotovení základu pro osvětlovací stožár v počtu - stožár výšky 11m =19ks</t>
  </si>
  <si>
    <t>viz příloha dokumentace 1.003, 2.206</t>
  </si>
  <si>
    <t>1. Položka obsahuje: Základ z prostého nebo armovaného betonu, ocel. výztuž, stožárové pouzdro nebo základovou konstrukci, včetně dopravy směsi a konstrukčního materiálu k základu, zhotovení bednění, armování a provedení betonáže. Dále obsahuje cenu za pom. mechanismy včetně všech ostatních vedlejších nákladů.</t>
  </si>
  <si>
    <t>74A430</t>
  </si>
  <si>
    <t>HLAVIČKA PRO ZÁKLAD</t>
  </si>
  <si>
    <t>viz příloha dokumentace 1.001, 1.003, 2.206</t>
  </si>
  <si>
    <t>27231</t>
  </si>
  <si>
    <t>ZÁKLADY Z PROSTÉHO BETONU</t>
  </si>
  <si>
    <t>Instalace rozvaděčů NN - plastové pilíře: 3x kabelová skříň, 3x rozvaděč NN</t>
  </si>
  <si>
    <t>viz příloha dokumentace 2.202, 2.203, 2.204</t>
  </si>
  <si>
    <t>Komunikace</t>
  </si>
  <si>
    <t>587201</t>
  </si>
  <si>
    <t>PŘEDLÁŽDĚNÍ KRYTU Z VELKÝCH KOSTEK</t>
  </si>
  <si>
    <t>odstranění zpěvněných ploch v místě realizace kabelové trasy NN</t>
  </si>
  <si>
    <t>viz příloha dokumentace 1.001, 2.201</t>
  </si>
  <si>
    <t>58730</t>
  </si>
  <si>
    <t>PŘEDLÁŽDĚNÍ KRYTU ZE SILNIČNÍCH DÍLCŮ (PANELŮ)</t>
  </si>
  <si>
    <t>odstranění zpevnění v místě realizace kabelové trasy NN</t>
  </si>
  <si>
    <t>Úpravy drážního svršku</t>
  </si>
  <si>
    <t>542121</t>
  </si>
  <si>
    <t>SMĚROVÉ A VÝŠKOVÉ VYROVNÁNÍ KOLEJE NA PRAŽCÍCH BETONOVÝCH DO 0,05 M</t>
  </si>
  <si>
    <t>provizorní stav: 6x příčný přechod pod stávající kolejí prováděný překopem</t>
  </si>
  <si>
    <t>viz příloha dokumentace 2.101</t>
  </si>
  <si>
    <t>Všeobecné práce pro silnoproud a slaboproud</t>
  </si>
  <si>
    <t>plastový kabelový žlab světlé š.100mm</t>
  </si>
  <si>
    <t>plastový kabelový žlab světlé š.200mm</t>
  </si>
  <si>
    <t>702222</t>
  </si>
  <si>
    <t>KABELOVÁ CHRÁNIČKA ZEMNÍ UV STABILNÍ DN PŘES 100 DO 200 MM</t>
  </si>
  <si>
    <t>kabelová chránička zemní UV stabilní DN 110mm</t>
  </si>
  <si>
    <t>702311</t>
  </si>
  <si>
    <t>ZAKRYTÍ KABELŮ VÝSTRAŽNOU FÓLIÍ ŠÍŘKY DO 20 CM</t>
  </si>
  <si>
    <t>kabelová rýha max. šíře 50cm</t>
  </si>
  <si>
    <t>709310</t>
  </si>
  <si>
    <t>VYPODLOŽENÍ, ODDĚLENÍ A KRYTÍ SPOJKY NEBO ODBOČNICE PRO KABEL DO 10 KV</t>
  </si>
  <si>
    <t>zajištění kabelů ostatních sítí ve výkopu v průběhu realizace nových kabelových tras</t>
  </si>
  <si>
    <t>zatažení lanka do chráničky DN110</t>
  </si>
  <si>
    <t>701001</t>
  </si>
  <si>
    <t>OZNAČOVACÍ ŠTÍTEK KABELOVÉHO VEDENÍ, SPOJKY NEBO KABELOVÉ SKŘÍNĚ (VČETNĚ OBJÍMKY)</t>
  </si>
  <si>
    <t>označení kabelových vedení na koncích a v průbehu trasy, kabelových spojek, nových rozvaděčů</t>
  </si>
  <si>
    <t>703762</t>
  </si>
  <si>
    <t>KABELOVÁ UCPÁVKA VODĚ ODOLNÁ PRO VNITŘNÍ PRŮMĚR OTVORU 65 - 110MM</t>
  </si>
  <si>
    <t>nový kabelový prostup do objektu Stavědla I.</t>
  </si>
  <si>
    <t>viz příloha dokumentace 1.001, 2.201,</t>
  </si>
  <si>
    <t>703422</t>
  </si>
  <si>
    <t>ELEKTROINSTALAČNÍ TRUBKA PLASTOVÁ UV STABILNÍ VČETNĚ UPEVNĚNÍ A PŘÍSLUŠENSTVÍ DN PRŮMĚRU PŘES 25 DO 40 MM</t>
  </si>
  <si>
    <t>ochranná trubka na stěně uvnitř objektu Stavědla I. - max.DN25</t>
  </si>
  <si>
    <t>viz příloha dokumentace 1.001</t>
  </si>
  <si>
    <t>702710</t>
  </si>
  <si>
    <t>ODDĚLENÍ KABELŮ VE VÝKOPU CIHLOU</t>
  </si>
  <si>
    <t>oddělení kabelové trasy v úseku obsazeném velkým množstvím kabelizace různých technologií</t>
  </si>
  <si>
    <t>Silnoproud</t>
  </si>
  <si>
    <t>742H25</t>
  </si>
  <si>
    <t>KABEL NN ČTYŘ- A PĚTIŽÍLOVÝ AL S PLASTOVOU IZOLACÍ OD 150 DO 240 MM2</t>
  </si>
  <si>
    <t>AYKY 3x240+120=1140m</t>
  </si>
  <si>
    <t>viz příloha dokumentace č.1.002</t>
  </si>
  <si>
    <t>Technická specifikace</t>
  </si>
  <si>
    <t>rezerva kabelových výměr pro účely případných dílčích přeložek dotčené kabelizace v rozsahu: kabel AYKY 4x150 - AYKY 4x240 = 100m. Přesný rozsah a typové řešení vyplyne z průzkumů po zahájení realizace stavby</t>
  </si>
  <si>
    <t>742H24</t>
  </si>
  <si>
    <t>KABEL NN ČTYŘ- A PĚTIŽÍLOVÝ AL S PLASTOVOU IZOLACÍ OD 70 DO 120 MM2</t>
  </si>
  <si>
    <t>AYKY-J 4x70=70m</t>
  </si>
  <si>
    <t>742H23</t>
  </si>
  <si>
    <t>KABEL NN ČTYŘ- A PĚTIŽÍLOVÝ AL S PLASTOVOU IZOLACÍ OD 25 DO 50 MM2</t>
  </si>
  <si>
    <t>rezerva kabelových výměr pro účely případných dílčích přeložek dotčené kabelizace v rozsahu: kabel AYKY 4x25 - AYKY 4x50 = 100m. Přesný rozsah a typové řešení vyplyne z průzkumů po zahájení realizace stavby</t>
  </si>
  <si>
    <t>CYKY-J 4x25=5m</t>
  </si>
  <si>
    <t>CYKY-O 4x6=470m, CYKY-O 4x10=633m, CYKY-J 4x16=10m</t>
  </si>
  <si>
    <t>rezerva kabelových výměr pro účely případných dílčích přeložek dotčené kabelizace v rozsahu: CYKY 4x4 - CYKY 4x16 = 100m. Přesný rozsah a typové řešení vyplyne z průzkumů po zahájení realizace stavby</t>
  </si>
  <si>
    <t>742I11</t>
  </si>
  <si>
    <t>KABEL NN CU OVLÁDACÍ 7-12ŽÍLOVÝ DO 2,5 MM2</t>
  </si>
  <si>
    <t>CYKY-O 7x2,5=65m</t>
  </si>
  <si>
    <t>742L15</t>
  </si>
  <si>
    <t>UKONČENÍ DVOU AŽ PĚTIŽÍLOVÉHO KABELU V ROZVADĚČI NEBO NA PŘÍSTROJI OD 150 DO 240 MM2</t>
  </si>
  <si>
    <t>AYKY 3x240+120 = 6ks</t>
  </si>
  <si>
    <t>viz příloha dokumentace č.1.002, 2.201</t>
  </si>
  <si>
    <t>742L14</t>
  </si>
  <si>
    <t>UKONČENÍ DVOU AŽ PĚTIŽÍLOVÉHO KABELU V ROZVADĚČI NEBO NA PŘÍSTROJI OD 70 DO 120 MM2</t>
  </si>
  <si>
    <t>AYKY 4x70 = 4ks</t>
  </si>
  <si>
    <t>CYKY 4x16 = 6ks, CYKY 4x10 = 38ks</t>
  </si>
  <si>
    <t>viz příloha dokumentace č.1.002, 2.201, 2.216, 2.217, 2.218</t>
  </si>
  <si>
    <t>742M11</t>
  </si>
  <si>
    <t>UKONČENÍ 7-12ŽÍLOVÉHO KABELU V ROZVADĚČI NEBO NA PŘÍSTROJI DO 2,5 MM2</t>
  </si>
  <si>
    <t>CYKY 7x2,5 =4ks</t>
  </si>
  <si>
    <t>742L25</t>
  </si>
  <si>
    <t>UKONČENÍ DVOU AŽ PĚTIŽÍLOVÉHO KABELU KABELOVOU SPOJKOU OD 150 DO 240 MM2</t>
  </si>
  <si>
    <t>AYKY 3x240+120 = 2ks</t>
  </si>
  <si>
    <t>viz příloha dokumentace č.1.002, 2.101, 2.201</t>
  </si>
  <si>
    <t>rezerva výměr pro účely případných dílčích přeložek dotčené kabelizace v rozsahu: kabelová spojka AYKY 4x150 - 4x240 = 6ks. Přesný rozsah a typové řešení vyplyne z průzkumů po zahájení realizace stavby</t>
  </si>
  <si>
    <t>viz příloha dokumentace č.1.001</t>
  </si>
  <si>
    <t>742L23</t>
  </si>
  <si>
    <t>UKONČENÍ DVOU AŽ PĚTIŽÍLOVÉHO KABELU KABELOVOU SPOJKOU OD 25 DO 50 MM2</t>
  </si>
  <si>
    <t>rezerva výměr pro účely případných dílčích přeložek dotčené kabelizace v rozsahu: kabelová spojka AYKY 4x25 - 4x50 = 6ks. Přesný rozsah a typové řešení vyplyne z průzkumů po zahájení realizace stavby</t>
  </si>
  <si>
    <t>742L22</t>
  </si>
  <si>
    <t>UKONČENÍ DVOU AŽ PĚTIŽÍLOVÉHO KABELU KABELOVOU SPOJKOU OD 4 DO 16 MM2</t>
  </si>
  <si>
    <t>rezerva výměr pro účely případných dílčích přeložek dotčené kabelizace v rozsahu: kabelová spojka CYKY 4x4- 4x16 = 6ks. Přesný rozsah a typové řešení vyplyne z průzkumů po zahájení realizace stavby</t>
  </si>
  <si>
    <t>742P13</t>
  </si>
  <si>
    <t>ZATAŽENÍ KABELU DO CHRÁNIČKY - KABEL DO 4 KG/M</t>
  </si>
  <si>
    <t>zatažení kabelového vedení AYKY 3x240+120 do chráničky = 236m</t>
  </si>
  <si>
    <t>viz příloha dokumentace 1.002, 2.101</t>
  </si>
  <si>
    <t>743621</t>
  </si>
  <si>
    <t>ROZVADĚČ PRO DRÁŽNÍ OSVĚTLENÍ SILOVÝ NAPÁJECÍ BEZ PLC ŘÍDÍCÍHO SYSTÉMU DO 6 KUSŮ TŘÍFÁZOVÝCH VĚTVÍ</t>
  </si>
  <si>
    <t>rozvaděč RO3P, RO6P</t>
  </si>
  <si>
    <t>viz příloha dokumentace 2.204</t>
  </si>
  <si>
    <t>743E23</t>
  </si>
  <si>
    <t>SKŘÍŇ ROZPOJOVACÍ POJISTKOVÁ DO 400 A, DO 240 MM2, V KOMPAKTNÍM PILÍŘI S POJISTKOVÝMI SPODKY SE 7-10 SADAMI JISTÍCÍCH PRVKŮ</t>
  </si>
  <si>
    <t>rozvaděč KS1P</t>
  </si>
  <si>
    <t>viz příloha dokumentace 2.202</t>
  </si>
  <si>
    <t>743E21</t>
  </si>
  <si>
    <t>SKŘÍŇ ROZPOJOVACÍ POJISTKOVÁ DO 400 A, DO 240 MM2, V KOMPAKTNÍM PILÍŘI S POJISTKOVÝMI SPODKY S 2-4 SADAMI JISTÍCÍCH PRVKŮ</t>
  </si>
  <si>
    <t>rozvaděče KS5P, KS102P</t>
  </si>
  <si>
    <t>744I01</t>
  </si>
  <si>
    <t>POJISTKOVÁ VLOŽKA DO 160 A</t>
  </si>
  <si>
    <t>rozvaděče KS1P, KS5P, KS102P</t>
  </si>
  <si>
    <t>744I02</t>
  </si>
  <si>
    <t>POJISTKOVÁ VLOŽKA PŘES 160 DO 250 A</t>
  </si>
  <si>
    <t>rozvaděče KS5P</t>
  </si>
  <si>
    <t>743F21</t>
  </si>
  <si>
    <t>SKŘÍŇ ELEKTROMĚROVÁ V KOMPAKTNÍM PILÍŘI PRO PŘÍMÉ MĚŘENÍ DO 80 A JEDNOSAZBOVÉ VČETNĚ VÝSTROJE</t>
  </si>
  <si>
    <t>rozvaděč RE102P</t>
  </si>
  <si>
    <t>viz příloha dokumentace 2.223</t>
  </si>
  <si>
    <t>744O31</t>
  </si>
  <si>
    <t>PŘÍPLATEK ZA KOMUNIKAČNÍ ROZHRANÍ K MĚŘÍCÍMU PŘÍSTROJI</t>
  </si>
  <si>
    <t>rozvaděč RE102P, RO3P, RO6P</t>
  </si>
  <si>
    <t>viz příloha dokumentace 2.203, 2.204</t>
  </si>
  <si>
    <t>743112</t>
  </si>
  <si>
    <t>OSVĚTLOVACÍ STOŽÁR SKLOPNÝ ŽÁROVĚ ZINKOVANÝ DÉLKY PŘES 6,5 DO 12 M</t>
  </si>
  <si>
    <t>osvětlovací stožár vetknutý výšky 11m</t>
  </si>
  <si>
    <t>viz příloha dokumentace 1.001, 1.003</t>
  </si>
  <si>
    <t>743151</t>
  </si>
  <si>
    <t>OSVĚTLOVACÍ STOŽÁR - STOŽÁROVÁ ROZVODNICE S 1-2 JISTÍCÍMI PRVKY</t>
  </si>
  <si>
    <t>743321</t>
  </si>
  <si>
    <t>VÝLOŽNÍK PRO MONTÁŽ SVÍTIDLA NA STOŽÁR DVOURAMENNÝ DÉLKA VYLOŽENÍ DO 1 M</t>
  </si>
  <si>
    <t>výložník dle specifikace pro stožáry výšky 11m = 15ks</t>
  </si>
  <si>
    <t>743165</t>
  </si>
  <si>
    <t>OSVĚTLOVACÍ STOŽÁR - HYDRAULICKÉ SKLOPNÉ ZAŘÍZENÍ</t>
  </si>
  <si>
    <t>748221</t>
  </si>
  <si>
    <t>NÁTĚR BEZPEČNOSTNÍCH PRUHŮ NA OSVĚTLOVACÍM STOŽÁRU NEBO VĚŽI</t>
  </si>
  <si>
    <t>vybavení stožáru bezpečnostním nátěrem</t>
  </si>
  <si>
    <t>748211</t>
  </si>
  <si>
    <t>POVRCHOVÁ ÚPRAVA NÁTĚREM</t>
  </si>
  <si>
    <t>vybavení stožáru bezpečnostním pruhem: OS1-OS8</t>
  </si>
  <si>
    <t>748242</t>
  </si>
  <si>
    <t>PÍSMENA A ČÍSLICE VÝŠKY PŘES 40 DO 100 MM</t>
  </si>
  <si>
    <t>označení osvětlovacího stožáru - písmena a číslice</t>
  </si>
  <si>
    <t>748151</t>
  </si>
  <si>
    <t>BEZPEČNOSTNÍ TABULKA</t>
  </si>
  <si>
    <t>označení rozvaděče NN</t>
  </si>
  <si>
    <t>viz příloha dokumentace 1.001, 1.003, 2.202, 2.203, 2.204</t>
  </si>
  <si>
    <t>743473</t>
  </si>
  <si>
    <t>SVÍTIDLO DRÁŽNÍ LED, MIN. IP 54, ELEKTRONICKÝ PŘEDŘADNÍK, PŘES 25 DO 45 W</t>
  </si>
  <si>
    <t>svítidlo se zdrojem: 44W=14ks</t>
  </si>
  <si>
    <t>viz příloha dokumentace 1.001, 1.003, 3.001, 3.002</t>
  </si>
  <si>
    <t>743474</t>
  </si>
  <si>
    <t>SVÍTIDLO DRÁŽNÍ LED, MIN. IP 54, ELEKTRONICKÝ PŘEDŘADNÍK, PŘES 45 W</t>
  </si>
  <si>
    <t>svítidlo se zdrojem: 79W = 4ks, svítidlo se zdrojem: 80W = 13ks, svítidlo se zdrojem: 90W = 3ks</t>
  </si>
  <si>
    <t>zemnič pro kabelové skříně, rozvaděče NN, osvětlovacích stožáry</t>
  </si>
  <si>
    <t>viz příloha dokumentace 2.205</t>
  </si>
  <si>
    <t>741C05</t>
  </si>
  <si>
    <t>SPOJOVÁNÍ UZEMŇOVACÍCH VODIČŮ</t>
  </si>
  <si>
    <t>741C07</t>
  </si>
  <si>
    <t>VYVEDENÍ UZEMŇOVACÍCH VODIČŮ NA POVRCH/KONSTRUKCI</t>
  </si>
  <si>
    <t>747213</t>
  </si>
  <si>
    <t>CELKOVÁ PROHLÍDKA, ZKOUŠENÍ, MĚŘENÍ A VYHOTOVENÍ VÝCHOZÍ REVIZNÍ ZPRÁVY, PRO OBJEM IN PŘES 500 DO 1000 TIS. KČ</t>
  </si>
  <si>
    <t>747214</t>
  </si>
  <si>
    <t>CELKOVÁ PROHLÍDKA, ZKOUŠENÍ, MĚŘENÍ A VYHOTOVENÍ VÝCHOZÍ REVIZNÍ ZPRÁVY, PRO OBJEM IN - PŘÍPLATEK ZA KAŽDÝCH DALŠÍCH I ZAPOČATÝCH 500 TIS. KČ</t>
  </si>
  <si>
    <t>747301</t>
  </si>
  <si>
    <t>PROVEDENÍ PROHLÍDKY A ZKOUŠKY PRÁVNICKOU OSOBOU, VYDÁNÍ PRŮKAZU ZPŮSOBILOSTI</t>
  </si>
  <si>
    <t>747703</t>
  </si>
  <si>
    <t>ZKUŠEBNÍ PROVOZ</t>
  </si>
  <si>
    <t>747704</t>
  </si>
  <si>
    <t>ZAŠKOLENÍ OBSLUHY</t>
  </si>
  <si>
    <t>747705</t>
  </si>
  <si>
    <t>MANIPULACE NA ZAŘÍZENÍCH PROVÁDĚNÉ PROVOZOVATELEM</t>
  </si>
  <si>
    <t>Manipulace na zařízeních prováděné provozovatelem nutné pro práce zhotovitele, kooperace provozovatele při provádění stavební činnosti v prostoru ŽST</t>
  </si>
  <si>
    <t>747701</t>
  </si>
  <si>
    <t>DOKONČOVACÍ MONTÁŽNÍ PRÁCE NA ELEKTRICKÉM ZAŘÍZENÍ</t>
  </si>
  <si>
    <t>747702</t>
  </si>
  <si>
    <t>ÚPRAVA ZAPOJENÍ STÁVAJÍCÍCH KABELOVÝCH SKŘÍNÍ/ROZVADĚČŮ</t>
  </si>
  <si>
    <t>úprava zapojení stávajícího rozvaděče ROV18 - připojení ovládacího kabelu WS501. Úprava zapojení stávajícího rozvaděče RO-St.1 v budově Stavědla I - zapojení ovládacího kabelu WS502, začlenění do systému ovládání v rozvaděči, odpojení ovládací kabelizace uváděné mimo provoz</t>
  </si>
  <si>
    <t>743Z71</t>
  </si>
  <si>
    <t>DEMONTÁŽ KABELOVÉ SKŘÍNĚ</t>
  </si>
  <si>
    <t>stávající volně stojící rozvaděč - plastový pilíř KS59, KS59A, KS59B, KS51A, KS51B, KSVO1, KSVO3</t>
  </si>
  <si>
    <t>743Z72</t>
  </si>
  <si>
    <t>DEMONTÁŽ KABELOVÉ SKŘÍNĚ ZDĚNÉ NEBO BETONOVÉ</t>
  </si>
  <si>
    <t>stávající přisazený rozvaděč - zděný/betonový pilíř RS2</t>
  </si>
  <si>
    <t>743Z39</t>
  </si>
  <si>
    <t>DEMONTÁŽ ROZVADĚČE OSVĚTLENÍ</t>
  </si>
  <si>
    <t>4x stávající rozvaděč osvětlovacích věží</t>
  </si>
  <si>
    <t>stávající kabelové vedení do Al 3x240+120mm2 = 210m, do Cu 4x25 = 220m</t>
  </si>
  <si>
    <t>743Z12</t>
  </si>
  <si>
    <t>DEMONTÁŽ OSVĚTLOVACÍHO STOŽÁRU DRÁŽNÍHO VÝŠKY DO 15 M</t>
  </si>
  <si>
    <t>6x stávající osvětlovací stožár v kolejišti včetně kompletní výzboroje (svítidla, stožárové rozvodnice, kabelová vedení, upevňovací materiál).</t>
  </si>
  <si>
    <t>743Z23</t>
  </si>
  <si>
    <t>DEMONTÁŽ OSVĚTLOVACÍ VĚŽE PŘÍHRADOVÉ DO 40 M</t>
  </si>
  <si>
    <t>stávající osvětlovací věž výšky 22m (příhradová konstrukce) včetně kompletní výzbroje (max. 12ks svítidel na 1ks věže, kabelová vedení, zásuvkové a svorkové skříně, upevňovací materiál)</t>
  </si>
  <si>
    <t>743Z92</t>
  </si>
  <si>
    <t>odvoz demontovaného materiálu do vzdálenosti 18km dle části PD E.2.5.05 Odpadové hospodářství - KABELY, včetně dopravy = hmotnost 1,2 t, ŽELEZO A OCEL, včetně dopravy = 29,5 t</t>
  </si>
  <si>
    <t>R742P13-01</t>
  </si>
  <si>
    <t>PŘELOŽENÍ KABELU DO VZDÁLENOSTI 10M VČETNĚ ZATAŽENÍ KABELU DO CHRÁNIČKY/ŽLABU - KABEL DO 4KG/M</t>
  </si>
  <si>
    <t>Přeložení stávající kabelizace v kolizi s prováděnými zemními pracemi v rámci tohoto SO při realizaci základů osvětlovacích stožárů, realizaci rozvaděčů NN, realizaci kabelových tras. Součástí je přeložení stávající kabelizace, v případě nedostatečné délky příprava pro uložení nově dodané spojkované kabelizace</t>
  </si>
  <si>
    <t>1. Položka obsahuje:    
– očištění kabelu o váze do 4 kg/m po demontáži ze stávající trasy    
– přemístění montáž kabelu o váze do 4 kg/m do vzdálenosti 10m včetně zemních prací    
– montáž kabelu o váze do 4 kg/m do chráničky nebo kabelového žlabu, součástí je dodání chráničky nebo kabelového žlabu do š.100 (DN110)    
2. Položka neobsahuje:    
X    
3. Způsob měření:    
Měří se metr délkový.</t>
  </si>
  <si>
    <t>747708</t>
  </si>
  <si>
    <t>PROVOZ MOBILNÍHO NÁHRADNÍHO ZDROJE PŘES 32 DO 160 KVA</t>
  </si>
  <si>
    <t>zajištění napájení během přepínání napájecí kabelizace</t>
  </si>
  <si>
    <t>74665K</t>
  </si>
  <si>
    <t>PODPORA PŘI UVÁDĚNÍ DO PROVOZU, ENGINEERING PRO OBJEKT ŽST</t>
  </si>
  <si>
    <t>Podpora správce zařízení - zjišťování a ověřování stávajícího stavu, koordinace realizovaných opatření po dobu výstavby, koordinace při realizaci nových rozvodů a zařízení apod.</t>
  </si>
  <si>
    <t>Bourání, demontáže, odstranění drážních konstrukcí - vyjma úzkokolejek</t>
  </si>
  <si>
    <t>demolice základů stávajících osvětlovacích zařízení v rozsahu: 4ks osvětlovacích věží výšky do 22m</t>
  </si>
  <si>
    <t>demolice základů stávajících osvětlovacích zařízení v rozsahu: 6ks osvětlovacích stožáru výšky do 12m, stávající zpevněné plochy v trase kabelů NN =0,75m3, odstranění zbytků základů a objektů v trase kabelů NN =6m3</t>
  </si>
  <si>
    <t>prostup pro kabelové vedení do objektu Stavědla I.</t>
  </si>
  <si>
    <t>přebytečný výkopek - hloubení kabelových rýh, hloubení jam pro zhotovení a instalaci osvětlovacích stožárů</t>
  </si>
  <si>
    <t>15,63=15,630 [A]  prostý beton z demolic  
132,30=132,300 [B]  armovaný beto z demolic  
Celkem: A+B=147,930 [C]</t>
  </si>
  <si>
    <t>Plastové konstrukční části demontovaných venkovních rozvaděčů</t>
  </si>
  <si>
    <t>D.2.3.7</t>
  </si>
  <si>
    <t>Ukolejnění kovových konstrukcí</t>
  </si>
  <si>
    <t xml:space="preserve">  SO 30-77-01.1</t>
  </si>
  <si>
    <t>ŽST Praha-Smíchov, obvod společného nádraží, ukolejnění vodivých konstrukcí</t>
  </si>
  <si>
    <t>SO 30-77-01.1</t>
  </si>
  <si>
    <t>Definitivní stav</t>
  </si>
  <si>
    <t>74C923</t>
  </si>
  <si>
    <t>Nepřímé ukolejnění konstrukce typů (včetně výztužných dvojic) - 1 vodič</t>
  </si>
  <si>
    <t>OTSKP</t>
  </si>
  <si>
    <t>popis položky</t>
  </si>
  <si>
    <t>74C924</t>
  </si>
  <si>
    <t>Nepřímé ukolejnění konstrukce typů (včetně výztužných dvojic) - 2 vodič</t>
  </si>
  <si>
    <t>74C976</t>
  </si>
  <si>
    <t>Zpracování KSUaTP pro účely zavedení do provozu za 100m zprovozňované skupiny</t>
  </si>
  <si>
    <t>Provizorní stav</t>
  </si>
  <si>
    <t>74F459</t>
  </si>
  <si>
    <t>Demontáž ukolejnění konstrukcí a podpěr včetně uchycení a vodiče</t>
  </si>
  <si>
    <t>74F472</t>
  </si>
  <si>
    <t>Demontáž ochranných lan</t>
  </si>
  <si>
    <t>74C974</t>
  </si>
  <si>
    <t>Aktualizace KSUaTP dle kolejových postupů za 100m zprovozňované skupiny</t>
  </si>
  <si>
    <t>Revize, zkoušky a technická pomoc TV</t>
  </si>
  <si>
    <t>74F331</t>
  </si>
  <si>
    <t>Technická pomoc při výstavbě TV</t>
  </si>
  <si>
    <t>74F314</t>
  </si>
  <si>
    <t>Měření dotykového napětí u vodivě konstrukce</t>
  </si>
  <si>
    <t>Revizní zpráva</t>
  </si>
  <si>
    <t>Výkon organizačních jednotek správce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</si>
</sst>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styles" Target="styles.xml" /><Relationship Id="rId18" Type="http://schemas.openxmlformats.org/officeDocument/2006/relationships/sharedStrings" Target="sharedStrings.xml" /><Relationship Id="rId1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0+C10+C12+C14+C16+C21+C24+C26+C28+C30+C32+C34</f>
      </c>
    </row>
    <row r="7" spans="2:3" ht="12.75" customHeight="1">
      <c r="B7" s="8" t="s">
        <v>7</v>
      </c>
      <c s="10">
        <f>0+E10+E12+E14+E16+E21+E24+E26+E28+E30+E32+E34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15</v>
      </c>
      <c s="14">
        <f>'SO 90-90'!K8+'SO 90-90'!M8</f>
      </c>
      <c s="14">
        <f>C11*0.21</f>
      </c>
      <c s="14">
        <f>C11+D11</f>
      </c>
      <c s="13">
        <f>'SO 90-90'!T7</f>
      </c>
    </row>
    <row r="12" spans="1:6" ht="12.75">
      <c r="A12" s="11" t="s">
        <v>135</v>
      </c>
      <c s="12" t="s">
        <v>136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137</v>
      </c>
      <c s="12" t="s">
        <v>136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190</v>
      </c>
      <c s="12" t="s">
        <v>191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192</v>
      </c>
      <c s="12" t="s">
        <v>193</v>
      </c>
      <c s="14">
        <f>'PS 30-01-11.1'!K8+'PS 30-01-11.1'!M8</f>
      </c>
      <c s="14">
        <f>C15*0.21</f>
      </c>
      <c s="14">
        <f>C15+D15</f>
      </c>
      <c s="13">
        <f>'PS 30-01-11.1'!T7</f>
      </c>
    </row>
    <row r="16" spans="1:6" ht="12.75">
      <c r="A16" s="11" t="s">
        <v>612</v>
      </c>
      <c s="12" t="s">
        <v>613</v>
      </c>
      <c s="14">
        <f>0+C17+C18+C19+C20</f>
      </c>
      <c s="14">
        <f>C16*0.21</f>
      </c>
      <c s="14">
        <f>0+E17+E18+E19+E20</f>
      </c>
      <c s="13">
        <f>0+F17+F18+F19+F20</f>
      </c>
    </row>
    <row r="17" spans="1:6" ht="25.5">
      <c r="A17" s="11" t="s">
        <v>614</v>
      </c>
      <c s="12" t="s">
        <v>615</v>
      </c>
      <c s="14">
        <f>'PS 30-02-11.1'!K8+'PS 30-02-11.1'!M8</f>
      </c>
      <c s="14">
        <f>C17*0.21</f>
      </c>
      <c s="14">
        <f>C17+D17</f>
      </c>
      <c s="13">
        <f>'PS 30-02-11.1'!T7</f>
      </c>
    </row>
    <row r="18" spans="1:6" ht="12.75">
      <c r="A18" s="11" t="s">
        <v>873</v>
      </c>
      <c s="12" t="s">
        <v>874</v>
      </c>
      <c s="14">
        <f>'PS 30-02-31.1'!K8+'PS 30-02-31.1'!M8</f>
      </c>
      <c s="14">
        <f>C18*0.21</f>
      </c>
      <c s="14">
        <f>C18+D18</f>
      </c>
      <c s="13">
        <f>'PS 30-02-31.1'!T7</f>
      </c>
    </row>
    <row r="19" spans="1:6" ht="12.75">
      <c r="A19" s="11" t="s">
        <v>951</v>
      </c>
      <c s="12" t="s">
        <v>952</v>
      </c>
      <c s="14">
        <f>'PS 30-02-91.2'!K8+'PS 30-02-91.2'!M8</f>
      </c>
      <c s="14">
        <f>C19*0.21</f>
      </c>
      <c s="14">
        <f>C19+D19</f>
      </c>
      <c s="13">
        <f>'PS 30-02-91.2'!T7</f>
      </c>
    </row>
    <row r="20" spans="1:6" ht="12.75">
      <c r="A20" s="11" t="s">
        <v>990</v>
      </c>
      <c s="12" t="s">
        <v>991</v>
      </c>
      <c s="14">
        <f>'PS 30-02-92.1'!K8+'PS 30-02-92.1'!M8</f>
      </c>
      <c s="14">
        <f>C20*0.21</f>
      </c>
      <c s="14">
        <f>C20+D20</f>
      </c>
      <c s="13">
        <f>'PS 30-02-92.1'!T7</f>
      </c>
    </row>
    <row r="21" spans="1:6" ht="12.75">
      <c r="A21" s="11" t="s">
        <v>1089</v>
      </c>
      <c s="12" t="s">
        <v>1090</v>
      </c>
      <c s="14">
        <f>0+C22+C23</f>
      </c>
      <c s="14">
        <f>C21*0.21</f>
      </c>
      <c s="14">
        <f>0+E22+E23</f>
      </c>
      <c s="13">
        <f>0+F22+F23</f>
      </c>
    </row>
    <row r="22" spans="1:6" ht="12.75">
      <c r="A22" s="11" t="s">
        <v>1091</v>
      </c>
      <c s="12" t="s">
        <v>1092</v>
      </c>
      <c s="14">
        <f>'SO 30-10-01.1'!K8+'SO 30-10-01.1'!M8</f>
      </c>
      <c s="14">
        <f>C22*0.21</f>
      </c>
      <c s="14">
        <f>C22+D22</f>
      </c>
      <c s="13">
        <f>'SO 30-10-01.1'!T7</f>
      </c>
    </row>
    <row r="23" spans="1:6" ht="12.75">
      <c r="A23" s="11" t="s">
        <v>1134</v>
      </c>
      <c s="12" t="s">
        <v>1135</v>
      </c>
      <c s="14">
        <f>'SO 30-15-01.1'!K8+'SO 30-15-01.1'!M8</f>
      </c>
      <c s="14">
        <f>C23*0.21</f>
      </c>
      <c s="14">
        <f>C23+D23</f>
      </c>
      <c s="13">
        <f>'SO 30-15-01.1'!T7</f>
      </c>
    </row>
    <row r="24" spans="1:6" ht="12.75">
      <c r="A24" s="11" t="s">
        <v>1162</v>
      </c>
      <c s="12" t="s">
        <v>1163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1164</v>
      </c>
      <c s="12" t="s">
        <v>1165</v>
      </c>
      <c s="14">
        <f>'SO 30-14-01.1'!K8+'SO 30-14-01.1'!M8</f>
      </c>
      <c s="14">
        <f>C25*0.21</f>
      </c>
      <c s="14">
        <f>C25+D25</f>
      </c>
      <c s="13">
        <f>'SO 30-14-01.1'!T7</f>
      </c>
    </row>
    <row r="26" spans="1:6" ht="12.75">
      <c r="A26" s="11" t="s">
        <v>1252</v>
      </c>
      <c s="12" t="s">
        <v>1253</v>
      </c>
      <c s="14">
        <f>0+C27</f>
      </c>
      <c s="14">
        <f>C26*0.21</f>
      </c>
      <c s="14">
        <f>0+E27</f>
      </c>
      <c s="13">
        <f>0+F27</f>
      </c>
    </row>
    <row r="27" spans="1:6" ht="12.75">
      <c r="A27" s="11" t="s">
        <v>1254</v>
      </c>
      <c s="12" t="s">
        <v>1255</v>
      </c>
      <c s="14">
        <f>'SO 30-22-02.1'!K8+'SO 30-22-02.1'!M8</f>
      </c>
      <c s="14">
        <f>C27*0.21</f>
      </c>
      <c s="14">
        <f>C27+D27</f>
      </c>
      <c s="13">
        <f>'SO 30-22-02.1'!T7</f>
      </c>
    </row>
    <row r="28" spans="1:6" ht="12.75">
      <c r="A28" s="11" t="s">
        <v>1300</v>
      </c>
      <c s="12" t="s">
        <v>1301</v>
      </c>
      <c s="14">
        <f>0+C29</f>
      </c>
      <c s="14">
        <f>C28*0.21</f>
      </c>
      <c s="14">
        <f>0+E29</f>
      </c>
      <c s="13">
        <f>0+F29</f>
      </c>
    </row>
    <row r="29" spans="1:6" ht="12.75">
      <c r="A29" s="11" t="s">
        <v>1302</v>
      </c>
      <c s="12" t="s">
        <v>1303</v>
      </c>
      <c s="14">
        <f>'SO 30-54-12.1'!K8+'SO 30-54-12.1'!M8</f>
      </c>
      <c s="14">
        <f>C29*0.21</f>
      </c>
      <c s="14">
        <f>C29+D29</f>
      </c>
      <c s="13">
        <f>'SO 30-54-12.1'!T7</f>
      </c>
    </row>
    <row r="30" spans="1:6" ht="12.75">
      <c r="A30" s="11" t="s">
        <v>1333</v>
      </c>
      <c s="12" t="s">
        <v>1334</v>
      </c>
      <c s="14">
        <f>0+C31</f>
      </c>
      <c s="14">
        <f>C30*0.21</f>
      </c>
      <c s="14">
        <f>0+E31</f>
      </c>
      <c s="13">
        <f>0+F31</f>
      </c>
    </row>
    <row r="31" spans="1:6" ht="12.75">
      <c r="A31" s="11" t="s">
        <v>1335</v>
      </c>
      <c s="12" t="s">
        <v>1336</v>
      </c>
      <c s="14">
        <f>'SO 30-71-03'!K8+'SO 30-71-03'!M8</f>
      </c>
      <c s="14">
        <f>C31*0.21</f>
      </c>
      <c s="14">
        <f>C31+D31</f>
      </c>
      <c s="13">
        <f>'SO 30-71-03'!T7</f>
      </c>
    </row>
    <row r="32" spans="1:6" ht="12.75">
      <c r="A32" s="11" t="s">
        <v>1503</v>
      </c>
      <c s="12" t="s">
        <v>1504</v>
      </c>
      <c s="14">
        <f>0+C33</f>
      </c>
      <c s="14">
        <f>C32*0.21</f>
      </c>
      <c s="14">
        <f>0+E33</f>
      </c>
      <c s="13">
        <f>0+F33</f>
      </c>
    </row>
    <row r="33" spans="1:6" ht="12.75">
      <c r="A33" s="11" t="s">
        <v>1505</v>
      </c>
      <c s="12" t="s">
        <v>1506</v>
      </c>
      <c s="14">
        <f>'SO 30-76-02.1'!K8+'SO 30-76-02.1'!M8</f>
      </c>
      <c s="14">
        <f>C33*0.21</f>
      </c>
      <c s="14">
        <f>C33+D33</f>
      </c>
      <c s="13">
        <f>'SO 30-76-02.1'!T7</f>
      </c>
    </row>
    <row r="34" spans="1:6" ht="12.75">
      <c r="A34" s="11" t="s">
        <v>1754</v>
      </c>
      <c s="12" t="s">
        <v>1755</v>
      </c>
      <c s="14">
        <f>0+C35</f>
      </c>
      <c s="14">
        <f>C34*0.21</f>
      </c>
      <c s="14">
        <f>0+E35</f>
      </c>
      <c s="13">
        <f>0+F35</f>
      </c>
    </row>
    <row r="35" spans="1:6" ht="12.75">
      <c r="A35" s="11" t="s">
        <v>1756</v>
      </c>
      <c s="12" t="s">
        <v>1757</v>
      </c>
      <c s="14">
        <f>'SO 30-77-01.1'!K8+'SO 30-77-01.1'!M8</f>
      </c>
      <c s="14">
        <f>C35*0.21</f>
      </c>
      <c s="14">
        <f>C35+D35</f>
      </c>
      <c s="13">
        <f>'SO 30-77-01.1'!T7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1089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1089</v>
      </c>
      <c r="E4" s="26" t="s">
        <v>1090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COUNTIFS(L8:L40,"=0",A8:A40,"P")+COUNTIFS(L8:L40,"",A8:A40,"P")+SUM(Q8:Q40)</f>
      </c>
    </row>
    <row r="8" spans="1:13" ht="12.75">
      <c r="A8" t="s">
        <v>43</v>
      </c>
      <c r="C8" s="28" t="s">
        <v>1136</v>
      </c>
      <c r="E8" s="30" t="s">
        <v>1135</v>
      </c>
      <c r="J8" s="29">
        <f>0+J9+J30+J39</f>
      </c>
      <c s="29">
        <f>0+K9+K30+K39</f>
      </c>
      <c s="29">
        <f>0+L9+L30+L39</f>
      </c>
      <c s="29">
        <f>0+M9+M30+M39</f>
      </c>
    </row>
    <row r="9" spans="1:13" ht="12.75">
      <c r="A9" t="s">
        <v>45</v>
      </c>
      <c r="C9" s="31" t="s">
        <v>1137</v>
      </c>
      <c r="E9" s="33" t="s">
        <v>1138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156</v>
      </c>
      <c s="34" t="s">
        <v>1139</v>
      </c>
      <c s="35" t="s">
        <v>5</v>
      </c>
      <c s="6" t="s">
        <v>1140</v>
      </c>
      <c s="36" t="s">
        <v>227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199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1141</v>
      </c>
    </row>
    <row r="13" spans="1:5" ht="12.75">
      <c r="A13" t="s">
        <v>57</v>
      </c>
      <c r="E13" s="39" t="s">
        <v>626</v>
      </c>
    </row>
    <row r="14" spans="1:16" ht="12.75">
      <c r="A14" t="s">
        <v>48</v>
      </c>
      <c s="34" t="s">
        <v>167</v>
      </c>
      <c s="34" t="s">
        <v>1142</v>
      </c>
      <c s="35" t="s">
        <v>5</v>
      </c>
      <c s="6" t="s">
        <v>1143</v>
      </c>
      <c s="36" t="s">
        <v>227</v>
      </c>
      <c s="37">
        <v>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199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38.25">
      <c r="A16" s="35" t="s">
        <v>55</v>
      </c>
      <c r="E16" s="40" t="s">
        <v>1144</v>
      </c>
    </row>
    <row r="17" spans="1:5" ht="12.75">
      <c r="A17" t="s">
        <v>57</v>
      </c>
      <c r="E17" s="39" t="s">
        <v>626</v>
      </c>
    </row>
    <row r="18" spans="1:16" ht="12.75">
      <c r="A18" t="s">
        <v>48</v>
      </c>
      <c s="34" t="s">
        <v>216</v>
      </c>
      <c s="34" t="s">
        <v>1145</v>
      </c>
      <c s="35" t="s">
        <v>5</v>
      </c>
      <c s="6" t="s">
        <v>1146</v>
      </c>
      <c s="36" t="s">
        <v>227</v>
      </c>
      <c s="37">
        <v>11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199</v>
      </c>
      <c>
        <f>(M18*21)/100</f>
      </c>
      <c t="s">
        <v>26</v>
      </c>
    </row>
    <row r="19" spans="1:5" ht="12.75">
      <c r="A19" s="35" t="s">
        <v>54</v>
      </c>
      <c r="E19" s="39" t="s">
        <v>5</v>
      </c>
    </row>
    <row r="20" spans="1:5" ht="38.25">
      <c r="A20" s="35" t="s">
        <v>55</v>
      </c>
      <c r="E20" s="40" t="s">
        <v>1147</v>
      </c>
    </row>
    <row r="21" spans="1:5" ht="12.75">
      <c r="A21" t="s">
        <v>57</v>
      </c>
      <c r="E21" s="39" t="s">
        <v>626</v>
      </c>
    </row>
    <row r="22" spans="1:16" ht="12.75">
      <c r="A22" t="s">
        <v>48</v>
      </c>
      <c s="34" t="s">
        <v>172</v>
      </c>
      <c s="34" t="s">
        <v>1148</v>
      </c>
      <c s="35" t="s">
        <v>5</v>
      </c>
      <c s="6" t="s">
        <v>1149</v>
      </c>
      <c s="36" t="s">
        <v>227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199</v>
      </c>
      <c>
        <f>(M22*21)/100</f>
      </c>
      <c t="s">
        <v>26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1150</v>
      </c>
    </row>
    <row r="25" spans="1:5" ht="12.75">
      <c r="A25" t="s">
        <v>57</v>
      </c>
      <c r="E25" s="39" t="s">
        <v>626</v>
      </c>
    </row>
    <row r="26" spans="1:16" ht="12.75">
      <c r="A26" t="s">
        <v>48</v>
      </c>
      <c s="34" t="s">
        <v>253</v>
      </c>
      <c s="34" t="s">
        <v>1151</v>
      </c>
      <c s="35" t="s">
        <v>5</v>
      </c>
      <c s="6" t="s">
        <v>1152</v>
      </c>
      <c s="36" t="s">
        <v>198</v>
      </c>
      <c s="37">
        <v>0.48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183</v>
      </c>
      <c>
        <f>(M26*21)/100</f>
      </c>
      <c t="s">
        <v>26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1153</v>
      </c>
    </row>
    <row r="29" spans="1:5" ht="89.25">
      <c r="A29" t="s">
        <v>57</v>
      </c>
      <c r="E29" s="39" t="s">
        <v>1154</v>
      </c>
    </row>
    <row r="30" spans="1:13" ht="12.75">
      <c r="A30" t="s">
        <v>45</v>
      </c>
      <c r="C30" s="31" t="s">
        <v>488</v>
      </c>
      <c r="E30" s="33" t="s">
        <v>1098</v>
      </c>
      <c r="J30" s="32">
        <f>0</f>
      </c>
      <c s="32">
        <f>0</f>
      </c>
      <c s="32">
        <f>0+L31+L35</f>
      </c>
      <c s="32">
        <f>0+M31+M35</f>
      </c>
    </row>
    <row r="31" spans="1:16" ht="12.75">
      <c r="A31" t="s">
        <v>48</v>
      </c>
      <c s="34" t="s">
        <v>247</v>
      </c>
      <c s="34" t="s">
        <v>1155</v>
      </c>
      <c s="35" t="s">
        <v>5</v>
      </c>
      <c s="6" t="s">
        <v>1156</v>
      </c>
      <c s="36" t="s">
        <v>227</v>
      </c>
      <c s="37">
        <v>19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199</v>
      </c>
      <c>
        <f>(M31*21)/100</f>
      </c>
      <c t="s">
        <v>26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55</v>
      </c>
      <c r="E33" s="40" t="s">
        <v>1157</v>
      </c>
    </row>
    <row r="34" spans="1:5" ht="12.75">
      <c r="A34" t="s">
        <v>57</v>
      </c>
      <c r="E34" s="39" t="s">
        <v>626</v>
      </c>
    </row>
    <row r="35" spans="1:16" ht="25.5">
      <c r="A35" t="s">
        <v>48</v>
      </c>
      <c s="34" t="s">
        <v>250</v>
      </c>
      <c s="34" t="s">
        <v>1158</v>
      </c>
      <c s="35" t="s">
        <v>5</v>
      </c>
      <c s="6" t="s">
        <v>1159</v>
      </c>
      <c s="36" t="s">
        <v>1104</v>
      </c>
      <c s="37">
        <v>3.6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199</v>
      </c>
      <c>
        <f>(M35*21)/100</f>
      </c>
      <c t="s">
        <v>26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55</v>
      </c>
      <c r="E37" s="40" t="s">
        <v>1160</v>
      </c>
    </row>
    <row r="38" spans="1:5" ht="12.75">
      <c r="A38" t="s">
        <v>57</v>
      </c>
      <c r="E38" s="39" t="s">
        <v>626</v>
      </c>
    </row>
    <row r="39" spans="1:13" ht="12.75">
      <c r="A39" t="s">
        <v>45</v>
      </c>
      <c r="C39" s="31" t="s">
        <v>46</v>
      </c>
      <c r="E39" s="33" t="s">
        <v>47</v>
      </c>
      <c r="J39" s="32">
        <f>0</f>
      </c>
      <c s="32">
        <f>0</f>
      </c>
      <c s="32">
        <f>0+L40</f>
      </c>
      <c s="32">
        <f>0+M40</f>
      </c>
    </row>
    <row r="40" spans="1:16" ht="25.5">
      <c r="A40" t="s">
        <v>48</v>
      </c>
      <c s="34" t="s">
        <v>139</v>
      </c>
      <c s="34" t="s">
        <v>74</v>
      </c>
      <c s="35" t="s">
        <v>73</v>
      </c>
      <c s="6" t="s">
        <v>75</v>
      </c>
      <c s="36" t="s">
        <v>52</v>
      </c>
      <c s="37">
        <v>3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26</v>
      </c>
    </row>
    <row r="41" spans="1:5" ht="25.5">
      <c r="A41" s="35" t="s">
        <v>54</v>
      </c>
      <c r="E41" s="39" t="s">
        <v>607</v>
      </c>
    </row>
    <row r="42" spans="1:5" ht="12.75">
      <c r="A42" s="35" t="s">
        <v>55</v>
      </c>
      <c r="E42" s="40" t="s">
        <v>1161</v>
      </c>
    </row>
    <row r="43" spans="1:5" ht="191.25">
      <c r="A43" t="s">
        <v>57</v>
      </c>
      <c r="E43" s="39" t="s">
        <v>77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1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1162</v>
      </c>
      <c s="41">
        <f>Rekapitulace!C24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1162</v>
      </c>
      <c r="E4" s="26" t="s">
        <v>1163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COUNTIFS(L8:L112,"=0",A8:A112,"P")+COUNTIFS(L8:L112,"",A8:A112,"P")+SUM(Q8:Q112)</f>
      </c>
    </row>
    <row r="8" spans="1:13" ht="12.75">
      <c r="A8" t="s">
        <v>43</v>
      </c>
      <c r="C8" s="28" t="s">
        <v>1166</v>
      </c>
      <c r="E8" s="30" t="s">
        <v>1165</v>
      </c>
      <c r="J8" s="29">
        <f>0+J9+J26+J99</f>
      </c>
      <c s="29">
        <f>0+K9+K26+K99</f>
      </c>
      <c s="29">
        <f>0+L9+L26+L99</f>
      </c>
      <c s="29">
        <f>0+M9+M26+M99</f>
      </c>
    </row>
    <row r="9" spans="1:13" ht="12.75">
      <c r="A9" t="s">
        <v>45</v>
      </c>
      <c r="C9" s="31" t="s">
        <v>488</v>
      </c>
      <c r="E9" s="33" t="s">
        <v>1098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48</v>
      </c>
      <c s="34" t="s">
        <v>306</v>
      </c>
      <c s="34" t="s">
        <v>1167</v>
      </c>
      <c s="35" t="s">
        <v>5</v>
      </c>
      <c s="6" t="s">
        <v>1168</v>
      </c>
      <c s="36" t="s">
        <v>219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199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1169</v>
      </c>
    </row>
    <row r="13" spans="1:5" ht="178.5">
      <c r="A13" t="s">
        <v>57</v>
      </c>
      <c r="E13" s="39" t="s">
        <v>1170</v>
      </c>
    </row>
    <row r="14" spans="1:16" ht="12.75">
      <c r="A14" t="s">
        <v>48</v>
      </c>
      <c s="34" t="s">
        <v>315</v>
      </c>
      <c s="34" t="s">
        <v>1171</v>
      </c>
      <c s="35" t="s">
        <v>5</v>
      </c>
      <c s="6" t="s">
        <v>1172</v>
      </c>
      <c s="36" t="s">
        <v>204</v>
      </c>
      <c s="37">
        <v>1.52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199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1173</v>
      </c>
    </row>
    <row r="17" spans="1:5" ht="114.75">
      <c r="A17" t="s">
        <v>57</v>
      </c>
      <c r="E17" s="39" t="s">
        <v>1174</v>
      </c>
    </row>
    <row r="18" spans="1:16" ht="12.75">
      <c r="A18" t="s">
        <v>48</v>
      </c>
      <c s="34" t="s">
        <v>318</v>
      </c>
      <c s="34" t="s">
        <v>1175</v>
      </c>
      <c s="35" t="s">
        <v>5</v>
      </c>
      <c s="6" t="s">
        <v>1176</v>
      </c>
      <c s="36" t="s">
        <v>52</v>
      </c>
      <c s="37">
        <v>0.21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199</v>
      </c>
      <c>
        <f>(M18*21)/100</f>
      </c>
      <c t="s">
        <v>26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1177</v>
      </c>
    </row>
    <row r="21" spans="1:5" ht="114.75">
      <c r="A21" t="s">
        <v>57</v>
      </c>
      <c r="E21" s="39" t="s">
        <v>1178</v>
      </c>
    </row>
    <row r="22" spans="1:16" ht="12.75">
      <c r="A22" t="s">
        <v>48</v>
      </c>
      <c s="34" t="s">
        <v>327</v>
      </c>
      <c s="34" t="s">
        <v>1121</v>
      </c>
      <c s="35" t="s">
        <v>5</v>
      </c>
      <c s="6" t="s">
        <v>1122</v>
      </c>
      <c s="36" t="s">
        <v>198</v>
      </c>
      <c s="37">
        <v>7.86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199</v>
      </c>
      <c>
        <f>(M22*21)/100</f>
      </c>
      <c t="s">
        <v>26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1179</v>
      </c>
    </row>
    <row r="25" spans="1:5" ht="178.5">
      <c r="A25" t="s">
        <v>57</v>
      </c>
      <c r="E25" s="39" t="s">
        <v>1180</v>
      </c>
    </row>
    <row r="26" spans="1:13" ht="12.75">
      <c r="A26" t="s">
        <v>45</v>
      </c>
      <c r="C26" s="31" t="s">
        <v>497</v>
      </c>
      <c r="E26" s="33" t="s">
        <v>1124</v>
      </c>
      <c r="J26" s="32">
        <f>0</f>
      </c>
      <c s="32">
        <f>0</f>
      </c>
      <c s="32">
        <f>0+L27+L31+L35+L39+L43+L47+L51+L55+L59+L63+L67+L71+L75+L79+L83+L87+L91+L95</f>
      </c>
      <c s="32">
        <f>0+M27+M31+M35+M39+M43+M47+M51+M55+M59+M63+M67+M71+M75+M79+M83+M87+M91+M95</f>
      </c>
    </row>
    <row r="27" spans="1:16" ht="25.5">
      <c r="A27" t="s">
        <v>48</v>
      </c>
      <c s="34" t="s">
        <v>303</v>
      </c>
      <c s="34" t="s">
        <v>1181</v>
      </c>
      <c s="35" t="s">
        <v>5</v>
      </c>
      <c s="6" t="s">
        <v>1182</v>
      </c>
      <c s="36" t="s">
        <v>204</v>
      </c>
      <c s="37">
        <v>108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199</v>
      </c>
      <c>
        <f>(M27*21)/100</f>
      </c>
      <c t="s">
        <v>26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55</v>
      </c>
      <c r="E29" s="40" t="s">
        <v>1183</v>
      </c>
    </row>
    <row r="30" spans="1:5" ht="12.75">
      <c r="A30" t="s">
        <v>57</v>
      </c>
      <c r="E30" s="39" t="s">
        <v>626</v>
      </c>
    </row>
    <row r="31" spans="1:16" ht="25.5">
      <c r="A31" t="s">
        <v>48</v>
      </c>
      <c s="34" t="s">
        <v>309</v>
      </c>
      <c s="34" t="s">
        <v>1184</v>
      </c>
      <c s="35" t="s">
        <v>5</v>
      </c>
      <c s="6" t="s">
        <v>1185</v>
      </c>
      <c s="36" t="s">
        <v>204</v>
      </c>
      <c s="37">
        <v>3.146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199</v>
      </c>
      <c>
        <f>(M31*21)/100</f>
      </c>
      <c t="s">
        <v>26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55</v>
      </c>
      <c r="E33" s="40" t="s">
        <v>1186</v>
      </c>
    </row>
    <row r="34" spans="1:5" ht="63.75">
      <c r="A34" t="s">
        <v>57</v>
      </c>
      <c r="E34" s="39" t="s">
        <v>1187</v>
      </c>
    </row>
    <row r="35" spans="1:16" ht="12.75">
      <c r="A35" t="s">
        <v>48</v>
      </c>
      <c s="34" t="s">
        <v>321</v>
      </c>
      <c s="34" t="s">
        <v>1188</v>
      </c>
      <c s="35" t="s">
        <v>5</v>
      </c>
      <c s="6" t="s">
        <v>1189</v>
      </c>
      <c s="36" t="s">
        <v>204</v>
      </c>
      <c s="37">
        <v>147.12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199</v>
      </c>
      <c>
        <f>(M35*21)/100</f>
      </c>
      <c t="s">
        <v>26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55</v>
      </c>
      <c r="E37" s="40" t="s">
        <v>1190</v>
      </c>
    </row>
    <row r="38" spans="1:5" ht="369.75">
      <c r="A38" t="s">
        <v>57</v>
      </c>
      <c r="E38" s="39" t="s">
        <v>1191</v>
      </c>
    </row>
    <row r="39" spans="1:16" ht="12.75">
      <c r="A39" t="s">
        <v>48</v>
      </c>
      <c s="34" t="s">
        <v>324</v>
      </c>
      <c s="34" t="s">
        <v>1192</v>
      </c>
      <c s="35" t="s">
        <v>5</v>
      </c>
      <c s="6" t="s">
        <v>1193</v>
      </c>
      <c s="36" t="s">
        <v>204</v>
      </c>
      <c s="37">
        <v>1.336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199</v>
      </c>
      <c>
        <f>(M39*21)/100</f>
      </c>
      <c t="s">
        <v>26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55</v>
      </c>
      <c r="E41" s="40" t="s">
        <v>1194</v>
      </c>
    </row>
    <row r="42" spans="1:5" ht="63.75">
      <c r="A42" t="s">
        <v>57</v>
      </c>
      <c r="E42" s="39" t="s">
        <v>1187</v>
      </c>
    </row>
    <row r="43" spans="1:16" ht="25.5">
      <c r="A43" t="s">
        <v>48</v>
      </c>
      <c s="34" t="s">
        <v>366</v>
      </c>
      <c s="34" t="s">
        <v>1195</v>
      </c>
      <c s="35" t="s">
        <v>5</v>
      </c>
      <c s="6" t="s">
        <v>1196</v>
      </c>
      <c s="36" t="s">
        <v>219</v>
      </c>
      <c s="37">
        <v>63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183</v>
      </c>
      <c>
        <f>(M43*21)/100</f>
      </c>
      <c t="s">
        <v>26</v>
      </c>
    </row>
    <row r="44" spans="1:5" ht="12.75">
      <c r="A44" s="35" t="s">
        <v>54</v>
      </c>
      <c r="E44" s="39" t="s">
        <v>5</v>
      </c>
    </row>
    <row r="45" spans="1:5" ht="25.5">
      <c r="A45" s="35" t="s">
        <v>55</v>
      </c>
      <c r="E45" s="40" t="s">
        <v>1197</v>
      </c>
    </row>
    <row r="46" spans="1:5" ht="216.75">
      <c r="A46" t="s">
        <v>57</v>
      </c>
      <c r="E46" s="39" t="s">
        <v>1198</v>
      </c>
    </row>
    <row r="47" spans="1:16" ht="12.75">
      <c r="A47" t="s">
        <v>48</v>
      </c>
      <c s="34" t="s">
        <v>369</v>
      </c>
      <c s="34" t="s">
        <v>1199</v>
      </c>
      <c s="35" t="s">
        <v>5</v>
      </c>
      <c s="6" t="s">
        <v>1200</v>
      </c>
      <c s="36" t="s">
        <v>198</v>
      </c>
      <c s="37">
        <v>10.3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199</v>
      </c>
      <c>
        <f>(M47*21)/100</f>
      </c>
      <c t="s">
        <v>26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55</v>
      </c>
      <c r="E49" s="40" t="s">
        <v>1201</v>
      </c>
    </row>
    <row r="50" spans="1:5" ht="102">
      <c r="A50" t="s">
        <v>57</v>
      </c>
      <c r="E50" s="39" t="s">
        <v>1202</v>
      </c>
    </row>
    <row r="51" spans="1:16" ht="12.75">
      <c r="A51" t="s">
        <v>48</v>
      </c>
      <c s="34" t="s">
        <v>372</v>
      </c>
      <c s="34" t="s">
        <v>1203</v>
      </c>
      <c s="35" t="s">
        <v>5</v>
      </c>
      <c s="6" t="s">
        <v>1204</v>
      </c>
      <c s="36" t="s">
        <v>198</v>
      </c>
      <c s="37">
        <v>7.86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199</v>
      </c>
      <c>
        <f>(M51*21)/100</f>
      </c>
      <c t="s">
        <v>26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55</v>
      </c>
      <c r="E53" s="40" t="s">
        <v>1205</v>
      </c>
    </row>
    <row r="54" spans="1:5" ht="267.75">
      <c r="A54" t="s">
        <v>57</v>
      </c>
      <c r="E54" s="39" t="s">
        <v>1206</v>
      </c>
    </row>
    <row r="55" spans="1:16" ht="12.75">
      <c r="A55" t="s">
        <v>48</v>
      </c>
      <c s="34" t="s">
        <v>375</v>
      </c>
      <c s="34" t="s">
        <v>1207</v>
      </c>
      <c s="35" t="s">
        <v>5</v>
      </c>
      <c s="6" t="s">
        <v>1208</v>
      </c>
      <c s="36" t="s">
        <v>204</v>
      </c>
      <c s="37">
        <v>0.04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199</v>
      </c>
      <c>
        <f>(M55*21)/100</f>
      </c>
      <c t="s">
        <v>26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55</v>
      </c>
      <c r="E57" s="40" t="s">
        <v>1209</v>
      </c>
    </row>
    <row r="58" spans="1:5" ht="369.75">
      <c r="A58" t="s">
        <v>57</v>
      </c>
      <c r="E58" s="39" t="s">
        <v>1210</v>
      </c>
    </row>
    <row r="59" spans="1:16" ht="12.75">
      <c r="A59" t="s">
        <v>48</v>
      </c>
      <c s="34" t="s">
        <v>378</v>
      </c>
      <c s="34" t="s">
        <v>1211</v>
      </c>
      <c s="35" t="s">
        <v>5</v>
      </c>
      <c s="6" t="s">
        <v>1212</v>
      </c>
      <c s="36" t="s">
        <v>198</v>
      </c>
      <c s="37">
        <v>22.26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199</v>
      </c>
      <c>
        <f>(M59*21)/100</f>
      </c>
      <c t="s">
        <v>26</v>
      </c>
    </row>
    <row r="60" spans="1:5" ht="12.75">
      <c r="A60" s="35" t="s">
        <v>54</v>
      </c>
      <c r="E60" s="39" t="s">
        <v>5</v>
      </c>
    </row>
    <row r="61" spans="1:5" ht="12.75">
      <c r="A61" s="35" t="s">
        <v>55</v>
      </c>
      <c r="E61" s="40" t="s">
        <v>1213</v>
      </c>
    </row>
    <row r="62" spans="1:5" ht="153">
      <c r="A62" t="s">
        <v>57</v>
      </c>
      <c r="E62" s="39" t="s">
        <v>1214</v>
      </c>
    </row>
    <row r="63" spans="1:16" ht="12.75">
      <c r="A63" t="s">
        <v>48</v>
      </c>
      <c s="34" t="s">
        <v>381</v>
      </c>
      <c s="34" t="s">
        <v>1215</v>
      </c>
      <c s="35" t="s">
        <v>5</v>
      </c>
      <c s="6" t="s">
        <v>1216</v>
      </c>
      <c s="36" t="s">
        <v>204</v>
      </c>
      <c s="37">
        <v>3.34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199</v>
      </c>
      <c>
        <f>(M63*21)/100</f>
      </c>
      <c t="s">
        <v>26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55</v>
      </c>
      <c r="E65" s="40" t="s">
        <v>1217</v>
      </c>
    </row>
    <row r="66" spans="1:5" ht="51">
      <c r="A66" t="s">
        <v>57</v>
      </c>
      <c r="E66" s="39" t="s">
        <v>1218</v>
      </c>
    </row>
    <row r="67" spans="1:16" ht="12.75">
      <c r="A67" t="s">
        <v>48</v>
      </c>
      <c s="34" t="s">
        <v>384</v>
      </c>
      <c s="34" t="s">
        <v>1219</v>
      </c>
      <c s="35" t="s">
        <v>5</v>
      </c>
      <c s="6" t="s">
        <v>1220</v>
      </c>
      <c s="36" t="s">
        <v>204</v>
      </c>
      <c s="37">
        <v>0.89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199</v>
      </c>
      <c>
        <f>(M67*21)/100</f>
      </c>
      <c t="s">
        <v>26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55</v>
      </c>
      <c r="E69" s="40" t="s">
        <v>1221</v>
      </c>
    </row>
    <row r="70" spans="1:5" ht="51">
      <c r="A70" t="s">
        <v>57</v>
      </c>
      <c r="E70" s="39" t="s">
        <v>1218</v>
      </c>
    </row>
    <row r="71" spans="1:16" ht="12.75">
      <c r="A71" t="s">
        <v>48</v>
      </c>
      <c s="34" t="s">
        <v>387</v>
      </c>
      <c s="34" t="s">
        <v>1222</v>
      </c>
      <c s="35" t="s">
        <v>5</v>
      </c>
      <c s="6" t="s">
        <v>1223</v>
      </c>
      <c s="36" t="s">
        <v>219</v>
      </c>
      <c s="37">
        <v>7.11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199</v>
      </c>
      <c>
        <f>(M71*21)/100</f>
      </c>
      <c t="s">
        <v>26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55</v>
      </c>
      <c r="E73" s="40" t="s">
        <v>1224</v>
      </c>
    </row>
    <row r="74" spans="1:5" ht="51">
      <c r="A74" t="s">
        <v>57</v>
      </c>
      <c r="E74" s="39" t="s">
        <v>1225</v>
      </c>
    </row>
    <row r="75" spans="1:16" ht="12.75">
      <c r="A75" t="s">
        <v>48</v>
      </c>
      <c s="34" t="s">
        <v>390</v>
      </c>
      <c s="34" t="s">
        <v>1226</v>
      </c>
      <c s="35" t="s">
        <v>5</v>
      </c>
      <c s="6" t="s">
        <v>1227</v>
      </c>
      <c s="36" t="s">
        <v>204</v>
      </c>
      <c s="37">
        <v>1.16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199</v>
      </c>
      <c>
        <f>(M75*21)/100</f>
      </c>
      <c t="s">
        <v>26</v>
      </c>
    </row>
    <row r="76" spans="1:5" ht="12.75">
      <c r="A76" s="35" t="s">
        <v>54</v>
      </c>
      <c r="E76" s="39" t="s">
        <v>5</v>
      </c>
    </row>
    <row r="77" spans="1:5" ht="38.25">
      <c r="A77" s="35" t="s">
        <v>55</v>
      </c>
      <c r="E77" s="40" t="s">
        <v>1228</v>
      </c>
    </row>
    <row r="78" spans="1:5" ht="369.75">
      <c r="A78" t="s">
        <v>57</v>
      </c>
      <c r="E78" s="39" t="s">
        <v>1210</v>
      </c>
    </row>
    <row r="79" spans="1:16" ht="12.75">
      <c r="A79" t="s">
        <v>48</v>
      </c>
      <c s="34" t="s">
        <v>393</v>
      </c>
      <c s="34" t="s">
        <v>1229</v>
      </c>
      <c s="35" t="s">
        <v>5</v>
      </c>
      <c s="6" t="s">
        <v>1230</v>
      </c>
      <c s="36" t="s">
        <v>219</v>
      </c>
      <c s="37">
        <v>11.17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199</v>
      </c>
      <c>
        <f>(M79*21)/100</f>
      </c>
      <c t="s">
        <v>26</v>
      </c>
    </row>
    <row r="80" spans="1:5" ht="12.75">
      <c r="A80" s="35" t="s">
        <v>54</v>
      </c>
      <c r="E80" s="39" t="s">
        <v>5</v>
      </c>
    </row>
    <row r="81" spans="1:5" ht="12.75">
      <c r="A81" s="35" t="s">
        <v>55</v>
      </c>
      <c r="E81" s="40" t="s">
        <v>1231</v>
      </c>
    </row>
    <row r="82" spans="1:5" ht="63.75">
      <c r="A82" t="s">
        <v>57</v>
      </c>
      <c r="E82" s="39" t="s">
        <v>1232</v>
      </c>
    </row>
    <row r="83" spans="1:16" ht="12.75">
      <c r="A83" t="s">
        <v>48</v>
      </c>
      <c s="34" t="s">
        <v>396</v>
      </c>
      <c s="34" t="s">
        <v>1233</v>
      </c>
      <c s="35" t="s">
        <v>5</v>
      </c>
      <c s="6" t="s">
        <v>1234</v>
      </c>
      <c s="36" t="s">
        <v>198</v>
      </c>
      <c s="37">
        <v>27.2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199</v>
      </c>
      <c>
        <f>(M83*21)/100</f>
      </c>
      <c t="s">
        <v>26</v>
      </c>
    </row>
    <row r="84" spans="1:5" ht="12.75">
      <c r="A84" s="35" t="s">
        <v>54</v>
      </c>
      <c r="E84" s="39" t="s">
        <v>5</v>
      </c>
    </row>
    <row r="85" spans="1:5" ht="12.75">
      <c r="A85" s="35" t="s">
        <v>55</v>
      </c>
      <c r="E85" s="40" t="s">
        <v>1235</v>
      </c>
    </row>
    <row r="86" spans="1:5" ht="89.25">
      <c r="A86" t="s">
        <v>57</v>
      </c>
      <c r="E86" s="39" t="s">
        <v>1236</v>
      </c>
    </row>
    <row r="87" spans="1:16" ht="12.75">
      <c r="A87" t="s">
        <v>48</v>
      </c>
      <c s="34" t="s">
        <v>399</v>
      </c>
      <c s="34" t="s">
        <v>1237</v>
      </c>
      <c s="35" t="s">
        <v>5</v>
      </c>
      <c s="6" t="s">
        <v>1238</v>
      </c>
      <c s="36" t="s">
        <v>204</v>
      </c>
      <c s="37">
        <v>0.175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199</v>
      </c>
      <c>
        <f>(M87*21)/100</f>
      </c>
      <c t="s">
        <v>26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55</v>
      </c>
      <c r="E89" s="40" t="s">
        <v>1239</v>
      </c>
    </row>
    <row r="90" spans="1:5" ht="229.5">
      <c r="A90" t="s">
        <v>57</v>
      </c>
      <c r="E90" s="39" t="s">
        <v>1240</v>
      </c>
    </row>
    <row r="91" spans="1:16" ht="25.5">
      <c r="A91" t="s">
        <v>48</v>
      </c>
      <c s="34" t="s">
        <v>402</v>
      </c>
      <c s="34" t="s">
        <v>1241</v>
      </c>
      <c s="35" t="s">
        <v>5</v>
      </c>
      <c s="6" t="s">
        <v>1242</v>
      </c>
      <c s="36" t="s">
        <v>219</v>
      </c>
      <c s="37">
        <v>416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199</v>
      </c>
      <c>
        <f>(M91*21)/100</f>
      </c>
      <c t="s">
        <v>26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55</v>
      </c>
      <c r="E93" s="40" t="s">
        <v>1243</v>
      </c>
    </row>
    <row r="94" spans="1:5" ht="63.75">
      <c r="A94" t="s">
        <v>57</v>
      </c>
      <c r="E94" s="39" t="s">
        <v>1187</v>
      </c>
    </row>
    <row r="95" spans="1:16" ht="12.75">
      <c r="A95" t="s">
        <v>48</v>
      </c>
      <c s="34" t="s">
        <v>405</v>
      </c>
      <c s="34" t="s">
        <v>1244</v>
      </c>
      <c s="35" t="s">
        <v>5</v>
      </c>
      <c s="6" t="s">
        <v>1245</v>
      </c>
      <c s="36" t="s">
        <v>198</v>
      </c>
      <c s="37">
        <v>0.6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199</v>
      </c>
      <c>
        <f>(M95*21)/100</f>
      </c>
      <c t="s">
        <v>26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55</v>
      </c>
      <c r="E97" s="40" t="s">
        <v>1246</v>
      </c>
    </row>
    <row r="98" spans="1:5" ht="76.5">
      <c r="A98" t="s">
        <v>57</v>
      </c>
      <c r="E98" s="39" t="s">
        <v>1247</v>
      </c>
    </row>
    <row r="99" spans="1:13" ht="12.75">
      <c r="A99" t="s">
        <v>45</v>
      </c>
      <c r="C99" s="31" t="s">
        <v>46</v>
      </c>
      <c r="E99" s="33" t="s">
        <v>47</v>
      </c>
      <c r="J99" s="32">
        <f>0</f>
      </c>
      <c s="32">
        <f>0</f>
      </c>
      <c s="32">
        <f>0+L100+L104+L108+L112</f>
      </c>
      <c s="32">
        <f>0+M100+M104+M108+M112</f>
      </c>
    </row>
    <row r="100" spans="1:16" ht="25.5">
      <c r="A100" t="s">
        <v>48</v>
      </c>
      <c s="34" t="s">
        <v>25</v>
      </c>
      <c s="34" t="s">
        <v>50</v>
      </c>
      <c s="35" t="s">
        <v>49</v>
      </c>
      <c s="6" t="s">
        <v>51</v>
      </c>
      <c s="36" t="s">
        <v>52</v>
      </c>
      <c s="37">
        <v>205.32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26</v>
      </c>
    </row>
    <row r="101" spans="1:5" ht="25.5">
      <c r="A101" s="35" t="s">
        <v>54</v>
      </c>
      <c r="E101" s="39" t="s">
        <v>607</v>
      </c>
    </row>
    <row r="102" spans="1:5" ht="12.75">
      <c r="A102" s="35" t="s">
        <v>55</v>
      </c>
      <c r="E102" s="40" t="s">
        <v>1248</v>
      </c>
    </row>
    <row r="103" spans="1:5" ht="191.25">
      <c r="A103" t="s">
        <v>57</v>
      </c>
      <c r="E103" s="39" t="s">
        <v>77</v>
      </c>
    </row>
    <row r="104" spans="1:16" ht="25.5">
      <c r="A104" t="s">
        <v>48</v>
      </c>
      <c s="34" t="s">
        <v>25</v>
      </c>
      <c s="34" t="s">
        <v>69</v>
      </c>
      <c s="35" t="s">
        <v>70</v>
      </c>
      <c s="6" t="s">
        <v>71</v>
      </c>
      <c s="36" t="s">
        <v>52</v>
      </c>
      <c s="37">
        <v>6.29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26</v>
      </c>
    </row>
    <row r="105" spans="1:5" ht="25.5">
      <c r="A105" s="35" t="s">
        <v>54</v>
      </c>
      <c r="E105" s="39" t="s">
        <v>607</v>
      </c>
    </row>
    <row r="106" spans="1:5" ht="12.75">
      <c r="A106" s="35" t="s">
        <v>55</v>
      </c>
      <c r="E106" s="40" t="s">
        <v>1249</v>
      </c>
    </row>
    <row r="107" spans="1:5" ht="191.25">
      <c r="A107" t="s">
        <v>57</v>
      </c>
      <c r="E107" s="39" t="s">
        <v>77</v>
      </c>
    </row>
    <row r="108" spans="1:16" ht="25.5">
      <c r="A108" t="s">
        <v>48</v>
      </c>
      <c s="34" t="s">
        <v>25</v>
      </c>
      <c s="34" t="s">
        <v>74</v>
      </c>
      <c s="35" t="s">
        <v>73</v>
      </c>
      <c s="6" t="s">
        <v>75</v>
      </c>
      <c s="36" t="s">
        <v>52</v>
      </c>
      <c s="37">
        <v>285.96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53</v>
      </c>
      <c>
        <f>(M108*21)/100</f>
      </c>
      <c t="s">
        <v>26</v>
      </c>
    </row>
    <row r="109" spans="1:5" ht="25.5">
      <c r="A109" s="35" t="s">
        <v>54</v>
      </c>
      <c r="E109" s="39" t="s">
        <v>607</v>
      </c>
    </row>
    <row r="110" spans="1:5" ht="12.75">
      <c r="A110" s="35" t="s">
        <v>55</v>
      </c>
      <c r="E110" s="40" t="s">
        <v>1250</v>
      </c>
    </row>
    <row r="111" spans="1:5" ht="191.25">
      <c r="A111" t="s">
        <v>57</v>
      </c>
      <c r="E111" s="39" t="s">
        <v>77</v>
      </c>
    </row>
    <row r="112" spans="1:16" ht="25.5">
      <c r="A112" t="s">
        <v>48</v>
      </c>
      <c s="34" t="s">
        <v>156</v>
      </c>
      <c s="34" t="s">
        <v>88</v>
      </c>
      <c s="35" t="s">
        <v>87</v>
      </c>
      <c s="6" t="s">
        <v>89</v>
      </c>
      <c s="36" t="s">
        <v>52</v>
      </c>
      <c s="37">
        <v>46.98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26</v>
      </c>
    </row>
    <row r="113" spans="1:5" ht="25.5">
      <c r="A113" s="35" t="s">
        <v>54</v>
      </c>
      <c r="E113" s="39" t="s">
        <v>607</v>
      </c>
    </row>
    <row r="114" spans="1:5" ht="12.75">
      <c r="A114" s="35" t="s">
        <v>55</v>
      </c>
      <c r="E114" s="40" t="s">
        <v>1251</v>
      </c>
    </row>
    <row r="115" spans="1:5" ht="191.25">
      <c r="A115" t="s">
        <v>57</v>
      </c>
      <c r="E115" s="39" t="s">
        <v>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1252</v>
      </c>
      <c s="41">
        <f>Rekapitulace!C26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1252</v>
      </c>
      <c r="E4" s="26" t="s">
        <v>1253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COUNTIFS(L8:L60,"=0",A8:A60,"P")+COUNTIFS(L8:L60,"",A8:A60,"P")+SUM(Q8:Q60)</f>
      </c>
    </row>
    <row r="8" spans="1:13" ht="12.75">
      <c r="A8" t="s">
        <v>43</v>
      </c>
      <c r="C8" s="28" t="s">
        <v>1256</v>
      </c>
      <c r="E8" s="30" t="s">
        <v>1255</v>
      </c>
      <c r="J8" s="29">
        <f>0+J9+J26+J47</f>
      </c>
      <c s="29">
        <f>0+K9+K26+K47</f>
      </c>
      <c s="29">
        <f>0+L9+L26+L47</f>
      </c>
      <c s="29">
        <f>0+M9+M26+M47</f>
      </c>
    </row>
    <row r="9" spans="1:13" ht="12.75">
      <c r="A9" t="s">
        <v>45</v>
      </c>
      <c r="C9" s="31" t="s">
        <v>139</v>
      </c>
      <c r="E9" s="33" t="s">
        <v>617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48</v>
      </c>
      <c s="34" t="s">
        <v>139</v>
      </c>
      <c s="34" t="s">
        <v>1257</v>
      </c>
      <c s="35" t="s">
        <v>5</v>
      </c>
      <c s="6" t="s">
        <v>1258</v>
      </c>
      <c s="36" t="s">
        <v>204</v>
      </c>
      <c s="37">
        <v>774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199</v>
      </c>
      <c>
        <f>(M10*21)/100</f>
      </c>
      <c t="s">
        <v>26</v>
      </c>
    </row>
    <row r="11" spans="1:5" ht="12.75">
      <c r="A11" s="35" t="s">
        <v>54</v>
      </c>
      <c r="E11" s="39" t="s">
        <v>1259</v>
      </c>
    </row>
    <row r="12" spans="1:5" ht="12.75">
      <c r="A12" s="35" t="s">
        <v>55</v>
      </c>
      <c r="E12" s="40" t="s">
        <v>1260</v>
      </c>
    </row>
    <row r="13" spans="1:5" ht="306">
      <c r="A13" t="s">
        <v>57</v>
      </c>
      <c r="E13" s="39" t="s">
        <v>1261</v>
      </c>
    </row>
    <row r="14" spans="1:16" ht="12.75">
      <c r="A14" t="s">
        <v>48</v>
      </c>
      <c s="34" t="s">
        <v>26</v>
      </c>
      <c s="34" t="s">
        <v>1262</v>
      </c>
      <c s="35" t="s">
        <v>5</v>
      </c>
      <c s="6" t="s">
        <v>1263</v>
      </c>
      <c s="36" t="s">
        <v>1264</v>
      </c>
      <c s="37">
        <v>774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199</v>
      </c>
      <c>
        <f>(M14*21)/100</f>
      </c>
      <c t="s">
        <v>26</v>
      </c>
    </row>
    <row r="15" spans="1:5" ht="12.75">
      <c r="A15" s="35" t="s">
        <v>54</v>
      </c>
      <c r="E15" s="39" t="s">
        <v>1265</v>
      </c>
    </row>
    <row r="16" spans="1:5" ht="12.75">
      <c r="A16" s="35" t="s">
        <v>55</v>
      </c>
      <c r="E16" s="40" t="s">
        <v>1266</v>
      </c>
    </row>
    <row r="17" spans="1:5" ht="25.5">
      <c r="A17" t="s">
        <v>57</v>
      </c>
      <c r="E17" s="39" t="s">
        <v>1267</v>
      </c>
    </row>
    <row r="18" spans="1:16" ht="12.75">
      <c r="A18" t="s">
        <v>48</v>
      </c>
      <c s="34" t="s">
        <v>25</v>
      </c>
      <c s="34" t="s">
        <v>221</v>
      </c>
      <c s="35" t="s">
        <v>5</v>
      </c>
      <c s="6" t="s">
        <v>222</v>
      </c>
      <c s="36" t="s">
        <v>204</v>
      </c>
      <c s="37">
        <v>774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199</v>
      </c>
      <c>
        <f>(M18*21)/100</f>
      </c>
      <c t="s">
        <v>26</v>
      </c>
    </row>
    <row r="19" spans="1:5" ht="12.75">
      <c r="A19" s="35" t="s">
        <v>54</v>
      </c>
      <c r="E19" s="39" t="s">
        <v>1268</v>
      </c>
    </row>
    <row r="20" spans="1:5" ht="12.75">
      <c r="A20" s="35" t="s">
        <v>55</v>
      </c>
      <c r="E20" s="40" t="s">
        <v>1260</v>
      </c>
    </row>
    <row r="21" spans="1:5" ht="229.5">
      <c r="A21" t="s">
        <v>57</v>
      </c>
      <c r="E21" s="39" t="s">
        <v>1269</v>
      </c>
    </row>
    <row r="22" spans="1:16" ht="12.75">
      <c r="A22" t="s">
        <v>48</v>
      </c>
      <c s="34" t="s">
        <v>156</v>
      </c>
      <c s="34" t="s">
        <v>1270</v>
      </c>
      <c s="35" t="s">
        <v>5</v>
      </c>
      <c s="6" t="s">
        <v>1271</v>
      </c>
      <c s="36" t="s">
        <v>204</v>
      </c>
      <c s="37">
        <v>46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199</v>
      </c>
      <c>
        <f>(M22*21)/100</f>
      </c>
      <c t="s">
        <v>26</v>
      </c>
    </row>
    <row r="23" spans="1:5" ht="12.75">
      <c r="A23" s="35" t="s">
        <v>54</v>
      </c>
      <c r="E23" s="39" t="s">
        <v>1272</v>
      </c>
    </row>
    <row r="24" spans="1:5" ht="12.75">
      <c r="A24" s="35" t="s">
        <v>55</v>
      </c>
      <c r="E24" s="40" t="s">
        <v>1273</v>
      </c>
    </row>
    <row r="25" spans="1:5" ht="229.5">
      <c r="A25" t="s">
        <v>57</v>
      </c>
      <c r="E25" s="39" t="s">
        <v>1274</v>
      </c>
    </row>
    <row r="26" spans="1:13" ht="12.75">
      <c r="A26" t="s">
        <v>45</v>
      </c>
      <c r="C26" s="31" t="s">
        <v>220</v>
      </c>
      <c r="E26" s="33" t="s">
        <v>1275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48</v>
      </c>
      <c s="34" t="s">
        <v>162</v>
      </c>
      <c s="34" t="s">
        <v>1276</v>
      </c>
      <c s="35" t="s">
        <v>5</v>
      </c>
      <c s="6" t="s">
        <v>1277</v>
      </c>
      <c s="36" t="s">
        <v>204</v>
      </c>
      <c s="37">
        <v>128.5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199</v>
      </c>
      <c>
        <f>(M27*21)/100</f>
      </c>
      <c t="s">
        <v>26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55</v>
      </c>
      <c r="E29" s="40" t="s">
        <v>1278</v>
      </c>
    </row>
    <row r="30" spans="1:5" ht="114.75">
      <c r="A30" t="s">
        <v>57</v>
      </c>
      <c r="E30" s="39" t="s">
        <v>1279</v>
      </c>
    </row>
    <row r="31" spans="1:16" ht="12.75">
      <c r="A31" t="s">
        <v>48</v>
      </c>
      <c s="34" t="s">
        <v>167</v>
      </c>
      <c s="34" t="s">
        <v>1280</v>
      </c>
      <c s="35" t="s">
        <v>5</v>
      </c>
      <c s="6" t="s">
        <v>1281</v>
      </c>
      <c s="36" t="s">
        <v>204</v>
      </c>
      <c s="37">
        <v>112.8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199</v>
      </c>
      <c>
        <f>(M31*21)/100</f>
      </c>
      <c t="s">
        <v>26</v>
      </c>
    </row>
    <row r="32" spans="1:5" ht="12.75">
      <c r="A32" s="35" t="s">
        <v>54</v>
      </c>
      <c r="E32" s="39" t="s">
        <v>5</v>
      </c>
    </row>
    <row r="33" spans="1:5" ht="63.75">
      <c r="A33" s="35" t="s">
        <v>55</v>
      </c>
      <c r="E33" s="40" t="s">
        <v>1282</v>
      </c>
    </row>
    <row r="34" spans="1:5" ht="114.75">
      <c r="A34" t="s">
        <v>57</v>
      </c>
      <c r="E34" s="39" t="s">
        <v>1279</v>
      </c>
    </row>
    <row r="35" spans="1:16" ht="12.75">
      <c r="A35" t="s">
        <v>48</v>
      </c>
      <c s="34" t="s">
        <v>213</v>
      </c>
      <c s="34" t="s">
        <v>1283</v>
      </c>
      <c s="35" t="s">
        <v>5</v>
      </c>
      <c s="6" t="s">
        <v>1284</v>
      </c>
      <c s="36" t="s">
        <v>204</v>
      </c>
      <c s="37">
        <v>11.1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199</v>
      </c>
      <c>
        <f>(M35*21)/100</f>
      </c>
      <c t="s">
        <v>26</v>
      </c>
    </row>
    <row r="36" spans="1:5" ht="12.75">
      <c r="A36" s="35" t="s">
        <v>54</v>
      </c>
      <c r="E36" s="39" t="s">
        <v>1285</v>
      </c>
    </row>
    <row r="37" spans="1:5" ht="38.25">
      <c r="A37" s="35" t="s">
        <v>55</v>
      </c>
      <c r="E37" s="40" t="s">
        <v>1286</v>
      </c>
    </row>
    <row r="38" spans="1:5" ht="114.75">
      <c r="A38" t="s">
        <v>57</v>
      </c>
      <c r="E38" s="39" t="s">
        <v>1279</v>
      </c>
    </row>
    <row r="39" spans="1:16" ht="12.75">
      <c r="A39" t="s">
        <v>48</v>
      </c>
      <c s="34" t="s">
        <v>216</v>
      </c>
      <c s="34" t="s">
        <v>1287</v>
      </c>
      <c s="35" t="s">
        <v>5</v>
      </c>
      <c s="6" t="s">
        <v>1288</v>
      </c>
      <c s="36" t="s">
        <v>198</v>
      </c>
      <c s="37">
        <v>259.1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26</v>
      </c>
    </row>
    <row r="40" spans="1:5" ht="12.75">
      <c r="A40" s="35" t="s">
        <v>54</v>
      </c>
      <c r="E40" s="39" t="s">
        <v>5</v>
      </c>
    </row>
    <row r="41" spans="1:5" ht="51">
      <c r="A41" s="35" t="s">
        <v>55</v>
      </c>
      <c r="E41" s="40" t="s">
        <v>1289</v>
      </c>
    </row>
    <row r="42" spans="1:5" ht="76.5">
      <c r="A42" t="s">
        <v>57</v>
      </c>
      <c r="E42" s="39" t="s">
        <v>1290</v>
      </c>
    </row>
    <row r="43" spans="1:16" ht="12.75">
      <c r="A43" t="s">
        <v>48</v>
      </c>
      <c s="34" t="s">
        <v>220</v>
      </c>
      <c s="34" t="s">
        <v>1291</v>
      </c>
      <c s="35" t="s">
        <v>5</v>
      </c>
      <c s="6" t="s">
        <v>1292</v>
      </c>
      <c s="36" t="s">
        <v>52</v>
      </c>
      <c s="37">
        <v>197.8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183</v>
      </c>
      <c>
        <f>(M43*21)/100</f>
      </c>
      <c t="s">
        <v>26</v>
      </c>
    </row>
    <row r="44" spans="1:5" ht="25.5">
      <c r="A44" s="35" t="s">
        <v>54</v>
      </c>
      <c r="E44" s="39" t="s">
        <v>1293</v>
      </c>
    </row>
    <row r="45" spans="1:5" ht="63.75">
      <c r="A45" s="35" t="s">
        <v>55</v>
      </c>
      <c r="E45" s="40" t="s">
        <v>1294</v>
      </c>
    </row>
    <row r="46" spans="1:5" ht="76.5">
      <c r="A46" t="s">
        <v>57</v>
      </c>
      <c r="E46" s="39" t="s">
        <v>1295</v>
      </c>
    </row>
    <row r="47" spans="1:13" ht="12.75">
      <c r="A47" t="s">
        <v>45</v>
      </c>
      <c r="C47" s="31" t="s">
        <v>46</v>
      </c>
      <c r="E47" s="33" t="s">
        <v>47</v>
      </c>
      <c r="J47" s="32">
        <f>0</f>
      </c>
      <c s="32">
        <f>0</f>
      </c>
      <c s="32">
        <f>0+L48+L52+L56+L60</f>
      </c>
      <c s="32">
        <f>0+M48+M52+M56+M60</f>
      </c>
    </row>
    <row r="48" spans="1:16" ht="25.5">
      <c r="A48" t="s">
        <v>48</v>
      </c>
      <c s="34" t="s">
        <v>172</v>
      </c>
      <c s="34" t="s">
        <v>65</v>
      </c>
      <c s="35" t="s">
        <v>64</v>
      </c>
      <c s="6" t="s">
        <v>66</v>
      </c>
      <c s="36" t="s">
        <v>52</v>
      </c>
      <c s="37">
        <v>319.965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26</v>
      </c>
    </row>
    <row r="49" spans="1:5" ht="25.5">
      <c r="A49" s="35" t="s">
        <v>54</v>
      </c>
      <c r="E49" s="39" t="s">
        <v>607</v>
      </c>
    </row>
    <row r="50" spans="1:5" ht="12.75">
      <c r="A50" s="35" t="s">
        <v>55</v>
      </c>
      <c r="E50" s="40" t="s">
        <v>1296</v>
      </c>
    </row>
    <row r="51" spans="1:5" ht="191.25">
      <c r="A51" t="s">
        <v>57</v>
      </c>
      <c r="E51" s="39" t="s">
        <v>68</v>
      </c>
    </row>
    <row r="52" spans="1:16" ht="25.5">
      <c r="A52" t="s">
        <v>48</v>
      </c>
      <c s="34" t="s">
        <v>176</v>
      </c>
      <c s="34" t="s">
        <v>74</v>
      </c>
      <c s="35" t="s">
        <v>73</v>
      </c>
      <c s="6" t="s">
        <v>75</v>
      </c>
      <c s="36" t="s">
        <v>52</v>
      </c>
      <c s="37">
        <v>282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26</v>
      </c>
    </row>
    <row r="53" spans="1:5" ht="25.5">
      <c r="A53" s="35" t="s">
        <v>54</v>
      </c>
      <c r="E53" s="39" t="s">
        <v>607</v>
      </c>
    </row>
    <row r="54" spans="1:5" ht="12.75">
      <c r="A54" s="35" t="s">
        <v>55</v>
      </c>
      <c r="E54" s="40" t="s">
        <v>1297</v>
      </c>
    </row>
    <row r="55" spans="1:5" ht="191.25">
      <c r="A55" t="s">
        <v>57</v>
      </c>
      <c r="E55" s="39" t="s">
        <v>77</v>
      </c>
    </row>
    <row r="56" spans="1:16" ht="25.5">
      <c r="A56" t="s">
        <v>48</v>
      </c>
      <c s="34" t="s">
        <v>180</v>
      </c>
      <c s="34" t="s">
        <v>79</v>
      </c>
      <c s="35" t="s">
        <v>78</v>
      </c>
      <c s="6" t="s">
        <v>80</v>
      </c>
      <c s="36" t="s">
        <v>52</v>
      </c>
      <c s="37">
        <v>7.77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26</v>
      </c>
    </row>
    <row r="57" spans="1:5" ht="25.5">
      <c r="A57" s="35" t="s">
        <v>54</v>
      </c>
      <c r="E57" s="39" t="s">
        <v>607</v>
      </c>
    </row>
    <row r="58" spans="1:5" ht="12.75">
      <c r="A58" s="35" t="s">
        <v>55</v>
      </c>
      <c r="E58" s="40" t="s">
        <v>1298</v>
      </c>
    </row>
    <row r="59" spans="1:5" ht="191.25">
      <c r="A59" t="s">
        <v>57</v>
      </c>
      <c r="E59" s="39" t="s">
        <v>82</v>
      </c>
    </row>
    <row r="60" spans="1:16" ht="25.5">
      <c r="A60" t="s">
        <v>48</v>
      </c>
      <c s="34" t="s">
        <v>185</v>
      </c>
      <c s="34" t="s">
        <v>127</v>
      </c>
      <c s="35" t="s">
        <v>126</v>
      </c>
      <c s="6" t="s">
        <v>128</v>
      </c>
      <c s="36" t="s">
        <v>52</v>
      </c>
      <c s="37">
        <v>1.036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26</v>
      </c>
    </row>
    <row r="61" spans="1:5" ht="25.5">
      <c r="A61" s="35" t="s">
        <v>54</v>
      </c>
      <c r="E61" s="39" t="s">
        <v>607</v>
      </c>
    </row>
    <row r="62" spans="1:5" ht="12.75">
      <c r="A62" s="35" t="s">
        <v>55</v>
      </c>
      <c r="E62" s="40" t="s">
        <v>1299</v>
      </c>
    </row>
    <row r="63" spans="1:5" ht="191.25">
      <c r="A63" t="s">
        <v>57</v>
      </c>
      <c r="E63" s="39" t="s">
        <v>130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1300</v>
      </c>
      <c s="41">
        <f>Rekapitulace!C28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1300</v>
      </c>
      <c r="E4" s="26" t="s">
        <v>1301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COUNTIFS(L8:L52,"=0",A8:A52,"P")+COUNTIFS(L8:L52,"",A8:A52,"P")+SUM(Q8:Q52)</f>
      </c>
    </row>
    <row r="8" spans="1:13" ht="12.75">
      <c r="A8" t="s">
        <v>43</v>
      </c>
      <c r="C8" s="28" t="s">
        <v>1304</v>
      </c>
      <c r="E8" s="30" t="s">
        <v>1303</v>
      </c>
      <c r="J8" s="29">
        <f>0+J9+J34+J51</f>
      </c>
      <c s="29">
        <f>0+K9+K34+K51</f>
      </c>
      <c s="29">
        <f>0+L9+L34+L51</f>
      </c>
      <c s="29">
        <f>0+M9+M34+M51</f>
      </c>
    </row>
    <row r="9" spans="1:13" ht="12.75">
      <c r="A9" t="s">
        <v>45</v>
      </c>
      <c r="C9" s="31" t="s">
        <v>188</v>
      </c>
      <c r="E9" s="33" t="s">
        <v>1305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48</v>
      </c>
      <c s="34" t="s">
        <v>139</v>
      </c>
      <c s="34" t="s">
        <v>1306</v>
      </c>
      <c s="35" t="s">
        <v>5</v>
      </c>
      <c s="6" t="s">
        <v>1307</v>
      </c>
      <c s="36" t="s">
        <v>143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199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</v>
      </c>
    </row>
    <row r="13" spans="1:5" ht="12.75">
      <c r="A13" t="s">
        <v>57</v>
      </c>
      <c r="E13" s="39" t="s">
        <v>1308</v>
      </c>
    </row>
    <row r="14" spans="1:16" ht="12.75">
      <c r="A14" t="s">
        <v>48</v>
      </c>
      <c s="34" t="s">
        <v>26</v>
      </c>
      <c s="34" t="s">
        <v>1309</v>
      </c>
      <c s="35" t="s">
        <v>5</v>
      </c>
      <c s="6" t="s">
        <v>1310</v>
      </c>
      <c s="36" t="s">
        <v>143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199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</v>
      </c>
    </row>
    <row r="17" spans="1:5" ht="12.75">
      <c r="A17" t="s">
        <v>57</v>
      </c>
      <c r="E17" s="39" t="s">
        <v>1311</v>
      </c>
    </row>
    <row r="18" spans="1:16" ht="12.75">
      <c r="A18" t="s">
        <v>48</v>
      </c>
      <c s="34" t="s">
        <v>25</v>
      </c>
      <c s="34" t="s">
        <v>1312</v>
      </c>
      <c s="35" t="s">
        <v>5</v>
      </c>
      <c s="6" t="s">
        <v>1313</v>
      </c>
      <c s="36" t="s">
        <v>143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199</v>
      </c>
      <c>
        <f>(M18*21)/100</f>
      </c>
      <c t="s">
        <v>26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5</v>
      </c>
    </row>
    <row r="21" spans="1:5" ht="12.75">
      <c r="A21" t="s">
        <v>57</v>
      </c>
      <c r="E21" s="39" t="s">
        <v>1314</v>
      </c>
    </row>
    <row r="22" spans="1:16" ht="12.75">
      <c r="A22" t="s">
        <v>48</v>
      </c>
      <c s="34" t="s">
        <v>156</v>
      </c>
      <c s="34" t="s">
        <v>1315</v>
      </c>
      <c s="35" t="s">
        <v>5</v>
      </c>
      <c s="6" t="s">
        <v>1316</v>
      </c>
      <c s="36" t="s">
        <v>567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199</v>
      </c>
      <c>
        <f>(M22*21)/100</f>
      </c>
      <c t="s">
        <v>26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5</v>
      </c>
    </row>
    <row r="25" spans="1:5" ht="12.75">
      <c r="A25" t="s">
        <v>57</v>
      </c>
      <c r="E25" s="39" t="s">
        <v>1314</v>
      </c>
    </row>
    <row r="26" spans="1:16" ht="12.75">
      <c r="A26" t="s">
        <v>48</v>
      </c>
      <c s="34" t="s">
        <v>162</v>
      </c>
      <c s="34" t="s">
        <v>1317</v>
      </c>
      <c s="35" t="s">
        <v>5</v>
      </c>
      <c s="6" t="s">
        <v>1318</v>
      </c>
      <c s="36" t="s">
        <v>227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199</v>
      </c>
      <c>
        <f>(M26*21)/100</f>
      </c>
      <c t="s">
        <v>26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5</v>
      </c>
    </row>
    <row r="29" spans="1:5" ht="12.75">
      <c r="A29" t="s">
        <v>57</v>
      </c>
      <c r="E29" s="39" t="s">
        <v>1311</v>
      </c>
    </row>
    <row r="30" spans="1:16" ht="12.75">
      <c r="A30" t="s">
        <v>48</v>
      </c>
      <c s="34" t="s">
        <v>167</v>
      </c>
      <c s="34" t="s">
        <v>1319</v>
      </c>
      <c s="35" t="s">
        <v>5</v>
      </c>
      <c s="6" t="s">
        <v>1320</v>
      </c>
      <c s="36" t="s">
        <v>143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199</v>
      </c>
      <c>
        <f>(M30*21)/100</f>
      </c>
      <c t="s">
        <v>26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5</v>
      </c>
    </row>
    <row r="33" spans="1:5" ht="12.75">
      <c r="A33" t="s">
        <v>57</v>
      </c>
      <c r="E33" s="39" t="s">
        <v>1321</v>
      </c>
    </row>
    <row r="34" spans="1:13" ht="12.75">
      <c r="A34" t="s">
        <v>45</v>
      </c>
      <c r="C34" s="31" t="s">
        <v>268</v>
      </c>
      <c r="E34" s="33" t="s">
        <v>269</v>
      </c>
      <c r="J34" s="32">
        <f>0</f>
      </c>
      <c s="32">
        <f>0</f>
      </c>
      <c s="32">
        <f>0+L35+L39+L43+L47</f>
      </c>
      <c s="32">
        <f>0+M35+M39+M43+M47</f>
      </c>
    </row>
    <row r="35" spans="1:16" ht="12.75">
      <c r="A35" t="s">
        <v>48</v>
      </c>
      <c s="34" t="s">
        <v>213</v>
      </c>
      <c s="34" t="s">
        <v>623</v>
      </c>
      <c s="35" t="s">
        <v>5</v>
      </c>
      <c s="6" t="s">
        <v>624</v>
      </c>
      <c s="36" t="s">
        <v>227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199</v>
      </c>
      <c>
        <f>(M35*21)/100</f>
      </c>
      <c t="s">
        <v>26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55</v>
      </c>
      <c r="E37" s="40" t="s">
        <v>5</v>
      </c>
    </row>
    <row r="38" spans="1:5" ht="178.5">
      <c r="A38" t="s">
        <v>57</v>
      </c>
      <c r="E38" s="39" t="s">
        <v>1322</v>
      </c>
    </row>
    <row r="39" spans="1:16" ht="12.75">
      <c r="A39" t="s">
        <v>48</v>
      </c>
      <c s="34" t="s">
        <v>216</v>
      </c>
      <c s="34" t="s">
        <v>1323</v>
      </c>
      <c s="35" t="s">
        <v>5</v>
      </c>
      <c s="6" t="s">
        <v>1324</v>
      </c>
      <c s="36" t="s">
        <v>219</v>
      </c>
      <c s="37">
        <v>475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199</v>
      </c>
      <c>
        <f>(M39*21)/100</f>
      </c>
      <c t="s">
        <v>26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55</v>
      </c>
      <c r="E41" s="40" t="s">
        <v>1325</v>
      </c>
    </row>
    <row r="42" spans="1:5" ht="204">
      <c r="A42" t="s">
        <v>57</v>
      </c>
      <c r="E42" s="39" t="s">
        <v>1326</v>
      </c>
    </row>
    <row r="43" spans="1:16" ht="12.75">
      <c r="A43" t="s">
        <v>48</v>
      </c>
      <c s="34" t="s">
        <v>220</v>
      </c>
      <c s="34" t="s">
        <v>1327</v>
      </c>
      <c s="35" t="s">
        <v>5</v>
      </c>
      <c s="6" t="s">
        <v>1328</v>
      </c>
      <c s="36" t="s">
        <v>1264</v>
      </c>
      <c s="37">
        <v>0.913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199</v>
      </c>
      <c>
        <f>(M43*21)/100</f>
      </c>
      <c t="s">
        <v>26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55</v>
      </c>
      <c r="E45" s="40" t="s">
        <v>5</v>
      </c>
    </row>
    <row r="46" spans="1:5" ht="216.75">
      <c r="A46" t="s">
        <v>57</v>
      </c>
      <c r="E46" s="39" t="s">
        <v>1329</v>
      </c>
    </row>
    <row r="47" spans="1:16" ht="12.75">
      <c r="A47" t="s">
        <v>48</v>
      </c>
      <c s="34" t="s">
        <v>172</v>
      </c>
      <c s="34" t="s">
        <v>1330</v>
      </c>
      <c s="35" t="s">
        <v>5</v>
      </c>
      <c s="6" t="s">
        <v>1331</v>
      </c>
      <c s="36" t="s">
        <v>227</v>
      </c>
      <c s="37">
        <v>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199</v>
      </c>
      <c>
        <f>(M47*21)/100</f>
      </c>
      <c t="s">
        <v>26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55</v>
      </c>
      <c r="E49" s="40" t="s">
        <v>5</v>
      </c>
    </row>
    <row r="50" spans="1:5" ht="127.5">
      <c r="A50" t="s">
        <v>57</v>
      </c>
      <c r="E50" s="39" t="s">
        <v>1332</v>
      </c>
    </row>
    <row r="51" spans="1:13" ht="12.75">
      <c r="A51" t="s">
        <v>45</v>
      </c>
      <c r="C51" s="31" t="s">
        <v>46</v>
      </c>
      <c r="E51" s="33" t="s">
        <v>47</v>
      </c>
      <c r="J51" s="32">
        <f>0</f>
      </c>
      <c s="32">
        <f>0</f>
      </c>
      <c s="32">
        <f>0+L52</f>
      </c>
      <c s="32">
        <f>0+M52</f>
      </c>
    </row>
    <row r="52" spans="1:16" ht="25.5">
      <c r="A52" t="s">
        <v>48</v>
      </c>
      <c s="34" t="s">
        <v>176</v>
      </c>
      <c s="34" t="s">
        <v>123</v>
      </c>
      <c s="35" t="s">
        <v>122</v>
      </c>
      <c s="6" t="s">
        <v>124</v>
      </c>
      <c s="36" t="s">
        <v>52</v>
      </c>
      <c s="37">
        <v>0.12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26</v>
      </c>
    </row>
    <row r="53" spans="1:5" ht="25.5">
      <c r="A53" s="35" t="s">
        <v>54</v>
      </c>
      <c r="E53" s="39" t="s">
        <v>607</v>
      </c>
    </row>
    <row r="54" spans="1:5" ht="12.75">
      <c r="A54" s="35" t="s">
        <v>55</v>
      </c>
      <c r="E54" s="40" t="s">
        <v>5</v>
      </c>
    </row>
    <row r="55" spans="1:5" ht="191.25">
      <c r="A55" t="s">
        <v>57</v>
      </c>
      <c r="E55" s="39" t="s">
        <v>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2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1333</v>
      </c>
      <c s="41">
        <f>Rekapitulace!C30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1333</v>
      </c>
      <c r="E4" s="26" t="s">
        <v>1334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COUNTIFS(L8:L264,"=0",A8:A264,"P")+COUNTIFS(L8:L264,"",A8:A264,"P")+SUM(Q8:Q264)</f>
      </c>
    </row>
    <row r="8" spans="1:13" ht="12.75">
      <c r="A8" t="s">
        <v>43</v>
      </c>
      <c r="C8" s="28" t="s">
        <v>1337</v>
      </c>
      <c r="E8" s="30" t="s">
        <v>1336</v>
      </c>
      <c r="J8" s="29">
        <f>0+J9+J38+J55+J124+J129+J142+J251</f>
      </c>
      <c s="29">
        <f>0+K9+K38+K55+K124+K129+K142+K251</f>
      </c>
      <c s="29">
        <f>0+L9+L38+L55+L124+L129+L142+L251</f>
      </c>
      <c s="29">
        <f>0+M9+M38+M55+M124+M129+M142+M251</f>
      </c>
    </row>
    <row r="9" spans="1:13" ht="12.75">
      <c r="A9" t="s">
        <v>45</v>
      </c>
      <c r="C9" s="31" t="s">
        <v>1338</v>
      </c>
      <c r="E9" s="33" t="s">
        <v>1339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48</v>
      </c>
      <c s="34" t="s">
        <v>139</v>
      </c>
      <c s="34" t="s">
        <v>1340</v>
      </c>
      <c s="35" t="s">
        <v>5</v>
      </c>
      <c s="6" t="s">
        <v>1341</v>
      </c>
      <c s="36" t="s">
        <v>204</v>
      </c>
      <c s="37">
        <v>22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199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1342</v>
      </c>
    </row>
    <row r="13" spans="1:5" ht="216.75">
      <c r="A13" t="s">
        <v>57</v>
      </c>
      <c r="E13" s="39" t="s">
        <v>1343</v>
      </c>
    </row>
    <row r="14" spans="1:16" ht="12.75">
      <c r="A14" t="s">
        <v>48</v>
      </c>
      <c s="34" t="s">
        <v>26</v>
      </c>
      <c s="34" t="s">
        <v>1344</v>
      </c>
      <c s="35" t="s">
        <v>5</v>
      </c>
      <c s="6" t="s">
        <v>1345</v>
      </c>
      <c s="36" t="s">
        <v>204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199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1346</v>
      </c>
    </row>
    <row r="17" spans="1:5" ht="76.5">
      <c r="A17" t="s">
        <v>57</v>
      </c>
      <c r="E17" s="39" t="s">
        <v>1347</v>
      </c>
    </row>
    <row r="18" spans="1:16" ht="12.75">
      <c r="A18" t="s">
        <v>48</v>
      </c>
      <c s="34" t="s">
        <v>25</v>
      </c>
      <c s="34" t="s">
        <v>1348</v>
      </c>
      <c s="35" t="s">
        <v>5</v>
      </c>
      <c s="6" t="s">
        <v>1349</v>
      </c>
      <c s="36" t="s">
        <v>52</v>
      </c>
      <c s="37">
        <v>40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199</v>
      </c>
      <c>
        <f>(M18*21)/100</f>
      </c>
      <c t="s">
        <v>26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1346</v>
      </c>
    </row>
    <row r="21" spans="1:5" ht="102">
      <c r="A21" t="s">
        <v>57</v>
      </c>
      <c r="E21" s="39" t="s">
        <v>1350</v>
      </c>
    </row>
    <row r="22" spans="1:16" ht="12.75">
      <c r="A22" t="s">
        <v>48</v>
      </c>
      <c s="34" t="s">
        <v>156</v>
      </c>
      <c s="34" t="s">
        <v>1351</v>
      </c>
      <c s="35" t="s">
        <v>5</v>
      </c>
      <c s="6" t="s">
        <v>1352</v>
      </c>
      <c s="36" t="s">
        <v>227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199</v>
      </c>
      <c>
        <f>(M22*21)/100</f>
      </c>
      <c t="s">
        <v>26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1353</v>
      </c>
    </row>
    <row r="25" spans="1:5" ht="89.25">
      <c r="A25" t="s">
        <v>57</v>
      </c>
      <c r="E25" s="39" t="s">
        <v>1354</v>
      </c>
    </row>
    <row r="26" spans="1:16" ht="12.75">
      <c r="A26" t="s">
        <v>48</v>
      </c>
      <c s="34" t="s">
        <v>162</v>
      </c>
      <c s="34" t="s">
        <v>1355</v>
      </c>
      <c s="35" t="s">
        <v>5</v>
      </c>
      <c s="6" t="s">
        <v>1356</v>
      </c>
      <c s="36" t="s">
        <v>227</v>
      </c>
      <c s="37">
        <v>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199</v>
      </c>
      <c>
        <f>(M26*21)/100</f>
      </c>
      <c t="s">
        <v>26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1353</v>
      </c>
    </row>
    <row r="29" spans="1:5" ht="89.25">
      <c r="A29" t="s">
        <v>57</v>
      </c>
      <c r="E29" s="39" t="s">
        <v>1357</v>
      </c>
    </row>
    <row r="30" spans="1:16" ht="12.75">
      <c r="A30" t="s">
        <v>48</v>
      </c>
      <c s="34" t="s">
        <v>167</v>
      </c>
      <c s="34" t="s">
        <v>1358</v>
      </c>
      <c s="35" t="s">
        <v>5</v>
      </c>
      <c s="6" t="s">
        <v>1359</v>
      </c>
      <c s="36" t="s">
        <v>227</v>
      </c>
      <c s="37">
        <v>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199</v>
      </c>
      <c>
        <f>(M30*21)/100</f>
      </c>
      <c t="s">
        <v>26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1346</v>
      </c>
    </row>
    <row r="33" spans="1:5" ht="114.75">
      <c r="A33" t="s">
        <v>57</v>
      </c>
      <c r="E33" s="39" t="s">
        <v>1360</v>
      </c>
    </row>
    <row r="34" spans="1:16" ht="25.5">
      <c r="A34" t="s">
        <v>48</v>
      </c>
      <c s="34" t="s">
        <v>213</v>
      </c>
      <c s="34" t="s">
        <v>1361</v>
      </c>
      <c s="35" t="s">
        <v>5</v>
      </c>
      <c s="6" t="s">
        <v>1362</v>
      </c>
      <c s="36" t="s">
        <v>567</v>
      </c>
      <c s="37">
        <v>33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199</v>
      </c>
      <c>
        <f>(M34*21)/100</f>
      </c>
      <c t="s">
        <v>26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1346</v>
      </c>
    </row>
    <row r="37" spans="1:5" ht="89.25">
      <c r="A37" t="s">
        <v>57</v>
      </c>
      <c r="E37" s="39" t="s">
        <v>1363</v>
      </c>
    </row>
    <row r="38" spans="1:13" ht="12.75">
      <c r="A38" t="s">
        <v>45</v>
      </c>
      <c r="C38" s="31" t="s">
        <v>1364</v>
      </c>
      <c r="E38" s="33" t="s">
        <v>1365</v>
      </c>
      <c r="J38" s="32">
        <f>0</f>
      </c>
      <c s="32">
        <f>0</f>
      </c>
      <c s="32">
        <f>0+L39+L43+L47+L51</f>
      </c>
      <c s="32">
        <f>0+M39+M43+M47+M51</f>
      </c>
    </row>
    <row r="39" spans="1:16" ht="25.5">
      <c r="A39" t="s">
        <v>48</v>
      </c>
      <c s="34" t="s">
        <v>216</v>
      </c>
      <c s="34" t="s">
        <v>1366</v>
      </c>
      <c s="35" t="s">
        <v>5</v>
      </c>
      <c s="6" t="s">
        <v>1367</v>
      </c>
      <c s="36" t="s">
        <v>227</v>
      </c>
      <c s="37">
        <v>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199</v>
      </c>
      <c>
        <f>(M39*21)/100</f>
      </c>
      <c t="s">
        <v>26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55</v>
      </c>
      <c r="E41" s="40" t="s">
        <v>1342</v>
      </c>
    </row>
    <row r="42" spans="1:5" ht="102">
      <c r="A42" t="s">
        <v>57</v>
      </c>
      <c r="E42" s="39" t="s">
        <v>1368</v>
      </c>
    </row>
    <row r="43" spans="1:16" ht="25.5">
      <c r="A43" t="s">
        <v>48</v>
      </c>
      <c s="34" t="s">
        <v>220</v>
      </c>
      <c s="34" t="s">
        <v>1369</v>
      </c>
      <c s="35" t="s">
        <v>5</v>
      </c>
      <c s="6" t="s">
        <v>1370</v>
      </c>
      <c s="36" t="s">
        <v>227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199</v>
      </c>
      <c>
        <f>(M43*21)/100</f>
      </c>
      <c t="s">
        <v>26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55</v>
      </c>
      <c r="E45" s="40" t="s">
        <v>1342</v>
      </c>
    </row>
    <row r="46" spans="1:5" ht="102">
      <c r="A46" t="s">
        <v>57</v>
      </c>
      <c r="E46" s="39" t="s">
        <v>1368</v>
      </c>
    </row>
    <row r="47" spans="1:16" ht="12.75">
      <c r="A47" t="s">
        <v>48</v>
      </c>
      <c s="34" t="s">
        <v>172</v>
      </c>
      <c s="34" t="s">
        <v>1371</v>
      </c>
      <c s="35" t="s">
        <v>5</v>
      </c>
      <c s="6" t="s">
        <v>1372</v>
      </c>
      <c s="36" t="s">
        <v>227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199</v>
      </c>
      <c>
        <f>(M47*21)/100</f>
      </c>
      <c t="s">
        <v>26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55</v>
      </c>
      <c r="E49" s="40" t="s">
        <v>1342</v>
      </c>
    </row>
    <row r="50" spans="1:5" ht="114.75">
      <c r="A50" t="s">
        <v>57</v>
      </c>
      <c r="E50" s="39" t="s">
        <v>1373</v>
      </c>
    </row>
    <row r="51" spans="1:16" ht="25.5">
      <c r="A51" t="s">
        <v>48</v>
      </c>
      <c s="34" t="s">
        <v>176</v>
      </c>
      <c s="34" t="s">
        <v>1374</v>
      </c>
      <c s="35" t="s">
        <v>5</v>
      </c>
      <c s="6" t="s">
        <v>1375</v>
      </c>
      <c s="36" t="s">
        <v>567</v>
      </c>
      <c s="37">
        <v>10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199</v>
      </c>
      <c>
        <f>(M51*21)/100</f>
      </c>
      <c t="s">
        <v>26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55</v>
      </c>
      <c r="E53" s="40" t="s">
        <v>1346</v>
      </c>
    </row>
    <row r="54" spans="1:5" ht="102">
      <c r="A54" t="s">
        <v>57</v>
      </c>
      <c r="E54" s="39" t="s">
        <v>1376</v>
      </c>
    </row>
    <row r="55" spans="1:13" ht="12.75">
      <c r="A55" t="s">
        <v>45</v>
      </c>
      <c r="C55" s="31" t="s">
        <v>1377</v>
      </c>
      <c r="E55" s="33" t="s">
        <v>1378</v>
      </c>
      <c r="J55" s="32">
        <f>0</f>
      </c>
      <c s="32">
        <f>0</f>
      </c>
      <c s="32">
        <f>0+L56+L60+L64+L68+L72+L76+L80+L84+L88+L92+L96+L100+L104+L108+L112+L116+L120</f>
      </c>
      <c s="32">
        <f>0+M56+M60+M64+M68+M72+M76+M80+M84+M88+M92+M96+M100+M104+M108+M112+M116+M120</f>
      </c>
    </row>
    <row r="56" spans="1:16" ht="12.75">
      <c r="A56" t="s">
        <v>48</v>
      </c>
      <c s="34" t="s">
        <v>180</v>
      </c>
      <c s="34" t="s">
        <v>1379</v>
      </c>
      <c s="35" t="s">
        <v>5</v>
      </c>
      <c s="6" t="s">
        <v>1380</v>
      </c>
      <c s="36" t="s">
        <v>227</v>
      </c>
      <c s="37">
        <v>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199</v>
      </c>
      <c>
        <f>(M56*21)/100</f>
      </c>
      <c t="s">
        <v>26</v>
      </c>
    </row>
    <row r="57" spans="1:5" ht="12.75">
      <c r="A57" s="35" t="s">
        <v>54</v>
      </c>
      <c r="E57" s="39" t="s">
        <v>5</v>
      </c>
    </row>
    <row r="58" spans="1:5" ht="12.75">
      <c r="A58" s="35" t="s">
        <v>55</v>
      </c>
      <c r="E58" s="40" t="s">
        <v>1381</v>
      </c>
    </row>
    <row r="59" spans="1:5" ht="89.25">
      <c r="A59" t="s">
        <v>57</v>
      </c>
      <c r="E59" s="39" t="s">
        <v>1382</v>
      </c>
    </row>
    <row r="60" spans="1:16" ht="12.75">
      <c r="A60" t="s">
        <v>48</v>
      </c>
      <c s="34" t="s">
        <v>185</v>
      </c>
      <c s="34" t="s">
        <v>1383</v>
      </c>
      <c s="35" t="s">
        <v>5</v>
      </c>
      <c s="6" t="s">
        <v>1384</v>
      </c>
      <c s="36" t="s">
        <v>227</v>
      </c>
      <c s="37">
        <v>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199</v>
      </c>
      <c>
        <f>(M60*21)/100</f>
      </c>
      <c t="s">
        <v>26</v>
      </c>
    </row>
    <row r="61" spans="1:5" ht="12.75">
      <c r="A61" s="35" t="s">
        <v>54</v>
      </c>
      <c r="E61" s="39" t="s">
        <v>5</v>
      </c>
    </row>
    <row r="62" spans="1:5" ht="12.75">
      <c r="A62" s="35" t="s">
        <v>55</v>
      </c>
      <c r="E62" s="40" t="s">
        <v>1381</v>
      </c>
    </row>
    <row r="63" spans="1:5" ht="89.25">
      <c r="A63" t="s">
        <v>57</v>
      </c>
      <c r="E63" s="39" t="s">
        <v>1385</v>
      </c>
    </row>
    <row r="64" spans="1:16" ht="12.75">
      <c r="A64" t="s">
        <v>48</v>
      </c>
      <c s="34" t="s">
        <v>238</v>
      </c>
      <c s="34" t="s">
        <v>1386</v>
      </c>
      <c s="35" t="s">
        <v>5</v>
      </c>
      <c s="6" t="s">
        <v>1387</v>
      </c>
      <c s="36" t="s">
        <v>227</v>
      </c>
      <c s="37">
        <v>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199</v>
      </c>
      <c>
        <f>(M64*21)/100</f>
      </c>
      <c t="s">
        <v>26</v>
      </c>
    </row>
    <row r="65" spans="1:5" ht="12.75">
      <c r="A65" s="35" t="s">
        <v>54</v>
      </c>
      <c r="E65" s="39" t="s">
        <v>5</v>
      </c>
    </row>
    <row r="66" spans="1:5" ht="12.75">
      <c r="A66" s="35" t="s">
        <v>55</v>
      </c>
      <c r="E66" s="40" t="s">
        <v>1381</v>
      </c>
    </row>
    <row r="67" spans="1:5" ht="102">
      <c r="A67" t="s">
        <v>57</v>
      </c>
      <c r="E67" s="39" t="s">
        <v>1388</v>
      </c>
    </row>
    <row r="68" spans="1:16" ht="12.75">
      <c r="A68" t="s">
        <v>48</v>
      </c>
      <c s="34" t="s">
        <v>241</v>
      </c>
      <c s="34" t="s">
        <v>1389</v>
      </c>
      <c s="35" t="s">
        <v>5</v>
      </c>
      <c s="6" t="s">
        <v>1390</v>
      </c>
      <c s="36" t="s">
        <v>227</v>
      </c>
      <c s="37">
        <v>12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199</v>
      </c>
      <c>
        <f>(M68*21)/100</f>
      </c>
      <c t="s">
        <v>26</v>
      </c>
    </row>
    <row r="69" spans="1:5" ht="12.75">
      <c r="A69" s="35" t="s">
        <v>54</v>
      </c>
      <c r="E69" s="39" t="s">
        <v>5</v>
      </c>
    </row>
    <row r="70" spans="1:5" ht="12.75">
      <c r="A70" s="35" t="s">
        <v>55</v>
      </c>
      <c r="E70" s="40" t="s">
        <v>1381</v>
      </c>
    </row>
    <row r="71" spans="1:5" ht="102">
      <c r="A71" t="s">
        <v>57</v>
      </c>
      <c r="E71" s="39" t="s">
        <v>1388</v>
      </c>
    </row>
    <row r="72" spans="1:16" ht="12.75">
      <c r="A72" t="s">
        <v>48</v>
      </c>
      <c s="34" t="s">
        <v>244</v>
      </c>
      <c s="34" t="s">
        <v>1391</v>
      </c>
      <c s="35" t="s">
        <v>5</v>
      </c>
      <c s="6" t="s">
        <v>1392</v>
      </c>
      <c s="36" t="s">
        <v>227</v>
      </c>
      <c s="37">
        <v>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199</v>
      </c>
      <c>
        <f>(M72*21)/100</f>
      </c>
      <c t="s">
        <v>26</v>
      </c>
    </row>
    <row r="73" spans="1:5" ht="12.75">
      <c r="A73" s="35" t="s">
        <v>54</v>
      </c>
      <c r="E73" s="39" t="s">
        <v>5</v>
      </c>
    </row>
    <row r="74" spans="1:5" ht="12.75">
      <c r="A74" s="35" t="s">
        <v>55</v>
      </c>
      <c r="E74" s="40" t="s">
        <v>1381</v>
      </c>
    </row>
    <row r="75" spans="1:5" ht="102">
      <c r="A75" t="s">
        <v>57</v>
      </c>
      <c r="E75" s="39" t="s">
        <v>1388</v>
      </c>
    </row>
    <row r="76" spans="1:16" ht="12.75">
      <c r="A76" t="s">
        <v>48</v>
      </c>
      <c s="34" t="s">
        <v>247</v>
      </c>
      <c s="34" t="s">
        <v>1393</v>
      </c>
      <c s="35" t="s">
        <v>5</v>
      </c>
      <c s="6" t="s">
        <v>1394</v>
      </c>
      <c s="36" t="s">
        <v>219</v>
      </c>
      <c s="37">
        <v>10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199</v>
      </c>
      <c>
        <f>(M76*21)/100</f>
      </c>
      <c t="s">
        <v>26</v>
      </c>
    </row>
    <row r="77" spans="1:5" ht="12.75">
      <c r="A77" s="35" t="s">
        <v>54</v>
      </c>
      <c r="E77" s="39" t="s">
        <v>5</v>
      </c>
    </row>
    <row r="78" spans="1:5" ht="12.75">
      <c r="A78" s="35" t="s">
        <v>55</v>
      </c>
      <c r="E78" s="40" t="s">
        <v>1381</v>
      </c>
    </row>
    <row r="79" spans="1:5" ht="89.25">
      <c r="A79" t="s">
        <v>57</v>
      </c>
      <c r="E79" s="39" t="s">
        <v>1395</v>
      </c>
    </row>
    <row r="80" spans="1:16" ht="12.75">
      <c r="A80" t="s">
        <v>48</v>
      </c>
      <c s="34" t="s">
        <v>250</v>
      </c>
      <c s="34" t="s">
        <v>1396</v>
      </c>
      <c s="35" t="s">
        <v>5</v>
      </c>
      <c s="6" t="s">
        <v>1397</v>
      </c>
      <c s="36" t="s">
        <v>227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199</v>
      </c>
      <c>
        <f>(M80*21)/100</f>
      </c>
      <c t="s">
        <v>26</v>
      </c>
    </row>
    <row r="81" spans="1:5" ht="12.75">
      <c r="A81" s="35" t="s">
        <v>54</v>
      </c>
      <c r="E81" s="39" t="s">
        <v>5</v>
      </c>
    </row>
    <row r="82" spans="1:5" ht="12.75">
      <c r="A82" s="35" t="s">
        <v>55</v>
      </c>
      <c r="E82" s="40" t="s">
        <v>1381</v>
      </c>
    </row>
    <row r="83" spans="1:5" ht="114.75">
      <c r="A83" t="s">
        <v>57</v>
      </c>
      <c r="E83" s="39" t="s">
        <v>1398</v>
      </c>
    </row>
    <row r="84" spans="1:16" ht="12.75">
      <c r="A84" t="s">
        <v>48</v>
      </c>
      <c s="34" t="s">
        <v>253</v>
      </c>
      <c s="34" t="s">
        <v>1399</v>
      </c>
      <c s="35" t="s">
        <v>5</v>
      </c>
      <c s="6" t="s">
        <v>1400</v>
      </c>
      <c s="36" t="s">
        <v>227</v>
      </c>
      <c s="37">
        <v>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199</v>
      </c>
      <c>
        <f>(M84*21)/100</f>
      </c>
      <c t="s">
        <v>26</v>
      </c>
    </row>
    <row r="85" spans="1:5" ht="12.75">
      <c r="A85" s="35" t="s">
        <v>54</v>
      </c>
      <c r="E85" s="39" t="s">
        <v>5</v>
      </c>
    </row>
    <row r="86" spans="1:5" ht="12.75">
      <c r="A86" s="35" t="s">
        <v>55</v>
      </c>
      <c r="E86" s="40" t="s">
        <v>1381</v>
      </c>
    </row>
    <row r="87" spans="1:5" ht="114.75">
      <c r="A87" t="s">
        <v>57</v>
      </c>
      <c r="E87" s="39" t="s">
        <v>1398</v>
      </c>
    </row>
    <row r="88" spans="1:16" ht="12.75">
      <c r="A88" t="s">
        <v>48</v>
      </c>
      <c s="34" t="s">
        <v>256</v>
      </c>
      <c s="34" t="s">
        <v>1401</v>
      </c>
      <c s="35" t="s">
        <v>5</v>
      </c>
      <c s="6" t="s">
        <v>1402</v>
      </c>
      <c s="36" t="s">
        <v>227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199</v>
      </c>
      <c>
        <f>(M88*21)/100</f>
      </c>
      <c t="s">
        <v>26</v>
      </c>
    </row>
    <row r="89" spans="1:5" ht="12.75">
      <c r="A89" s="35" t="s">
        <v>54</v>
      </c>
      <c r="E89" s="39" t="s">
        <v>5</v>
      </c>
    </row>
    <row r="90" spans="1:5" ht="12.75">
      <c r="A90" s="35" t="s">
        <v>55</v>
      </c>
      <c r="E90" s="40" t="s">
        <v>1403</v>
      </c>
    </row>
    <row r="91" spans="1:5" ht="114.75">
      <c r="A91" t="s">
        <v>57</v>
      </c>
      <c r="E91" s="39" t="s">
        <v>1398</v>
      </c>
    </row>
    <row r="92" spans="1:16" ht="12.75">
      <c r="A92" t="s">
        <v>48</v>
      </c>
      <c s="34" t="s">
        <v>259</v>
      </c>
      <c s="34" t="s">
        <v>1404</v>
      </c>
      <c s="35" t="s">
        <v>5</v>
      </c>
      <c s="6" t="s">
        <v>1405</v>
      </c>
      <c s="36" t="s">
        <v>227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199</v>
      </c>
      <c>
        <f>(M92*21)/100</f>
      </c>
      <c t="s">
        <v>26</v>
      </c>
    </row>
    <row r="93" spans="1:5" ht="12.75">
      <c r="A93" s="35" t="s">
        <v>54</v>
      </c>
      <c r="E93" s="39" t="s">
        <v>5</v>
      </c>
    </row>
    <row r="94" spans="1:5" ht="12.75">
      <c r="A94" s="35" t="s">
        <v>55</v>
      </c>
      <c r="E94" s="40" t="s">
        <v>1403</v>
      </c>
    </row>
    <row r="95" spans="1:5" ht="102">
      <c r="A95" t="s">
        <v>57</v>
      </c>
      <c r="E95" s="39" t="s">
        <v>1406</v>
      </c>
    </row>
    <row r="96" spans="1:16" ht="12.75">
      <c r="A96" t="s">
        <v>48</v>
      </c>
      <c s="34" t="s">
        <v>262</v>
      </c>
      <c s="34" t="s">
        <v>1407</v>
      </c>
      <c s="35" t="s">
        <v>5</v>
      </c>
      <c s="6" t="s">
        <v>1408</v>
      </c>
      <c s="36" t="s">
        <v>227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199</v>
      </c>
      <c>
        <f>(M96*21)/100</f>
      </c>
      <c t="s">
        <v>26</v>
      </c>
    </row>
    <row r="97" spans="1:5" ht="12.75">
      <c r="A97" s="35" t="s">
        <v>54</v>
      </c>
      <c r="E97" s="39" t="s">
        <v>5</v>
      </c>
    </row>
    <row r="98" spans="1:5" ht="12.75">
      <c r="A98" s="35" t="s">
        <v>55</v>
      </c>
      <c r="E98" s="40" t="s">
        <v>1403</v>
      </c>
    </row>
    <row r="99" spans="1:5" ht="114.75">
      <c r="A99" t="s">
        <v>57</v>
      </c>
      <c r="E99" s="39" t="s">
        <v>1398</v>
      </c>
    </row>
    <row r="100" spans="1:16" ht="12.75">
      <c r="A100" t="s">
        <v>48</v>
      </c>
      <c s="34" t="s">
        <v>265</v>
      </c>
      <c s="34" t="s">
        <v>1409</v>
      </c>
      <c s="35" t="s">
        <v>5</v>
      </c>
      <c s="6" t="s">
        <v>1410</v>
      </c>
      <c s="36" t="s">
        <v>219</v>
      </c>
      <c s="37">
        <v>300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199</v>
      </c>
      <c>
        <f>(M100*21)/100</f>
      </c>
      <c t="s">
        <v>26</v>
      </c>
    </row>
    <row r="101" spans="1:5" ht="12.75">
      <c r="A101" s="35" t="s">
        <v>54</v>
      </c>
      <c r="E101" s="39" t="s">
        <v>5</v>
      </c>
    </row>
    <row r="102" spans="1:5" ht="12.75">
      <c r="A102" s="35" t="s">
        <v>55</v>
      </c>
      <c r="E102" s="40" t="s">
        <v>1403</v>
      </c>
    </row>
    <row r="103" spans="1:5" ht="102">
      <c r="A103" t="s">
        <v>57</v>
      </c>
      <c r="E103" s="39" t="s">
        <v>1411</v>
      </c>
    </row>
    <row r="104" spans="1:16" ht="12.75">
      <c r="A104" t="s">
        <v>48</v>
      </c>
      <c s="34" t="s">
        <v>270</v>
      </c>
      <c s="34" t="s">
        <v>1412</v>
      </c>
      <c s="35" t="s">
        <v>5</v>
      </c>
      <c s="6" t="s">
        <v>1413</v>
      </c>
      <c s="36" t="s">
        <v>219</v>
      </c>
      <c s="37">
        <v>300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199</v>
      </c>
      <c>
        <f>(M104*21)/100</f>
      </c>
      <c t="s">
        <v>26</v>
      </c>
    </row>
    <row r="105" spans="1:5" ht="12.75">
      <c r="A105" s="35" t="s">
        <v>54</v>
      </c>
      <c r="E105" s="39" t="s">
        <v>5</v>
      </c>
    </row>
    <row r="106" spans="1:5" ht="12.75">
      <c r="A106" s="35" t="s">
        <v>55</v>
      </c>
      <c r="E106" s="40" t="s">
        <v>1403</v>
      </c>
    </row>
    <row r="107" spans="1:5" ht="102">
      <c r="A107" t="s">
        <v>57</v>
      </c>
      <c r="E107" s="39" t="s">
        <v>1414</v>
      </c>
    </row>
    <row r="108" spans="1:16" ht="12.75">
      <c r="A108" t="s">
        <v>48</v>
      </c>
      <c s="34" t="s">
        <v>273</v>
      </c>
      <c s="34" t="s">
        <v>1415</v>
      </c>
      <c s="35" t="s">
        <v>5</v>
      </c>
      <c s="6" t="s">
        <v>1416</v>
      </c>
      <c s="36" t="s">
        <v>227</v>
      </c>
      <c s="37">
        <v>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199</v>
      </c>
      <c>
        <f>(M108*21)/100</f>
      </c>
      <c t="s">
        <v>26</v>
      </c>
    </row>
    <row r="109" spans="1:5" ht="12.75">
      <c r="A109" s="35" t="s">
        <v>54</v>
      </c>
      <c r="E109" s="39" t="s">
        <v>5</v>
      </c>
    </row>
    <row r="110" spans="1:5" ht="12.75">
      <c r="A110" s="35" t="s">
        <v>55</v>
      </c>
      <c r="E110" s="40" t="s">
        <v>1403</v>
      </c>
    </row>
    <row r="111" spans="1:5" ht="89.25">
      <c r="A111" t="s">
        <v>57</v>
      </c>
      <c r="E111" s="39" t="s">
        <v>1417</v>
      </c>
    </row>
    <row r="112" spans="1:16" ht="12.75">
      <c r="A112" t="s">
        <v>48</v>
      </c>
      <c s="34" t="s">
        <v>276</v>
      </c>
      <c s="34" t="s">
        <v>1418</v>
      </c>
      <c s="35" t="s">
        <v>5</v>
      </c>
      <c s="6" t="s">
        <v>1419</v>
      </c>
      <c s="36" t="s">
        <v>227</v>
      </c>
      <c s="37">
        <v>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199</v>
      </c>
      <c>
        <f>(M112*21)/100</f>
      </c>
      <c t="s">
        <v>26</v>
      </c>
    </row>
    <row r="113" spans="1:5" ht="12.75">
      <c r="A113" s="35" t="s">
        <v>54</v>
      </c>
      <c r="E113" s="39" t="s">
        <v>5</v>
      </c>
    </row>
    <row r="114" spans="1:5" ht="12.75">
      <c r="A114" s="35" t="s">
        <v>55</v>
      </c>
      <c r="E114" s="40" t="s">
        <v>1403</v>
      </c>
    </row>
    <row r="115" spans="1:5" ht="89.25">
      <c r="A115" t="s">
        <v>57</v>
      </c>
      <c r="E115" s="39" t="s">
        <v>1417</v>
      </c>
    </row>
    <row r="116" spans="1:16" ht="12.75">
      <c r="A116" t="s">
        <v>48</v>
      </c>
      <c s="34" t="s">
        <v>279</v>
      </c>
      <c s="34" t="s">
        <v>1420</v>
      </c>
      <c s="35" t="s">
        <v>5</v>
      </c>
      <c s="6" t="s">
        <v>1421</v>
      </c>
      <c s="36" t="s">
        <v>227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199</v>
      </c>
      <c>
        <f>(M116*21)/100</f>
      </c>
      <c t="s">
        <v>26</v>
      </c>
    </row>
    <row r="117" spans="1:5" ht="12.75">
      <c r="A117" s="35" t="s">
        <v>54</v>
      </c>
      <c r="E117" s="39" t="s">
        <v>5</v>
      </c>
    </row>
    <row r="118" spans="1:5" ht="12.75">
      <c r="A118" s="35" t="s">
        <v>55</v>
      </c>
      <c r="E118" s="40" t="s">
        <v>1381</v>
      </c>
    </row>
    <row r="119" spans="1:5" ht="114.75">
      <c r="A119" t="s">
        <v>57</v>
      </c>
      <c r="E119" s="39" t="s">
        <v>1398</v>
      </c>
    </row>
    <row r="120" spans="1:16" ht="12.75">
      <c r="A120" t="s">
        <v>48</v>
      </c>
      <c s="34" t="s">
        <v>282</v>
      </c>
      <c s="34" t="s">
        <v>1422</v>
      </c>
      <c s="35" t="s">
        <v>5</v>
      </c>
      <c s="6" t="s">
        <v>1423</v>
      </c>
      <c s="36" t="s">
        <v>227</v>
      </c>
      <c s="37">
        <v>5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199</v>
      </c>
      <c>
        <f>(M120*21)/100</f>
      </c>
      <c t="s">
        <v>26</v>
      </c>
    </row>
    <row r="121" spans="1:5" ht="12.75">
      <c r="A121" s="35" t="s">
        <v>54</v>
      </c>
      <c r="E121" s="39" t="s">
        <v>5</v>
      </c>
    </row>
    <row r="122" spans="1:5" ht="12.75">
      <c r="A122" s="35" t="s">
        <v>55</v>
      </c>
      <c r="E122" s="40" t="s">
        <v>1381</v>
      </c>
    </row>
    <row r="123" spans="1:5" ht="114.75">
      <c r="A123" t="s">
        <v>57</v>
      </c>
      <c r="E123" s="39" t="s">
        <v>1398</v>
      </c>
    </row>
    <row r="124" spans="1:13" ht="12.75">
      <c r="A124" t="s">
        <v>45</v>
      </c>
      <c r="C124" s="31" t="s">
        <v>1424</v>
      </c>
      <c r="E124" s="33" t="s">
        <v>1425</v>
      </c>
      <c r="J124" s="32">
        <f>0</f>
      </c>
      <c s="32">
        <f>0</f>
      </c>
      <c s="32">
        <f>0+L125</f>
      </c>
      <c s="32">
        <f>0+M125</f>
      </c>
    </row>
    <row r="125" spans="1:16" ht="12.75">
      <c r="A125" t="s">
        <v>48</v>
      </c>
      <c s="34" t="s">
        <v>285</v>
      </c>
      <c s="34" t="s">
        <v>1426</v>
      </c>
      <c s="35" t="s">
        <v>5</v>
      </c>
      <c s="6" t="s">
        <v>1427</v>
      </c>
      <c s="36" t="s">
        <v>227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199</v>
      </c>
      <c>
        <f>(M125*21)/100</f>
      </c>
      <c t="s">
        <v>26</v>
      </c>
    </row>
    <row r="126" spans="1:5" ht="12.75">
      <c r="A126" s="35" t="s">
        <v>54</v>
      </c>
      <c r="E126" s="39" t="s">
        <v>5</v>
      </c>
    </row>
    <row r="127" spans="1:5" ht="12.75">
      <c r="A127" s="35" t="s">
        <v>55</v>
      </c>
      <c r="E127" s="40" t="s">
        <v>1346</v>
      </c>
    </row>
    <row r="128" spans="1:5" ht="89.25">
      <c r="A128" t="s">
        <v>57</v>
      </c>
      <c r="E128" s="39" t="s">
        <v>1428</v>
      </c>
    </row>
    <row r="129" spans="1:13" ht="12.75">
      <c r="A129" t="s">
        <v>45</v>
      </c>
      <c r="C129" s="31" t="s">
        <v>1429</v>
      </c>
      <c r="E129" s="33" t="s">
        <v>1430</v>
      </c>
      <c r="J129" s="32">
        <f>0</f>
      </c>
      <c s="32">
        <f>0</f>
      </c>
      <c s="32">
        <f>0+L130+L134+L138</f>
      </c>
      <c s="32">
        <f>0+M130+M134+M138</f>
      </c>
    </row>
    <row r="130" spans="1:16" ht="12.75">
      <c r="A130" t="s">
        <v>48</v>
      </c>
      <c s="34" t="s">
        <v>288</v>
      </c>
      <c s="34" t="s">
        <v>1431</v>
      </c>
      <c s="35" t="s">
        <v>5</v>
      </c>
      <c s="6" t="s">
        <v>1432</v>
      </c>
      <c s="36" t="s">
        <v>227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199</v>
      </c>
      <c>
        <f>(M130*21)/100</f>
      </c>
      <c t="s">
        <v>26</v>
      </c>
    </row>
    <row r="131" spans="1:5" ht="12.75">
      <c r="A131" s="35" t="s">
        <v>54</v>
      </c>
      <c r="E131" s="39" t="s">
        <v>5</v>
      </c>
    </row>
    <row r="132" spans="1:5" ht="12.75">
      <c r="A132" s="35" t="s">
        <v>55</v>
      </c>
      <c r="E132" s="40" t="s">
        <v>1346</v>
      </c>
    </row>
    <row r="133" spans="1:5" ht="102">
      <c r="A133" t="s">
        <v>57</v>
      </c>
      <c r="E133" s="39" t="s">
        <v>1433</v>
      </c>
    </row>
    <row r="134" spans="1:16" ht="12.75">
      <c r="A134" t="s">
        <v>48</v>
      </c>
      <c s="34" t="s">
        <v>293</v>
      </c>
      <c s="34" t="s">
        <v>1434</v>
      </c>
      <c s="35" t="s">
        <v>5</v>
      </c>
      <c s="6" t="s">
        <v>1435</v>
      </c>
      <c s="36" t="s">
        <v>227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199</v>
      </c>
      <c>
        <f>(M134*21)/100</f>
      </c>
      <c t="s">
        <v>26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55</v>
      </c>
      <c r="E136" s="40" t="s">
        <v>1346</v>
      </c>
    </row>
    <row r="137" spans="1:5" ht="102">
      <c r="A137" t="s">
        <v>57</v>
      </c>
      <c r="E137" s="39" t="s">
        <v>1436</v>
      </c>
    </row>
    <row r="138" spans="1:16" ht="12.75">
      <c r="A138" t="s">
        <v>48</v>
      </c>
      <c s="34" t="s">
        <v>297</v>
      </c>
      <c s="34" t="s">
        <v>1437</v>
      </c>
      <c s="35" t="s">
        <v>5</v>
      </c>
      <c s="6" t="s">
        <v>1438</v>
      </c>
      <c s="36" t="s">
        <v>567</v>
      </c>
      <c s="37">
        <v>20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199</v>
      </c>
      <c>
        <f>(M138*21)/100</f>
      </c>
      <c t="s">
        <v>26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55</v>
      </c>
      <c r="E140" s="40" t="s">
        <v>1346</v>
      </c>
    </row>
    <row r="141" spans="1:5" ht="89.25">
      <c r="A141" t="s">
        <v>57</v>
      </c>
      <c r="E141" s="39" t="s">
        <v>1439</v>
      </c>
    </row>
    <row r="142" spans="1:13" ht="12.75">
      <c r="A142" t="s">
        <v>45</v>
      </c>
      <c r="C142" s="31" t="s">
        <v>1440</v>
      </c>
      <c r="E142" s="33" t="s">
        <v>1441</v>
      </c>
      <c r="J142" s="32">
        <f>0</f>
      </c>
      <c s="32">
        <f>0</f>
      </c>
      <c s="32">
        <f>0+L143+L147+L151+L155+L159+L163+L167+L171+L175+L179+L183+L187+L191+L195+L199+L203+L207+L211+L215+L219+L223+L227+L231+L235+L239+L243+L247</f>
      </c>
      <c s="32">
        <f>0+M143+M147+M151+M155+M159+M163+M167+M171+M175+M179+M183+M187+M191+M195+M199+M203+M207+M211+M215+M219+M223+M227+M231+M235+M239+M243+M247</f>
      </c>
    </row>
    <row r="143" spans="1:16" ht="12.75">
      <c r="A143" t="s">
        <v>48</v>
      </c>
      <c s="34" t="s">
        <v>300</v>
      </c>
      <c s="34" t="s">
        <v>1442</v>
      </c>
      <c s="35" t="s">
        <v>5</v>
      </c>
      <c s="6" t="s">
        <v>1443</v>
      </c>
      <c s="36" t="s">
        <v>204</v>
      </c>
      <c s="37">
        <v>30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199</v>
      </c>
      <c>
        <f>(M143*21)/100</f>
      </c>
      <c t="s">
        <v>26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55</v>
      </c>
      <c r="E145" s="40" t="s">
        <v>1444</v>
      </c>
    </row>
    <row r="146" spans="1:5" ht="127.5">
      <c r="A146" t="s">
        <v>57</v>
      </c>
      <c r="E146" s="39" t="s">
        <v>1445</v>
      </c>
    </row>
    <row r="147" spans="1:16" ht="12.75">
      <c r="A147" t="s">
        <v>48</v>
      </c>
      <c s="34" t="s">
        <v>303</v>
      </c>
      <c s="34" t="s">
        <v>1446</v>
      </c>
      <c s="35" t="s">
        <v>5</v>
      </c>
      <c s="6" t="s">
        <v>1447</v>
      </c>
      <c s="36" t="s">
        <v>227</v>
      </c>
      <c s="37">
        <v>3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199</v>
      </c>
      <c>
        <f>(M147*21)/100</f>
      </c>
      <c t="s">
        <v>26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55</v>
      </c>
      <c r="E149" s="40" t="s">
        <v>1444</v>
      </c>
    </row>
    <row r="150" spans="1:5" ht="114.75">
      <c r="A150" t="s">
        <v>57</v>
      </c>
      <c r="E150" s="39" t="s">
        <v>1448</v>
      </c>
    </row>
    <row r="151" spans="1:16" ht="12.75">
      <c r="A151" t="s">
        <v>48</v>
      </c>
      <c s="34" t="s">
        <v>306</v>
      </c>
      <c s="34" t="s">
        <v>1449</v>
      </c>
      <c s="35" t="s">
        <v>5</v>
      </c>
      <c s="6" t="s">
        <v>1450</v>
      </c>
      <c s="36" t="s">
        <v>227</v>
      </c>
      <c s="37">
        <v>83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199</v>
      </c>
      <c>
        <f>(M151*21)/100</f>
      </c>
      <c t="s">
        <v>26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55</v>
      </c>
      <c r="E153" s="40" t="s">
        <v>1444</v>
      </c>
    </row>
    <row r="154" spans="1:5" ht="102">
      <c r="A154" t="s">
        <v>57</v>
      </c>
      <c r="E154" s="39" t="s">
        <v>1451</v>
      </c>
    </row>
    <row r="155" spans="1:16" ht="12.75">
      <c r="A155" t="s">
        <v>48</v>
      </c>
      <c s="34" t="s">
        <v>309</v>
      </c>
      <c s="34" t="s">
        <v>1452</v>
      </c>
      <c s="35" t="s">
        <v>5</v>
      </c>
      <c s="6" t="s">
        <v>1453</v>
      </c>
      <c s="36" t="s">
        <v>227</v>
      </c>
      <c s="37">
        <v>28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199</v>
      </c>
      <c>
        <f>(M155*21)/100</f>
      </c>
      <c t="s">
        <v>26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55</v>
      </c>
      <c r="E157" s="40" t="s">
        <v>1444</v>
      </c>
    </row>
    <row r="158" spans="1:5" ht="102">
      <c r="A158" t="s">
        <v>57</v>
      </c>
      <c r="E158" s="39" t="s">
        <v>1451</v>
      </c>
    </row>
    <row r="159" spans="1:16" ht="12.75">
      <c r="A159" t="s">
        <v>48</v>
      </c>
      <c s="34" t="s">
        <v>312</v>
      </c>
      <c s="34" t="s">
        <v>1454</v>
      </c>
      <c s="35" t="s">
        <v>5</v>
      </c>
      <c s="6" t="s">
        <v>1455</v>
      </c>
      <c s="36" t="s">
        <v>227</v>
      </c>
      <c s="37">
        <v>30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199</v>
      </c>
      <c>
        <f>(M159*21)/100</f>
      </c>
      <c t="s">
        <v>26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55</v>
      </c>
      <c r="E161" s="40" t="s">
        <v>1444</v>
      </c>
    </row>
    <row r="162" spans="1:5" ht="102">
      <c r="A162" t="s">
        <v>57</v>
      </c>
      <c r="E162" s="39" t="s">
        <v>1451</v>
      </c>
    </row>
    <row r="163" spans="1:16" ht="12.75">
      <c r="A163" t="s">
        <v>48</v>
      </c>
      <c s="34" t="s">
        <v>315</v>
      </c>
      <c s="34" t="s">
        <v>1456</v>
      </c>
      <c s="35" t="s">
        <v>5</v>
      </c>
      <c s="6" t="s">
        <v>1457</v>
      </c>
      <c s="36" t="s">
        <v>227</v>
      </c>
      <c s="37">
        <v>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199</v>
      </c>
      <c>
        <f>(M163*21)/100</f>
      </c>
      <c t="s">
        <v>26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55</v>
      </c>
      <c r="E165" s="40" t="s">
        <v>1444</v>
      </c>
    </row>
    <row r="166" spans="1:5" ht="102">
      <c r="A166" t="s">
        <v>57</v>
      </c>
      <c r="E166" s="39" t="s">
        <v>1451</v>
      </c>
    </row>
    <row r="167" spans="1:16" ht="12.75">
      <c r="A167" t="s">
        <v>48</v>
      </c>
      <c s="34" t="s">
        <v>318</v>
      </c>
      <c s="34" t="s">
        <v>1458</v>
      </c>
      <c s="35" t="s">
        <v>5</v>
      </c>
      <c s="6" t="s">
        <v>1459</v>
      </c>
      <c s="36" t="s">
        <v>227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199</v>
      </c>
      <c>
        <f>(M167*21)/100</f>
      </c>
      <c t="s">
        <v>26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55</v>
      </c>
      <c r="E169" s="40" t="s">
        <v>1444</v>
      </c>
    </row>
    <row r="170" spans="1:5" ht="102">
      <c r="A170" t="s">
        <v>57</v>
      </c>
      <c r="E170" s="39" t="s">
        <v>1451</v>
      </c>
    </row>
    <row r="171" spans="1:16" ht="12.75">
      <c r="A171" t="s">
        <v>48</v>
      </c>
      <c s="34" t="s">
        <v>321</v>
      </c>
      <c s="34" t="s">
        <v>1460</v>
      </c>
      <c s="35" t="s">
        <v>5</v>
      </c>
      <c s="6" t="s">
        <v>1461</v>
      </c>
      <c s="36" t="s">
        <v>227</v>
      </c>
      <c s="37">
        <v>24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199</v>
      </c>
      <c>
        <f>(M171*21)/100</f>
      </c>
      <c t="s">
        <v>26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55</v>
      </c>
      <c r="E173" s="40" t="s">
        <v>1444</v>
      </c>
    </row>
    <row r="174" spans="1:5" ht="102">
      <c r="A174" t="s">
        <v>57</v>
      </c>
      <c r="E174" s="39" t="s">
        <v>1462</v>
      </c>
    </row>
    <row r="175" spans="1:16" ht="12.75">
      <c r="A175" t="s">
        <v>48</v>
      </c>
      <c s="34" t="s">
        <v>324</v>
      </c>
      <c s="34" t="s">
        <v>1463</v>
      </c>
      <c s="35" t="s">
        <v>5</v>
      </c>
      <c s="6" t="s">
        <v>1464</v>
      </c>
      <c s="36" t="s">
        <v>227</v>
      </c>
      <c s="37">
        <v>40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199</v>
      </c>
      <c>
        <f>(M175*21)/100</f>
      </c>
      <c t="s">
        <v>26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55</v>
      </c>
      <c r="E177" s="40" t="s">
        <v>1444</v>
      </c>
    </row>
    <row r="178" spans="1:5" ht="102">
      <c r="A178" t="s">
        <v>57</v>
      </c>
      <c r="E178" s="39" t="s">
        <v>1462</v>
      </c>
    </row>
    <row r="179" spans="1:16" ht="12.75">
      <c r="A179" t="s">
        <v>48</v>
      </c>
      <c s="34" t="s">
        <v>327</v>
      </c>
      <c s="34" t="s">
        <v>1465</v>
      </c>
      <c s="35" t="s">
        <v>5</v>
      </c>
      <c s="6" t="s">
        <v>1466</v>
      </c>
      <c s="36" t="s">
        <v>227</v>
      </c>
      <c s="37">
        <v>95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199</v>
      </c>
      <c>
        <f>(M179*21)/100</f>
      </c>
      <c t="s">
        <v>26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55</v>
      </c>
      <c r="E181" s="40" t="s">
        <v>1444</v>
      </c>
    </row>
    <row r="182" spans="1:5" ht="102">
      <c r="A182" t="s">
        <v>57</v>
      </c>
      <c r="E182" s="39" t="s">
        <v>1462</v>
      </c>
    </row>
    <row r="183" spans="1:16" ht="12.75">
      <c r="A183" t="s">
        <v>48</v>
      </c>
      <c s="34" t="s">
        <v>330</v>
      </c>
      <c s="34" t="s">
        <v>1467</v>
      </c>
      <c s="35" t="s">
        <v>5</v>
      </c>
      <c s="6" t="s">
        <v>1468</v>
      </c>
      <c s="36" t="s">
        <v>227</v>
      </c>
      <c s="37">
        <v>5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199</v>
      </c>
      <c>
        <f>(M183*21)/100</f>
      </c>
      <c t="s">
        <v>26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55</v>
      </c>
      <c r="E185" s="40" t="s">
        <v>1444</v>
      </c>
    </row>
    <row r="186" spans="1:5" ht="102">
      <c r="A186" t="s">
        <v>57</v>
      </c>
      <c r="E186" s="39" t="s">
        <v>1462</v>
      </c>
    </row>
    <row r="187" spans="1:16" ht="12.75">
      <c r="A187" t="s">
        <v>48</v>
      </c>
      <c s="34" t="s">
        <v>333</v>
      </c>
      <c s="34" t="s">
        <v>1469</v>
      </c>
      <c s="35" t="s">
        <v>5</v>
      </c>
      <c s="6" t="s">
        <v>1470</v>
      </c>
      <c s="36" t="s">
        <v>227</v>
      </c>
      <c s="37">
        <v>9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199</v>
      </c>
      <c>
        <f>(M187*21)/100</f>
      </c>
      <c t="s">
        <v>26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55</v>
      </c>
      <c r="E189" s="40" t="s">
        <v>1444</v>
      </c>
    </row>
    <row r="190" spans="1:5" ht="102">
      <c r="A190" t="s">
        <v>57</v>
      </c>
      <c r="E190" s="39" t="s">
        <v>1462</v>
      </c>
    </row>
    <row r="191" spans="1:16" ht="12.75">
      <c r="A191" t="s">
        <v>48</v>
      </c>
      <c s="34" t="s">
        <v>336</v>
      </c>
      <c s="34" t="s">
        <v>1471</v>
      </c>
      <c s="35" t="s">
        <v>5</v>
      </c>
      <c s="6" t="s">
        <v>1472</v>
      </c>
      <c s="36" t="s">
        <v>227</v>
      </c>
      <c s="37">
        <v>3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199</v>
      </c>
      <c>
        <f>(M191*21)/100</f>
      </c>
      <c t="s">
        <v>26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55</v>
      </c>
      <c r="E193" s="40" t="s">
        <v>1444</v>
      </c>
    </row>
    <row r="194" spans="1:5" ht="102">
      <c r="A194" t="s">
        <v>57</v>
      </c>
      <c r="E194" s="39" t="s">
        <v>1462</v>
      </c>
    </row>
    <row r="195" spans="1:16" ht="12.75">
      <c r="A195" t="s">
        <v>48</v>
      </c>
      <c s="34" t="s">
        <v>339</v>
      </c>
      <c s="34" t="s">
        <v>1473</v>
      </c>
      <c s="35" t="s">
        <v>5</v>
      </c>
      <c s="6" t="s">
        <v>1474</v>
      </c>
      <c s="36" t="s">
        <v>227</v>
      </c>
      <c s="37">
        <v>8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199</v>
      </c>
      <c>
        <f>(M195*21)/100</f>
      </c>
      <c t="s">
        <v>26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55</v>
      </c>
      <c r="E197" s="40" t="s">
        <v>1444</v>
      </c>
    </row>
    <row r="198" spans="1:5" ht="102">
      <c r="A198" t="s">
        <v>57</v>
      </c>
      <c r="E198" s="39" t="s">
        <v>1462</v>
      </c>
    </row>
    <row r="199" spans="1:16" ht="12.75">
      <c r="A199" t="s">
        <v>48</v>
      </c>
      <c s="34" t="s">
        <v>342</v>
      </c>
      <c s="34" t="s">
        <v>1475</v>
      </c>
      <c s="35" t="s">
        <v>5</v>
      </c>
      <c s="6" t="s">
        <v>1476</v>
      </c>
      <c s="36" t="s">
        <v>227</v>
      </c>
      <c s="37">
        <v>17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199</v>
      </c>
      <c>
        <f>(M199*21)/100</f>
      </c>
      <c t="s">
        <v>26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55</v>
      </c>
      <c r="E201" s="40" t="s">
        <v>1444</v>
      </c>
    </row>
    <row r="202" spans="1:5" ht="102">
      <c r="A202" t="s">
        <v>57</v>
      </c>
      <c r="E202" s="39" t="s">
        <v>1462</v>
      </c>
    </row>
    <row r="203" spans="1:16" ht="25.5">
      <c r="A203" t="s">
        <v>48</v>
      </c>
      <c s="34" t="s">
        <v>345</v>
      </c>
      <c s="34" t="s">
        <v>1477</v>
      </c>
      <c s="35" t="s">
        <v>5</v>
      </c>
      <c s="6" t="s">
        <v>1478</v>
      </c>
      <c s="36" t="s">
        <v>227</v>
      </c>
      <c s="37">
        <v>5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199</v>
      </c>
      <c>
        <f>(M203*21)/100</f>
      </c>
      <c t="s">
        <v>26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55</v>
      </c>
      <c r="E205" s="40" t="s">
        <v>1444</v>
      </c>
    </row>
    <row r="206" spans="1:5" ht="102">
      <c r="A206" t="s">
        <v>57</v>
      </c>
      <c r="E206" s="39" t="s">
        <v>1462</v>
      </c>
    </row>
    <row r="207" spans="1:16" ht="12.75">
      <c r="A207" t="s">
        <v>48</v>
      </c>
      <c s="34" t="s">
        <v>348</v>
      </c>
      <c s="34" t="s">
        <v>1479</v>
      </c>
      <c s="35" t="s">
        <v>5</v>
      </c>
      <c s="6" t="s">
        <v>1480</v>
      </c>
      <c s="36" t="s">
        <v>227</v>
      </c>
      <c s="37">
        <v>5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199</v>
      </c>
      <c>
        <f>(M207*21)/100</f>
      </c>
      <c t="s">
        <v>26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55</v>
      </c>
      <c r="E209" s="40" t="s">
        <v>1444</v>
      </c>
    </row>
    <row r="210" spans="1:5" ht="102">
      <c r="A210" t="s">
        <v>57</v>
      </c>
      <c r="E210" s="39" t="s">
        <v>1462</v>
      </c>
    </row>
    <row r="211" spans="1:16" ht="12.75">
      <c r="A211" t="s">
        <v>48</v>
      </c>
      <c s="34" t="s">
        <v>351</v>
      </c>
      <c s="34" t="s">
        <v>1481</v>
      </c>
      <c s="35" t="s">
        <v>5</v>
      </c>
      <c s="6" t="s">
        <v>1482</v>
      </c>
      <c s="36" t="s">
        <v>227</v>
      </c>
      <c s="37">
        <v>4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199</v>
      </c>
      <c>
        <f>(M211*21)/100</f>
      </c>
      <c t="s">
        <v>26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55</v>
      </c>
      <c r="E213" s="40" t="s">
        <v>1444</v>
      </c>
    </row>
    <row r="214" spans="1:5" ht="102">
      <c r="A214" t="s">
        <v>57</v>
      </c>
      <c r="E214" s="39" t="s">
        <v>1462</v>
      </c>
    </row>
    <row r="215" spans="1:16" ht="25.5">
      <c r="A215" t="s">
        <v>48</v>
      </c>
      <c s="34" t="s">
        <v>354</v>
      </c>
      <c s="34" t="s">
        <v>1483</v>
      </c>
      <c s="35" t="s">
        <v>5</v>
      </c>
      <c s="6" t="s">
        <v>1484</v>
      </c>
      <c s="36" t="s">
        <v>227</v>
      </c>
      <c s="37">
        <v>2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199</v>
      </c>
      <c>
        <f>(M215*21)/100</f>
      </c>
      <c t="s">
        <v>26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55</v>
      </c>
      <c r="E217" s="40" t="s">
        <v>1444</v>
      </c>
    </row>
    <row r="218" spans="1:5" ht="102">
      <c r="A218" t="s">
        <v>57</v>
      </c>
      <c r="E218" s="39" t="s">
        <v>1462</v>
      </c>
    </row>
    <row r="219" spans="1:16" ht="12.75">
      <c r="A219" t="s">
        <v>48</v>
      </c>
      <c s="34" t="s">
        <v>357</v>
      </c>
      <c s="34" t="s">
        <v>1485</v>
      </c>
      <c s="35" t="s">
        <v>5</v>
      </c>
      <c s="6" t="s">
        <v>1486</v>
      </c>
      <c s="36" t="s">
        <v>227</v>
      </c>
      <c s="37">
        <v>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199</v>
      </c>
      <c>
        <f>(M219*21)/100</f>
      </c>
      <c t="s">
        <v>26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55</v>
      </c>
      <c r="E221" s="40" t="s">
        <v>1444</v>
      </c>
    </row>
    <row r="222" spans="1:5" ht="102">
      <c r="A222" t="s">
        <v>57</v>
      </c>
      <c r="E222" s="39" t="s">
        <v>1462</v>
      </c>
    </row>
    <row r="223" spans="1:16" ht="12.75">
      <c r="A223" t="s">
        <v>48</v>
      </c>
      <c s="34" t="s">
        <v>360</v>
      </c>
      <c s="34" t="s">
        <v>1487</v>
      </c>
      <c s="35" t="s">
        <v>5</v>
      </c>
      <c s="6" t="s">
        <v>1488</v>
      </c>
      <c s="36" t="s">
        <v>227</v>
      </c>
      <c s="37">
        <v>18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199</v>
      </c>
      <c>
        <f>(M223*21)/100</f>
      </c>
      <c t="s">
        <v>26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55</v>
      </c>
      <c r="E225" s="40" t="s">
        <v>1444</v>
      </c>
    </row>
    <row r="226" spans="1:5" ht="102">
      <c r="A226" t="s">
        <v>57</v>
      </c>
      <c r="E226" s="39" t="s">
        <v>1462</v>
      </c>
    </row>
    <row r="227" spans="1:16" ht="12.75">
      <c r="A227" t="s">
        <v>48</v>
      </c>
      <c s="34" t="s">
        <v>363</v>
      </c>
      <c s="34" t="s">
        <v>1489</v>
      </c>
      <c s="35" t="s">
        <v>5</v>
      </c>
      <c s="6" t="s">
        <v>1490</v>
      </c>
      <c s="36" t="s">
        <v>227</v>
      </c>
      <c s="37">
        <v>95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199</v>
      </c>
      <c>
        <f>(M227*21)/100</f>
      </c>
      <c t="s">
        <v>26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55</v>
      </c>
      <c r="E229" s="40" t="s">
        <v>1444</v>
      </c>
    </row>
    <row r="230" spans="1:5" ht="102">
      <c r="A230" t="s">
        <v>57</v>
      </c>
      <c r="E230" s="39" t="s">
        <v>1462</v>
      </c>
    </row>
    <row r="231" spans="1:16" ht="12.75">
      <c r="A231" t="s">
        <v>48</v>
      </c>
      <c s="34" t="s">
        <v>366</v>
      </c>
      <c s="34" t="s">
        <v>1491</v>
      </c>
      <c s="35" t="s">
        <v>5</v>
      </c>
      <c s="6" t="s">
        <v>1492</v>
      </c>
      <c s="36" t="s">
        <v>227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199</v>
      </c>
      <c>
        <f>(M231*21)/100</f>
      </c>
      <c t="s">
        <v>26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55</v>
      </c>
      <c r="E233" s="40" t="s">
        <v>1444</v>
      </c>
    </row>
    <row r="234" spans="1:5" ht="102">
      <c r="A234" t="s">
        <v>57</v>
      </c>
      <c r="E234" s="39" t="s">
        <v>1462</v>
      </c>
    </row>
    <row r="235" spans="1:16" ht="12.75">
      <c r="A235" t="s">
        <v>48</v>
      </c>
      <c s="34" t="s">
        <v>369</v>
      </c>
      <c s="34" t="s">
        <v>1493</v>
      </c>
      <c s="35" t="s">
        <v>5</v>
      </c>
      <c s="6" t="s">
        <v>1494</v>
      </c>
      <c s="36" t="s">
        <v>227</v>
      </c>
      <c s="37">
        <v>3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199</v>
      </c>
      <c>
        <f>(M235*21)/100</f>
      </c>
      <c t="s">
        <v>26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55</v>
      </c>
      <c r="E237" s="40" t="s">
        <v>1444</v>
      </c>
    </row>
    <row r="238" spans="1:5" ht="102">
      <c r="A238" t="s">
        <v>57</v>
      </c>
      <c r="E238" s="39" t="s">
        <v>1462</v>
      </c>
    </row>
    <row r="239" spans="1:16" ht="25.5">
      <c r="A239" t="s">
        <v>48</v>
      </c>
      <c s="34" t="s">
        <v>372</v>
      </c>
      <c s="34" t="s">
        <v>1495</v>
      </c>
      <c s="35" t="s">
        <v>5</v>
      </c>
      <c s="6" t="s">
        <v>1496</v>
      </c>
      <c s="36" t="s">
        <v>219</v>
      </c>
      <c s="37">
        <v>7400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199</v>
      </c>
      <c>
        <f>(M239*21)/100</f>
      </c>
      <c t="s">
        <v>26</v>
      </c>
    </row>
    <row r="240" spans="1:5" ht="12.75">
      <c r="A240" s="35" t="s">
        <v>54</v>
      </c>
      <c r="E240" s="39" t="s">
        <v>5</v>
      </c>
    </row>
    <row r="241" spans="1:5" ht="12.75">
      <c r="A241" s="35" t="s">
        <v>55</v>
      </c>
      <c r="E241" s="40" t="s">
        <v>1444</v>
      </c>
    </row>
    <row r="242" spans="1:5" ht="102">
      <c r="A242" t="s">
        <v>57</v>
      </c>
      <c r="E242" s="39" t="s">
        <v>1497</v>
      </c>
    </row>
    <row r="243" spans="1:16" ht="25.5">
      <c r="A243" t="s">
        <v>48</v>
      </c>
      <c s="34" t="s">
        <v>375</v>
      </c>
      <c s="34" t="s">
        <v>1498</v>
      </c>
      <c s="35" t="s">
        <v>5</v>
      </c>
      <c s="6" t="s">
        <v>1499</v>
      </c>
      <c s="36" t="s">
        <v>219</v>
      </c>
      <c s="37">
        <v>7400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199</v>
      </c>
      <c>
        <f>(M243*21)/100</f>
      </c>
      <c t="s">
        <v>26</v>
      </c>
    </row>
    <row r="244" spans="1:5" ht="12.75">
      <c r="A244" s="35" t="s">
        <v>54</v>
      </c>
      <c r="E244" s="39" t="s">
        <v>5</v>
      </c>
    </row>
    <row r="245" spans="1:5" ht="12.75">
      <c r="A245" s="35" t="s">
        <v>55</v>
      </c>
      <c r="E245" s="40" t="s">
        <v>1444</v>
      </c>
    </row>
    <row r="246" spans="1:5" ht="102">
      <c r="A246" t="s">
        <v>57</v>
      </c>
      <c r="E246" s="39" t="s">
        <v>1497</v>
      </c>
    </row>
    <row r="247" spans="1:16" ht="12.75">
      <c r="A247" t="s">
        <v>48</v>
      </c>
      <c s="34" t="s">
        <v>378</v>
      </c>
      <c s="34" t="s">
        <v>1500</v>
      </c>
      <c s="35" t="s">
        <v>5</v>
      </c>
      <c s="6" t="s">
        <v>1501</v>
      </c>
      <c s="36" t="s">
        <v>567</v>
      </c>
      <c s="37">
        <v>768.667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199</v>
      </c>
      <c>
        <f>(M247*21)/100</f>
      </c>
      <c t="s">
        <v>26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55</v>
      </c>
      <c r="E249" s="40" t="s">
        <v>1346</v>
      </c>
    </row>
    <row r="250" spans="1:5" ht="89.25">
      <c r="A250" t="s">
        <v>57</v>
      </c>
      <c r="E250" s="39" t="s">
        <v>1502</v>
      </c>
    </row>
    <row r="251" spans="1:13" ht="12.75">
      <c r="A251" t="s">
        <v>45</v>
      </c>
      <c r="C251" s="31" t="s">
        <v>46</v>
      </c>
      <c r="E251" s="33" t="s">
        <v>47</v>
      </c>
      <c r="J251" s="32">
        <f>0</f>
      </c>
      <c s="32">
        <f>0</f>
      </c>
      <c s="32">
        <f>0+L252+L256+L260+L264</f>
      </c>
      <c s="32">
        <f>0+M252+M256+M260+M264</f>
      </c>
    </row>
    <row r="252" spans="1:16" ht="25.5">
      <c r="A252" t="s">
        <v>48</v>
      </c>
      <c s="34" t="s">
        <v>381</v>
      </c>
      <c s="34" t="s">
        <v>60</v>
      </c>
      <c s="35" t="s">
        <v>59</v>
      </c>
      <c s="6" t="s">
        <v>61</v>
      </c>
      <c s="36" t="s">
        <v>52</v>
      </c>
      <c s="37">
        <v>40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53</v>
      </c>
      <c>
        <f>(M252*21)/100</f>
      </c>
      <c t="s">
        <v>26</v>
      </c>
    </row>
    <row r="253" spans="1:5" ht="25.5">
      <c r="A253" s="35" t="s">
        <v>54</v>
      </c>
      <c r="E253" s="39" t="s">
        <v>607</v>
      </c>
    </row>
    <row r="254" spans="1:5" ht="12.75">
      <c r="A254" s="35" t="s">
        <v>55</v>
      </c>
      <c r="E254" s="40" t="s">
        <v>1346</v>
      </c>
    </row>
    <row r="255" spans="1:5" ht="191.25">
      <c r="A255" t="s">
        <v>57</v>
      </c>
      <c r="E255" s="39" t="s">
        <v>63</v>
      </c>
    </row>
    <row r="256" spans="1:16" ht="25.5">
      <c r="A256" t="s">
        <v>48</v>
      </c>
      <c s="34" t="s">
        <v>384</v>
      </c>
      <c s="34" t="s">
        <v>74</v>
      </c>
      <c s="35" t="s">
        <v>73</v>
      </c>
      <c s="6" t="s">
        <v>75</v>
      </c>
      <c s="36" t="s">
        <v>52</v>
      </c>
      <c s="37">
        <v>45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53</v>
      </c>
      <c>
        <f>(M256*21)/100</f>
      </c>
      <c t="s">
        <v>26</v>
      </c>
    </row>
    <row r="257" spans="1:5" ht="25.5">
      <c r="A257" s="35" t="s">
        <v>54</v>
      </c>
      <c r="E257" s="39" t="s">
        <v>607</v>
      </c>
    </row>
    <row r="258" spans="1:5" ht="12.75">
      <c r="A258" s="35" t="s">
        <v>55</v>
      </c>
      <c r="E258" s="40" t="s">
        <v>1346</v>
      </c>
    </row>
    <row r="259" spans="1:5" ht="191.25">
      <c r="A259" t="s">
        <v>57</v>
      </c>
      <c r="E259" s="39" t="s">
        <v>77</v>
      </c>
    </row>
    <row r="260" spans="1:16" ht="25.5">
      <c r="A260" t="s">
        <v>48</v>
      </c>
      <c s="34" t="s">
        <v>387</v>
      </c>
      <c s="34" t="s">
        <v>104</v>
      </c>
      <c s="35" t="s">
        <v>103</v>
      </c>
      <c s="6" t="s">
        <v>105</v>
      </c>
      <c s="36" t="s">
        <v>52</v>
      </c>
      <c s="37">
        <v>3.5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53</v>
      </c>
      <c>
        <f>(M260*21)/100</f>
      </c>
      <c t="s">
        <v>26</v>
      </c>
    </row>
    <row r="261" spans="1:5" ht="25.5">
      <c r="A261" s="35" t="s">
        <v>54</v>
      </c>
      <c r="E261" s="39" t="s">
        <v>607</v>
      </c>
    </row>
    <row r="262" spans="1:5" ht="12.75">
      <c r="A262" s="35" t="s">
        <v>55</v>
      </c>
      <c r="E262" s="40" t="s">
        <v>1346</v>
      </c>
    </row>
    <row r="263" spans="1:5" ht="191.25">
      <c r="A263" t="s">
        <v>57</v>
      </c>
      <c r="E263" s="39" t="s">
        <v>82</v>
      </c>
    </row>
    <row r="264" spans="1:16" ht="25.5">
      <c r="A264" t="s">
        <v>48</v>
      </c>
      <c s="34" t="s">
        <v>390</v>
      </c>
      <c s="34" t="s">
        <v>108</v>
      </c>
      <c s="35" t="s">
        <v>107</v>
      </c>
      <c s="6" t="s">
        <v>109</v>
      </c>
      <c s="36" t="s">
        <v>52</v>
      </c>
      <c s="37">
        <v>0.3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53</v>
      </c>
      <c>
        <f>(M264*21)/100</f>
      </c>
      <c t="s">
        <v>26</v>
      </c>
    </row>
    <row r="265" spans="1:5" ht="25.5">
      <c r="A265" s="35" t="s">
        <v>54</v>
      </c>
      <c r="E265" s="39" t="s">
        <v>607</v>
      </c>
    </row>
    <row r="266" spans="1:5" ht="12.75">
      <c r="A266" s="35" t="s">
        <v>55</v>
      </c>
      <c r="E266" s="40" t="s">
        <v>1346</v>
      </c>
    </row>
    <row r="267" spans="1:5" ht="191.25">
      <c r="A267" t="s">
        <v>57</v>
      </c>
      <c r="E267" s="39" t="s">
        <v>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3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1503</v>
      </c>
      <c s="41">
        <f>Rekapitulace!C32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1503</v>
      </c>
      <c r="E4" s="26" t="s">
        <v>1504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COUNTIFS(L8:L372,"=0",A8:A372,"P")+COUNTIFS(L8:L372,"",A8:A372,"P")+SUM(Q8:Q372)</f>
      </c>
    </row>
    <row r="8" spans="1:13" ht="12.75">
      <c r="A8" t="s">
        <v>43</v>
      </c>
      <c r="C8" s="28" t="s">
        <v>1507</v>
      </c>
      <c r="E8" s="30" t="s">
        <v>1506</v>
      </c>
      <c r="J8" s="29">
        <f>0+J9+J14+J23+J28+J49+J62+J71+J76+J129+J350+J363</f>
      </c>
      <c s="29">
        <f>0+K9+K14+K23+K28+K49+K62+K71+K76+K129+K350+K363</f>
      </c>
      <c s="29">
        <f>0+L9+L14+L23+L28+L49+L62+L71+L76+L129+L350+L363</f>
      </c>
      <c s="29">
        <f>0+M9+M14+M23+M28+M49+M62+M71+M76+M129+M350+M363</f>
      </c>
    </row>
    <row r="9" spans="1:13" ht="12.75">
      <c r="A9" t="s">
        <v>45</v>
      </c>
      <c r="C9" s="31" t="s">
        <v>188</v>
      </c>
      <c r="E9" s="33" t="s">
        <v>1508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458</v>
      </c>
      <c s="34" t="s">
        <v>1509</v>
      </c>
      <c s="35" t="s">
        <v>5</v>
      </c>
      <c s="6" t="s">
        <v>1510</v>
      </c>
      <c s="36" t="s">
        <v>567</v>
      </c>
      <c s="37">
        <v>48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199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</v>
      </c>
    </row>
    <row r="13" spans="1:5" ht="12.75">
      <c r="A13" t="s">
        <v>57</v>
      </c>
      <c r="E13" s="39" t="s">
        <v>626</v>
      </c>
    </row>
    <row r="14" spans="1:13" ht="12.75">
      <c r="A14" t="s">
        <v>45</v>
      </c>
      <c r="C14" s="31" t="s">
        <v>185</v>
      </c>
      <c r="E14" s="33" t="s">
        <v>1511</v>
      </c>
      <c r="J14" s="32">
        <f>0</f>
      </c>
      <c s="32">
        <f>0</f>
      </c>
      <c s="32">
        <f>0+L15+L19</f>
      </c>
      <c s="32">
        <f>0+M15+M19</f>
      </c>
    </row>
    <row r="15" spans="1:16" ht="12.75">
      <c r="A15" t="s">
        <v>48</v>
      </c>
      <c s="34" t="s">
        <v>409</v>
      </c>
      <c s="34" t="s">
        <v>630</v>
      </c>
      <c s="35" t="s">
        <v>5</v>
      </c>
      <c s="6" t="s">
        <v>631</v>
      </c>
      <c s="36" t="s">
        <v>204</v>
      </c>
      <c s="37">
        <v>531.64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199</v>
      </c>
      <c>
        <f>(M15*21)/100</f>
      </c>
      <c t="s">
        <v>26</v>
      </c>
    </row>
    <row r="16" spans="1:5" ht="38.25">
      <c r="A16" s="35" t="s">
        <v>54</v>
      </c>
      <c r="E16" s="39" t="s">
        <v>1512</v>
      </c>
    </row>
    <row r="17" spans="1:5" ht="12.75">
      <c r="A17" s="35" t="s">
        <v>55</v>
      </c>
      <c r="E17" s="40" t="s">
        <v>1513</v>
      </c>
    </row>
    <row r="18" spans="1:5" ht="12.75">
      <c r="A18" t="s">
        <v>57</v>
      </c>
      <c r="E18" s="39" t="s">
        <v>626</v>
      </c>
    </row>
    <row r="19" spans="1:16" ht="12.75">
      <c r="A19" t="s">
        <v>48</v>
      </c>
      <c s="34" t="s">
        <v>228</v>
      </c>
      <c s="34" t="s">
        <v>627</v>
      </c>
      <c s="35" t="s">
        <v>5</v>
      </c>
      <c s="6" t="s">
        <v>628</v>
      </c>
      <c s="36" t="s">
        <v>204</v>
      </c>
      <c s="37">
        <v>43.324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199</v>
      </c>
      <c>
        <f>(M19*21)/100</f>
      </c>
      <c t="s">
        <v>26</v>
      </c>
    </row>
    <row r="20" spans="1:5" ht="25.5">
      <c r="A20" s="35" t="s">
        <v>54</v>
      </c>
      <c r="E20" s="39" t="s">
        <v>1514</v>
      </c>
    </row>
    <row r="21" spans="1:5" ht="12.75">
      <c r="A21" s="35" t="s">
        <v>55</v>
      </c>
      <c r="E21" s="40" t="s">
        <v>1515</v>
      </c>
    </row>
    <row r="22" spans="1:5" ht="12.75">
      <c r="A22" t="s">
        <v>57</v>
      </c>
      <c r="E22" s="39" t="s">
        <v>626</v>
      </c>
    </row>
    <row r="23" spans="1:13" ht="12.75">
      <c r="A23" t="s">
        <v>45</v>
      </c>
      <c r="C23" s="31" t="s">
        <v>238</v>
      </c>
      <c r="E23" s="33" t="s">
        <v>1516</v>
      </c>
      <c r="J23" s="32">
        <f>0</f>
      </c>
      <c s="32">
        <f>0</f>
      </c>
      <c s="32">
        <f>0+L24</f>
      </c>
      <c s="32">
        <f>0+M24</f>
      </c>
    </row>
    <row r="24" spans="1:16" ht="12.75">
      <c r="A24" t="s">
        <v>48</v>
      </c>
      <c s="34" t="s">
        <v>428</v>
      </c>
      <c s="34" t="s">
        <v>1517</v>
      </c>
      <c s="35" t="s">
        <v>5</v>
      </c>
      <c s="6" t="s">
        <v>1518</v>
      </c>
      <c s="36" t="s">
        <v>219</v>
      </c>
      <c s="37">
        <v>20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199</v>
      </c>
      <c>
        <f>(M24*21)/100</f>
      </c>
      <c t="s">
        <v>26</v>
      </c>
    </row>
    <row r="25" spans="1:5" ht="12.75">
      <c r="A25" s="35" t="s">
        <v>54</v>
      </c>
      <c r="E25" s="39" t="s">
        <v>1519</v>
      </c>
    </row>
    <row r="26" spans="1:5" ht="12.75">
      <c r="A26" s="35" t="s">
        <v>55</v>
      </c>
      <c r="E26" s="40" t="s">
        <v>1513</v>
      </c>
    </row>
    <row r="27" spans="1:5" ht="12.75">
      <c r="A27" t="s">
        <v>57</v>
      </c>
      <c r="E27" s="39" t="s">
        <v>626</v>
      </c>
    </row>
    <row r="28" spans="1:13" ht="12.75">
      <c r="A28" t="s">
        <v>45</v>
      </c>
      <c r="C28" s="31" t="s">
        <v>247</v>
      </c>
      <c r="E28" s="33" t="s">
        <v>1520</v>
      </c>
      <c r="J28" s="32">
        <f>0</f>
      </c>
      <c s="32">
        <f>0</f>
      </c>
      <c s="32">
        <f>0+L29+L33+L37+L41+L45</f>
      </c>
      <c s="32">
        <f>0+M29+M33+M37+M41+M45</f>
      </c>
    </row>
    <row r="29" spans="1:16" ht="12.75">
      <c r="A29" t="s">
        <v>48</v>
      </c>
      <c s="34" t="s">
        <v>414</v>
      </c>
      <c s="34" t="s">
        <v>221</v>
      </c>
      <c s="35" t="s">
        <v>5</v>
      </c>
      <c s="6" t="s">
        <v>222</v>
      </c>
      <c s="36" t="s">
        <v>204</v>
      </c>
      <c s="37">
        <v>548.881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199</v>
      </c>
      <c>
        <f>(M29*21)/100</f>
      </c>
      <c t="s">
        <v>26</v>
      </c>
    </row>
    <row r="30" spans="1:5" ht="51">
      <c r="A30" s="35" t="s">
        <v>54</v>
      </c>
      <c r="E30" s="39" t="s">
        <v>1521</v>
      </c>
    </row>
    <row r="31" spans="1:5" ht="12.75">
      <c r="A31" s="35" t="s">
        <v>55</v>
      </c>
      <c r="E31" s="40" t="s">
        <v>1522</v>
      </c>
    </row>
    <row r="32" spans="1:5" ht="12.75">
      <c r="A32" t="s">
        <v>57</v>
      </c>
      <c r="E32" s="39" t="s">
        <v>626</v>
      </c>
    </row>
    <row r="33" spans="1:16" ht="12.75">
      <c r="A33" t="s">
        <v>48</v>
      </c>
      <c s="34" t="s">
        <v>417</v>
      </c>
      <c s="34" t="s">
        <v>1523</v>
      </c>
      <c s="35" t="s">
        <v>5</v>
      </c>
      <c s="6" t="s">
        <v>1524</v>
      </c>
      <c s="36" t="s">
        <v>198</v>
      </c>
      <c s="37">
        <v>634.2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199</v>
      </c>
      <c>
        <f>(M33*21)/100</f>
      </c>
      <c t="s">
        <v>26</v>
      </c>
    </row>
    <row r="34" spans="1:5" ht="38.25">
      <c r="A34" s="35" t="s">
        <v>54</v>
      </c>
      <c r="E34" s="39" t="s">
        <v>1525</v>
      </c>
    </row>
    <row r="35" spans="1:5" ht="12.75">
      <c r="A35" s="35" t="s">
        <v>55</v>
      </c>
      <c r="E35" s="40" t="s">
        <v>1526</v>
      </c>
    </row>
    <row r="36" spans="1:5" ht="12.75">
      <c r="A36" t="s">
        <v>57</v>
      </c>
      <c r="E36" s="39" t="s">
        <v>626</v>
      </c>
    </row>
    <row r="37" spans="1:16" ht="12.75">
      <c r="A37" t="s">
        <v>48</v>
      </c>
      <c s="34" t="s">
        <v>420</v>
      </c>
      <c s="34" t="s">
        <v>1527</v>
      </c>
      <c s="35" t="s">
        <v>5</v>
      </c>
      <c s="6" t="s">
        <v>1528</v>
      </c>
      <c s="36" t="s">
        <v>198</v>
      </c>
      <c s="37">
        <v>503.65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199</v>
      </c>
      <c>
        <f>(M37*21)/100</f>
      </c>
      <c t="s">
        <v>26</v>
      </c>
    </row>
    <row r="38" spans="1:5" ht="25.5">
      <c r="A38" s="35" t="s">
        <v>54</v>
      </c>
      <c r="E38" s="39" t="s">
        <v>1529</v>
      </c>
    </row>
    <row r="39" spans="1:5" ht="12.75">
      <c r="A39" s="35" t="s">
        <v>55</v>
      </c>
      <c r="E39" s="40" t="s">
        <v>1530</v>
      </c>
    </row>
    <row r="40" spans="1:5" ht="25.5">
      <c r="A40" t="s">
        <v>57</v>
      </c>
      <c r="E40" s="39" t="s">
        <v>1531</v>
      </c>
    </row>
    <row r="41" spans="1:16" ht="12.75">
      <c r="A41" t="s">
        <v>48</v>
      </c>
      <c s="34" t="s">
        <v>268</v>
      </c>
      <c s="34" t="s">
        <v>1532</v>
      </c>
      <c s="35" t="s">
        <v>5</v>
      </c>
      <c s="6" t="s">
        <v>1533</v>
      </c>
      <c s="36" t="s">
        <v>198</v>
      </c>
      <c s="37">
        <v>1242.4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144</v>
      </c>
      <c>
        <f>(M41*21)/100</f>
      </c>
      <c t="s">
        <v>26</v>
      </c>
    </row>
    <row r="42" spans="1:5" ht="25.5">
      <c r="A42" s="35" t="s">
        <v>54</v>
      </c>
      <c r="E42" s="39" t="s">
        <v>1534</v>
      </c>
    </row>
    <row r="43" spans="1:5" ht="12.75">
      <c r="A43" s="35" t="s">
        <v>55</v>
      </c>
      <c r="E43" s="40" t="s">
        <v>1522</v>
      </c>
    </row>
    <row r="44" spans="1:5" ht="38.25">
      <c r="A44" t="s">
        <v>57</v>
      </c>
      <c r="E44" s="39" t="s">
        <v>1535</v>
      </c>
    </row>
    <row r="45" spans="1:16" ht="12.75">
      <c r="A45" t="s">
        <v>48</v>
      </c>
      <c s="34" t="s">
        <v>291</v>
      </c>
      <c s="34" t="s">
        <v>1536</v>
      </c>
      <c s="35" t="s">
        <v>5</v>
      </c>
      <c s="6" t="s">
        <v>1537</v>
      </c>
      <c s="36" t="s">
        <v>198</v>
      </c>
      <c s="37">
        <v>863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199</v>
      </c>
      <c>
        <f>(M45*21)/100</f>
      </c>
      <c t="s">
        <v>26</v>
      </c>
    </row>
    <row r="46" spans="1:5" ht="25.5">
      <c r="A46" s="35" t="s">
        <v>54</v>
      </c>
      <c r="E46" s="39" t="s">
        <v>1538</v>
      </c>
    </row>
    <row r="47" spans="1:5" ht="12.75">
      <c r="A47" s="35" t="s">
        <v>55</v>
      </c>
      <c r="E47" s="40" t="s">
        <v>1513</v>
      </c>
    </row>
    <row r="48" spans="1:5" ht="12.75">
      <c r="A48" t="s">
        <v>57</v>
      </c>
      <c r="E48" s="39" t="s">
        <v>626</v>
      </c>
    </row>
    <row r="49" spans="1:13" ht="12.75">
      <c r="A49" t="s">
        <v>45</v>
      </c>
      <c r="C49" s="31" t="s">
        <v>26</v>
      </c>
      <c r="E49" s="33" t="s">
        <v>1539</v>
      </c>
      <c r="J49" s="32">
        <f>0</f>
      </c>
      <c s="32">
        <f>0</f>
      </c>
      <c s="32">
        <f>0+L50+L54+L58</f>
      </c>
      <c s="32">
        <f>0+M50+M54+M58</f>
      </c>
    </row>
    <row r="50" spans="1:16" ht="38.25">
      <c r="A50" t="s">
        <v>48</v>
      </c>
      <c s="34" t="s">
        <v>431</v>
      </c>
      <c s="34" t="s">
        <v>1540</v>
      </c>
      <c s="35" t="s">
        <v>5</v>
      </c>
      <c s="6" t="s">
        <v>1541</v>
      </c>
      <c s="36" t="s">
        <v>204</v>
      </c>
      <c s="37">
        <v>26.082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144</v>
      </c>
      <c>
        <f>(M50*21)/100</f>
      </c>
      <c t="s">
        <v>26</v>
      </c>
    </row>
    <row r="51" spans="1:5" ht="12.75">
      <c r="A51" s="35" t="s">
        <v>54</v>
      </c>
      <c r="E51" s="39" t="s">
        <v>1542</v>
      </c>
    </row>
    <row r="52" spans="1:5" ht="12.75">
      <c r="A52" s="35" t="s">
        <v>55</v>
      </c>
      <c r="E52" s="40" t="s">
        <v>1543</v>
      </c>
    </row>
    <row r="53" spans="1:5" ht="63.75">
      <c r="A53" t="s">
        <v>57</v>
      </c>
      <c r="E53" s="39" t="s">
        <v>1544</v>
      </c>
    </row>
    <row r="54" spans="1:16" ht="12.75">
      <c r="A54" t="s">
        <v>48</v>
      </c>
      <c s="34" t="s">
        <v>434</v>
      </c>
      <c s="34" t="s">
        <v>1545</v>
      </c>
      <c s="35" t="s">
        <v>5</v>
      </c>
      <c s="6" t="s">
        <v>1546</v>
      </c>
      <c s="36" t="s">
        <v>204</v>
      </c>
      <c s="37">
        <v>19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199</v>
      </c>
      <c>
        <f>(M54*21)/100</f>
      </c>
      <c t="s">
        <v>26</v>
      </c>
    </row>
    <row r="55" spans="1:5" ht="12.75">
      <c r="A55" s="35" t="s">
        <v>54</v>
      </c>
      <c r="E55" s="39" t="s">
        <v>1542</v>
      </c>
    </row>
    <row r="56" spans="1:5" ht="12.75">
      <c r="A56" s="35" t="s">
        <v>55</v>
      </c>
      <c r="E56" s="40" t="s">
        <v>1547</v>
      </c>
    </row>
    <row r="57" spans="1:5" ht="12.75">
      <c r="A57" t="s">
        <v>57</v>
      </c>
      <c r="E57" s="39" t="s">
        <v>626</v>
      </c>
    </row>
    <row r="58" spans="1:16" ht="12.75">
      <c r="A58" t="s">
        <v>48</v>
      </c>
      <c s="34" t="s">
        <v>437</v>
      </c>
      <c s="34" t="s">
        <v>1548</v>
      </c>
      <c s="35" t="s">
        <v>5</v>
      </c>
      <c s="6" t="s">
        <v>1549</v>
      </c>
      <c s="36" t="s">
        <v>204</v>
      </c>
      <c s="37">
        <v>0.24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199</v>
      </c>
      <c>
        <f>(M58*21)/100</f>
      </c>
      <c t="s">
        <v>26</v>
      </c>
    </row>
    <row r="59" spans="1:5" ht="12.75">
      <c r="A59" s="35" t="s">
        <v>54</v>
      </c>
      <c r="E59" s="39" t="s">
        <v>1550</v>
      </c>
    </row>
    <row r="60" spans="1:5" ht="12.75">
      <c r="A60" s="35" t="s">
        <v>55</v>
      </c>
      <c r="E60" s="40" t="s">
        <v>1551</v>
      </c>
    </row>
    <row r="61" spans="1:5" ht="12.75">
      <c r="A61" t="s">
        <v>57</v>
      </c>
      <c r="E61" s="39" t="s">
        <v>626</v>
      </c>
    </row>
    <row r="62" spans="1:13" ht="12.75">
      <c r="A62" t="s">
        <v>45</v>
      </c>
      <c r="C62" s="31" t="s">
        <v>162</v>
      </c>
      <c r="E62" s="33" t="s">
        <v>1552</v>
      </c>
      <c r="J62" s="32">
        <f>0</f>
      </c>
      <c s="32">
        <f>0</f>
      </c>
      <c s="32">
        <f>0+L63+L67</f>
      </c>
      <c s="32">
        <f>0+M63+M67</f>
      </c>
    </row>
    <row r="63" spans="1:16" ht="12.75">
      <c r="A63" t="s">
        <v>48</v>
      </c>
      <c s="34" t="s">
        <v>449</v>
      </c>
      <c s="34" t="s">
        <v>1553</v>
      </c>
      <c s="35" t="s">
        <v>5</v>
      </c>
      <c s="6" t="s">
        <v>1554</v>
      </c>
      <c s="36" t="s">
        <v>198</v>
      </c>
      <c s="37">
        <v>37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199</v>
      </c>
      <c>
        <f>(M63*21)/100</f>
      </c>
      <c t="s">
        <v>26</v>
      </c>
    </row>
    <row r="64" spans="1:5" ht="12.75">
      <c r="A64" s="35" t="s">
        <v>54</v>
      </c>
      <c r="E64" s="39" t="s">
        <v>1555</v>
      </c>
    </row>
    <row r="65" spans="1:5" ht="12.75">
      <c r="A65" s="35" t="s">
        <v>55</v>
      </c>
      <c r="E65" s="40" t="s">
        <v>1556</v>
      </c>
    </row>
    <row r="66" spans="1:5" ht="12.75">
      <c r="A66" t="s">
        <v>57</v>
      </c>
      <c r="E66" s="39" t="s">
        <v>626</v>
      </c>
    </row>
    <row r="67" spans="1:16" ht="12.75">
      <c r="A67" t="s">
        <v>48</v>
      </c>
      <c s="34" t="s">
        <v>452</v>
      </c>
      <c s="34" t="s">
        <v>1557</v>
      </c>
      <c s="35" t="s">
        <v>5</v>
      </c>
      <c s="6" t="s">
        <v>1558</v>
      </c>
      <c s="36" t="s">
        <v>198</v>
      </c>
      <c s="37">
        <v>47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199</v>
      </c>
      <c>
        <f>(M67*21)/100</f>
      </c>
      <c t="s">
        <v>26</v>
      </c>
    </row>
    <row r="68" spans="1:5" ht="12.75">
      <c r="A68" s="35" t="s">
        <v>54</v>
      </c>
      <c r="E68" s="39" t="s">
        <v>1559</v>
      </c>
    </row>
    <row r="69" spans="1:5" ht="12.75">
      <c r="A69" s="35" t="s">
        <v>55</v>
      </c>
      <c r="E69" s="40" t="s">
        <v>1556</v>
      </c>
    </row>
    <row r="70" spans="1:5" ht="12.75">
      <c r="A70" t="s">
        <v>57</v>
      </c>
      <c r="E70" s="39" t="s">
        <v>626</v>
      </c>
    </row>
    <row r="71" spans="1:13" ht="12.75">
      <c r="A71" t="s">
        <v>45</v>
      </c>
      <c r="C71" s="31" t="s">
        <v>363</v>
      </c>
      <c r="E71" s="33" t="s">
        <v>1560</v>
      </c>
      <c r="J71" s="32">
        <f>0</f>
      </c>
      <c s="32">
        <f>0</f>
      </c>
      <c s="32">
        <f>0+L72</f>
      </c>
      <c s="32">
        <f>0+M72</f>
      </c>
    </row>
    <row r="72" spans="1:16" ht="25.5">
      <c r="A72" t="s">
        <v>48</v>
      </c>
      <c s="34" t="s">
        <v>455</v>
      </c>
      <c s="34" t="s">
        <v>1561</v>
      </c>
      <c s="35" t="s">
        <v>5</v>
      </c>
      <c s="6" t="s">
        <v>1562</v>
      </c>
      <c s="36" t="s">
        <v>219</v>
      </c>
      <c s="37">
        <v>24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199</v>
      </c>
      <c>
        <f>(M72*21)/100</f>
      </c>
      <c t="s">
        <v>26</v>
      </c>
    </row>
    <row r="73" spans="1:5" ht="12.75">
      <c r="A73" s="35" t="s">
        <v>54</v>
      </c>
      <c r="E73" s="39" t="s">
        <v>1563</v>
      </c>
    </row>
    <row r="74" spans="1:5" ht="12.75">
      <c r="A74" s="35" t="s">
        <v>55</v>
      </c>
      <c r="E74" s="40" t="s">
        <v>1564</v>
      </c>
    </row>
    <row r="75" spans="1:5" ht="12.75">
      <c r="A75" t="s">
        <v>57</v>
      </c>
      <c r="E75" s="39" t="s">
        <v>626</v>
      </c>
    </row>
    <row r="76" spans="1:13" ht="12.75">
      <c r="A76" t="s">
        <v>45</v>
      </c>
      <c r="C76" s="31" t="s">
        <v>228</v>
      </c>
      <c r="E76" s="33" t="s">
        <v>1565</v>
      </c>
      <c r="J76" s="32">
        <f>0</f>
      </c>
      <c s="32">
        <f>0</f>
      </c>
      <c s="32">
        <f>0+L77+L81+L85+L89+L93+L97+L101+L105+L109+L113+L117+L121+L125</f>
      </c>
      <c s="32">
        <f>0+M77+M81+M85+M89+M93+M97+M101+M105+M109+M113+M117+M121+M125</f>
      </c>
    </row>
    <row r="77" spans="1:16" ht="12.75">
      <c r="A77" t="s">
        <v>48</v>
      </c>
      <c s="34" t="s">
        <v>369</v>
      </c>
      <c s="34" t="s">
        <v>230</v>
      </c>
      <c s="35" t="s">
        <v>5</v>
      </c>
      <c s="6" t="s">
        <v>231</v>
      </c>
      <c s="36" t="s">
        <v>219</v>
      </c>
      <c s="37">
        <v>970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199</v>
      </c>
      <c>
        <f>(M77*21)/100</f>
      </c>
      <c t="s">
        <v>26</v>
      </c>
    </row>
    <row r="78" spans="1:5" ht="12.75">
      <c r="A78" s="35" t="s">
        <v>54</v>
      </c>
      <c r="E78" s="39" t="s">
        <v>1566</v>
      </c>
    </row>
    <row r="79" spans="1:5" ht="12.75">
      <c r="A79" s="35" t="s">
        <v>55</v>
      </c>
      <c r="E79" s="40" t="s">
        <v>1564</v>
      </c>
    </row>
    <row r="80" spans="1:5" ht="12.75">
      <c r="A80" t="s">
        <v>57</v>
      </c>
      <c r="E80" s="39" t="s">
        <v>626</v>
      </c>
    </row>
    <row r="81" spans="1:16" ht="12.75">
      <c r="A81" t="s">
        <v>48</v>
      </c>
      <c s="34" t="s">
        <v>372</v>
      </c>
      <c s="34" t="s">
        <v>232</v>
      </c>
      <c s="35" t="s">
        <v>5</v>
      </c>
      <c s="6" t="s">
        <v>233</v>
      </c>
      <c s="36" t="s">
        <v>219</v>
      </c>
      <c s="37">
        <v>423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199</v>
      </c>
      <c>
        <f>(M81*21)/100</f>
      </c>
      <c t="s">
        <v>26</v>
      </c>
    </row>
    <row r="82" spans="1:5" ht="12.75">
      <c r="A82" s="35" t="s">
        <v>54</v>
      </c>
      <c r="E82" s="39" t="s">
        <v>1567</v>
      </c>
    </row>
    <row r="83" spans="1:5" ht="12.75">
      <c r="A83" s="35" t="s">
        <v>55</v>
      </c>
      <c r="E83" s="40" t="s">
        <v>1564</v>
      </c>
    </row>
    <row r="84" spans="1:5" ht="12.75">
      <c r="A84" t="s">
        <v>57</v>
      </c>
      <c r="E84" s="39" t="s">
        <v>626</v>
      </c>
    </row>
    <row r="85" spans="1:16" ht="12.75">
      <c r="A85" t="s">
        <v>48</v>
      </c>
      <c s="34" t="s">
        <v>375</v>
      </c>
      <c s="34" t="s">
        <v>1568</v>
      </c>
      <c s="35" t="s">
        <v>5</v>
      </c>
      <c s="6" t="s">
        <v>1569</v>
      </c>
      <c s="36" t="s">
        <v>219</v>
      </c>
      <c s="37">
        <v>301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199</v>
      </c>
      <c>
        <f>(M85*21)/100</f>
      </c>
      <c t="s">
        <v>26</v>
      </c>
    </row>
    <row r="86" spans="1:5" ht="12.75">
      <c r="A86" s="35" t="s">
        <v>54</v>
      </c>
      <c r="E86" s="39" t="s">
        <v>1570</v>
      </c>
    </row>
    <row r="87" spans="1:5" ht="12.75">
      <c r="A87" s="35" t="s">
        <v>55</v>
      </c>
      <c r="E87" s="40" t="s">
        <v>1564</v>
      </c>
    </row>
    <row r="88" spans="1:5" ht="12.75">
      <c r="A88" t="s">
        <v>57</v>
      </c>
      <c r="E88" s="39" t="s">
        <v>626</v>
      </c>
    </row>
    <row r="89" spans="1:16" ht="12.75">
      <c r="A89" t="s">
        <v>48</v>
      </c>
      <c s="34" t="s">
        <v>378</v>
      </c>
      <c s="34" t="s">
        <v>1571</v>
      </c>
      <c s="35" t="s">
        <v>5</v>
      </c>
      <c s="6" t="s">
        <v>1572</v>
      </c>
      <c s="36" t="s">
        <v>219</v>
      </c>
      <c s="37">
        <v>1238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199</v>
      </c>
      <c>
        <f>(M89*21)/100</f>
      </c>
      <c t="s">
        <v>26</v>
      </c>
    </row>
    <row r="90" spans="1:5" ht="12.75">
      <c r="A90" s="35" t="s">
        <v>54</v>
      </c>
      <c r="E90" s="39" t="s">
        <v>5</v>
      </c>
    </row>
    <row r="91" spans="1:5" ht="12.75">
      <c r="A91" s="35" t="s">
        <v>55</v>
      </c>
      <c r="E91" s="40" t="s">
        <v>1564</v>
      </c>
    </row>
    <row r="92" spans="1:5" ht="12.75">
      <c r="A92" t="s">
        <v>57</v>
      </c>
      <c r="E92" s="39" t="s">
        <v>626</v>
      </c>
    </row>
    <row r="93" spans="1:16" ht="12.75">
      <c r="A93" t="s">
        <v>48</v>
      </c>
      <c s="34" t="s">
        <v>381</v>
      </c>
      <c s="34" t="s">
        <v>648</v>
      </c>
      <c s="35" t="s">
        <v>5</v>
      </c>
      <c s="6" t="s">
        <v>649</v>
      </c>
      <c s="36" t="s">
        <v>219</v>
      </c>
      <c s="37">
        <v>100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199</v>
      </c>
      <c>
        <f>(M93*21)/100</f>
      </c>
      <c t="s">
        <v>26</v>
      </c>
    </row>
    <row r="94" spans="1:5" ht="12.75">
      <c r="A94" s="35" t="s">
        <v>54</v>
      </c>
      <c r="E94" s="39" t="s">
        <v>1573</v>
      </c>
    </row>
    <row r="95" spans="1:5" ht="12.75">
      <c r="A95" s="35" t="s">
        <v>55</v>
      </c>
      <c r="E95" s="40" t="s">
        <v>1564</v>
      </c>
    </row>
    <row r="96" spans="1:5" ht="12.75">
      <c r="A96" t="s">
        <v>57</v>
      </c>
      <c r="E96" s="39" t="s">
        <v>626</v>
      </c>
    </row>
    <row r="97" spans="1:16" ht="25.5">
      <c r="A97" t="s">
        <v>48</v>
      </c>
      <c s="34" t="s">
        <v>384</v>
      </c>
      <c s="34" t="s">
        <v>1574</v>
      </c>
      <c s="35" t="s">
        <v>5</v>
      </c>
      <c s="6" t="s">
        <v>1575</v>
      </c>
      <c s="36" t="s">
        <v>227</v>
      </c>
      <c s="37">
        <v>2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199</v>
      </c>
      <c>
        <f>(M97*21)/100</f>
      </c>
      <c t="s">
        <v>26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55</v>
      </c>
      <c r="E99" s="40" t="s">
        <v>1564</v>
      </c>
    </row>
    <row r="100" spans="1:5" ht="12.75">
      <c r="A100" t="s">
        <v>57</v>
      </c>
      <c r="E100" s="39" t="s">
        <v>626</v>
      </c>
    </row>
    <row r="101" spans="1:16" ht="25.5">
      <c r="A101" t="s">
        <v>48</v>
      </c>
      <c s="34" t="s">
        <v>387</v>
      </c>
      <c s="34" t="s">
        <v>260</v>
      </c>
      <c s="35" t="s">
        <v>5</v>
      </c>
      <c s="6" t="s">
        <v>261</v>
      </c>
      <c s="36" t="s">
        <v>227</v>
      </c>
      <c s="37">
        <v>16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199</v>
      </c>
      <c>
        <f>(M101*21)/100</f>
      </c>
      <c t="s">
        <v>26</v>
      </c>
    </row>
    <row r="102" spans="1:5" ht="12.75">
      <c r="A102" s="35" t="s">
        <v>54</v>
      </c>
      <c r="E102" s="39" t="s">
        <v>5</v>
      </c>
    </row>
    <row r="103" spans="1:5" ht="12.75">
      <c r="A103" s="35" t="s">
        <v>55</v>
      </c>
      <c r="E103" s="40" t="s">
        <v>5</v>
      </c>
    </row>
    <row r="104" spans="1:5" ht="12.75">
      <c r="A104" t="s">
        <v>57</v>
      </c>
      <c r="E104" s="39" t="s">
        <v>626</v>
      </c>
    </row>
    <row r="105" spans="1:16" ht="12.75">
      <c r="A105" t="s">
        <v>48</v>
      </c>
      <c s="34" t="s">
        <v>390</v>
      </c>
      <c s="34" t="s">
        <v>257</v>
      </c>
      <c s="35" t="s">
        <v>5</v>
      </c>
      <c s="6" t="s">
        <v>258</v>
      </c>
      <c s="36" t="s">
        <v>227</v>
      </c>
      <c s="37">
        <v>35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199</v>
      </c>
      <c>
        <f>(M105*21)/100</f>
      </c>
      <c t="s">
        <v>26</v>
      </c>
    </row>
    <row r="106" spans="1:5" ht="12.75">
      <c r="A106" s="35" t="s">
        <v>54</v>
      </c>
      <c r="E106" s="39" t="s">
        <v>1576</v>
      </c>
    </row>
    <row r="107" spans="1:5" ht="12.75">
      <c r="A107" s="35" t="s">
        <v>55</v>
      </c>
      <c r="E107" s="40" t="s">
        <v>5</v>
      </c>
    </row>
    <row r="108" spans="1:5" ht="12.75">
      <c r="A108" t="s">
        <v>57</v>
      </c>
      <c r="E108" s="39" t="s">
        <v>626</v>
      </c>
    </row>
    <row r="109" spans="1:16" ht="12.75">
      <c r="A109" t="s">
        <v>48</v>
      </c>
      <c s="34" t="s">
        <v>393</v>
      </c>
      <c s="34" t="s">
        <v>263</v>
      </c>
      <c s="35" t="s">
        <v>5</v>
      </c>
      <c s="6" t="s">
        <v>264</v>
      </c>
      <c s="36" t="s">
        <v>219</v>
      </c>
      <c s="37">
        <v>301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199</v>
      </c>
      <c>
        <f>(M109*21)/100</f>
      </c>
      <c t="s">
        <v>26</v>
      </c>
    </row>
    <row r="110" spans="1:5" ht="12.75">
      <c r="A110" s="35" t="s">
        <v>54</v>
      </c>
      <c r="E110" s="39" t="s">
        <v>1577</v>
      </c>
    </row>
    <row r="111" spans="1:5" ht="12.75">
      <c r="A111" s="35" t="s">
        <v>55</v>
      </c>
      <c r="E111" s="40" t="s">
        <v>1564</v>
      </c>
    </row>
    <row r="112" spans="1:5" ht="12.75">
      <c r="A112" t="s">
        <v>57</v>
      </c>
      <c r="E112" s="39" t="s">
        <v>626</v>
      </c>
    </row>
    <row r="113" spans="1:16" ht="25.5">
      <c r="A113" t="s">
        <v>48</v>
      </c>
      <c s="34" t="s">
        <v>396</v>
      </c>
      <c s="34" t="s">
        <v>1578</v>
      </c>
      <c s="35" t="s">
        <v>5</v>
      </c>
      <c s="6" t="s">
        <v>1579</v>
      </c>
      <c s="36" t="s">
        <v>227</v>
      </c>
      <c s="37">
        <v>66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199</v>
      </c>
      <c>
        <f>(M113*21)/100</f>
      </c>
      <c t="s">
        <v>26</v>
      </c>
    </row>
    <row r="114" spans="1:5" ht="25.5">
      <c r="A114" s="35" t="s">
        <v>54</v>
      </c>
      <c r="E114" s="39" t="s">
        <v>1580</v>
      </c>
    </row>
    <row r="115" spans="1:5" ht="12.75">
      <c r="A115" s="35" t="s">
        <v>55</v>
      </c>
      <c r="E115" s="40" t="s">
        <v>5</v>
      </c>
    </row>
    <row r="116" spans="1:5" ht="12.75">
      <c r="A116" t="s">
        <v>57</v>
      </c>
      <c r="E116" s="39" t="s">
        <v>626</v>
      </c>
    </row>
    <row r="117" spans="1:16" ht="25.5">
      <c r="A117" t="s">
        <v>48</v>
      </c>
      <c s="34" t="s">
        <v>399</v>
      </c>
      <c s="34" t="s">
        <v>1581</v>
      </c>
      <c s="35" t="s">
        <v>5</v>
      </c>
      <c s="6" t="s">
        <v>1582</v>
      </c>
      <c s="36" t="s">
        <v>227</v>
      </c>
      <c s="37">
        <v>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199</v>
      </c>
      <c>
        <f>(M117*21)/100</f>
      </c>
      <c t="s">
        <v>26</v>
      </c>
    </row>
    <row r="118" spans="1:5" ht="12.75">
      <c r="A118" s="35" t="s">
        <v>54</v>
      </c>
      <c r="E118" s="39" t="s">
        <v>1583</v>
      </c>
    </row>
    <row r="119" spans="1:5" ht="12.75">
      <c r="A119" s="35" t="s">
        <v>55</v>
      </c>
      <c r="E119" s="40" t="s">
        <v>1584</v>
      </c>
    </row>
    <row r="120" spans="1:5" ht="12.75">
      <c r="A120" t="s">
        <v>57</v>
      </c>
      <c r="E120" s="39" t="s">
        <v>626</v>
      </c>
    </row>
    <row r="121" spans="1:16" ht="25.5">
      <c r="A121" t="s">
        <v>48</v>
      </c>
      <c s="34" t="s">
        <v>402</v>
      </c>
      <c s="34" t="s">
        <v>1585</v>
      </c>
      <c s="35" t="s">
        <v>5</v>
      </c>
      <c s="6" t="s">
        <v>1586</v>
      </c>
      <c s="36" t="s">
        <v>219</v>
      </c>
      <c s="37">
        <v>7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199</v>
      </c>
      <c>
        <f>(M121*21)/100</f>
      </c>
      <c t="s">
        <v>26</v>
      </c>
    </row>
    <row r="122" spans="1:5" ht="12.75">
      <c r="A122" s="35" t="s">
        <v>54</v>
      </c>
      <c r="E122" s="39" t="s">
        <v>1587</v>
      </c>
    </row>
    <row r="123" spans="1:5" ht="12.75">
      <c r="A123" s="35" t="s">
        <v>55</v>
      </c>
      <c r="E123" s="40" t="s">
        <v>1588</v>
      </c>
    </row>
    <row r="124" spans="1:5" ht="12.75">
      <c r="A124" t="s">
        <v>57</v>
      </c>
      <c r="E124" s="39" t="s">
        <v>626</v>
      </c>
    </row>
    <row r="125" spans="1:16" ht="12.75">
      <c r="A125" t="s">
        <v>48</v>
      </c>
      <c s="34" t="s">
        <v>405</v>
      </c>
      <c s="34" t="s">
        <v>1589</v>
      </c>
      <c s="35" t="s">
        <v>5</v>
      </c>
      <c s="6" t="s">
        <v>1590</v>
      </c>
      <c s="36" t="s">
        <v>219</v>
      </c>
      <c s="37">
        <v>110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199</v>
      </c>
      <c>
        <f>(M125*21)/100</f>
      </c>
      <c t="s">
        <v>26</v>
      </c>
    </row>
    <row r="126" spans="1:5" ht="25.5">
      <c r="A126" s="35" t="s">
        <v>54</v>
      </c>
      <c r="E126" s="39" t="s">
        <v>1591</v>
      </c>
    </row>
    <row r="127" spans="1:5" ht="12.75">
      <c r="A127" s="35" t="s">
        <v>55</v>
      </c>
      <c r="E127" s="40" t="s">
        <v>1564</v>
      </c>
    </row>
    <row r="128" spans="1:5" ht="12.75">
      <c r="A128" t="s">
        <v>57</v>
      </c>
      <c r="E128" s="39" t="s">
        <v>626</v>
      </c>
    </row>
    <row r="129" spans="1:13" ht="12.75">
      <c r="A129" t="s">
        <v>45</v>
      </c>
      <c r="C129" s="31" t="s">
        <v>268</v>
      </c>
      <c r="E129" s="33" t="s">
        <v>1592</v>
      </c>
      <c r="J129" s="32">
        <f>0</f>
      </c>
      <c s="32">
        <f>0</f>
      </c>
      <c s="32">
        <f>0+L130+L134+L138+L142+L146+L150+L154+L158+L162+L166+L170+L174+L178+L182+L186+L190+L194+L198+L202+L206+L210+L214+L218+L222+L226+L230+L234+L238+L242+L246+L250+L254+L258+L262+L266+L270+L274+L278+L282+L286+L290+L294+L298+L302+L306+L310+L314+L318+L322+L326+L330+L334+L338+L342+L346</f>
      </c>
      <c s="32">
        <f>0+M130+M134+M138+M142+M146+M150+M154+M158+M162+M166+M170+M174+M178+M182+M186+M190+M194+M198+M202+M206+M210+M214+M218+M222+M226+M230+M234+M238+M242+M246+M250+M254+M258+M262+M266+M270+M274+M278+M282+M286+M290+M294+M298+M302+M306+M310+M314+M318+M322+M326+M330+M334+M338+M342+M346</f>
      </c>
    </row>
    <row r="130" spans="1:16" ht="25.5">
      <c r="A130" t="s">
        <v>48</v>
      </c>
      <c s="34" t="s">
        <v>139</v>
      </c>
      <c s="34" t="s">
        <v>1593</v>
      </c>
      <c s="35" t="s">
        <v>5</v>
      </c>
      <c s="6" t="s">
        <v>1594</v>
      </c>
      <c s="36" t="s">
        <v>219</v>
      </c>
      <c s="37">
        <v>1140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199</v>
      </c>
      <c>
        <f>(M130*21)/100</f>
      </c>
      <c t="s">
        <v>26</v>
      </c>
    </row>
    <row r="131" spans="1:5" ht="12.75">
      <c r="A131" s="35" t="s">
        <v>54</v>
      </c>
      <c r="E131" s="39" t="s">
        <v>1595</v>
      </c>
    </row>
    <row r="132" spans="1:5" ht="12.75">
      <c r="A132" s="35" t="s">
        <v>55</v>
      </c>
      <c r="E132" s="40" t="s">
        <v>1596</v>
      </c>
    </row>
    <row r="133" spans="1:5" ht="12.75">
      <c r="A133" t="s">
        <v>57</v>
      </c>
      <c r="E133" s="39" t="s">
        <v>1597</v>
      </c>
    </row>
    <row r="134" spans="1:16" ht="25.5">
      <c r="A134" t="s">
        <v>48</v>
      </c>
      <c s="34" t="s">
        <v>26</v>
      </c>
      <c s="34" t="s">
        <v>1593</v>
      </c>
      <c s="35" t="s">
        <v>139</v>
      </c>
      <c s="6" t="s">
        <v>1594</v>
      </c>
      <c s="36" t="s">
        <v>219</v>
      </c>
      <c s="37">
        <v>100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199</v>
      </c>
      <c>
        <f>(M134*21)/100</f>
      </c>
      <c t="s">
        <v>26</v>
      </c>
    </row>
    <row r="135" spans="1:5" ht="38.25">
      <c r="A135" s="35" t="s">
        <v>54</v>
      </c>
      <c r="E135" s="39" t="s">
        <v>1598</v>
      </c>
    </row>
    <row r="136" spans="1:5" ht="12.75">
      <c r="A136" s="35" t="s">
        <v>55</v>
      </c>
      <c r="E136" s="40" t="s">
        <v>1596</v>
      </c>
    </row>
    <row r="137" spans="1:5" ht="12.75">
      <c r="A137" t="s">
        <v>57</v>
      </c>
      <c r="E137" s="39" t="s">
        <v>626</v>
      </c>
    </row>
    <row r="138" spans="1:16" ht="12.75">
      <c r="A138" t="s">
        <v>48</v>
      </c>
      <c s="34" t="s">
        <v>25</v>
      </c>
      <c s="34" t="s">
        <v>1599</v>
      </c>
      <c s="35" t="s">
        <v>5</v>
      </c>
      <c s="6" t="s">
        <v>1600</v>
      </c>
      <c s="36" t="s">
        <v>219</v>
      </c>
      <c s="37">
        <v>80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199</v>
      </c>
      <c>
        <f>(M138*21)/100</f>
      </c>
      <c t="s">
        <v>26</v>
      </c>
    </row>
    <row r="139" spans="1:5" ht="12.75">
      <c r="A139" s="35" t="s">
        <v>54</v>
      </c>
      <c r="E139" s="39" t="s">
        <v>1601</v>
      </c>
    </row>
    <row r="140" spans="1:5" ht="12.75">
      <c r="A140" s="35" t="s">
        <v>55</v>
      </c>
      <c r="E140" s="40" t="s">
        <v>1596</v>
      </c>
    </row>
    <row r="141" spans="1:5" ht="12.75">
      <c r="A141" t="s">
        <v>57</v>
      </c>
      <c r="E141" s="39" t="s">
        <v>626</v>
      </c>
    </row>
    <row r="142" spans="1:16" ht="12.75">
      <c r="A142" t="s">
        <v>48</v>
      </c>
      <c s="34" t="s">
        <v>156</v>
      </c>
      <c s="34" t="s">
        <v>1602</v>
      </c>
      <c s="35" t="s">
        <v>5</v>
      </c>
      <c s="6" t="s">
        <v>1603</v>
      </c>
      <c s="36" t="s">
        <v>219</v>
      </c>
      <c s="37">
        <v>100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199</v>
      </c>
      <c>
        <f>(M142*21)/100</f>
      </c>
      <c t="s">
        <v>26</v>
      </c>
    </row>
    <row r="143" spans="1:5" ht="38.25">
      <c r="A143" s="35" t="s">
        <v>54</v>
      </c>
      <c r="E143" s="39" t="s">
        <v>1604</v>
      </c>
    </row>
    <row r="144" spans="1:5" ht="12.75">
      <c r="A144" s="35" t="s">
        <v>55</v>
      </c>
      <c r="E144" s="40" t="s">
        <v>1596</v>
      </c>
    </row>
    <row r="145" spans="1:5" ht="12.75">
      <c r="A145" t="s">
        <v>57</v>
      </c>
      <c r="E145" s="39" t="s">
        <v>626</v>
      </c>
    </row>
    <row r="146" spans="1:16" ht="12.75">
      <c r="A146" t="s">
        <v>48</v>
      </c>
      <c s="34" t="s">
        <v>162</v>
      </c>
      <c s="34" t="s">
        <v>280</v>
      </c>
      <c s="35" t="s">
        <v>5</v>
      </c>
      <c s="6" t="s">
        <v>281</v>
      </c>
      <c s="36" t="s">
        <v>219</v>
      </c>
      <c s="37">
        <v>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199</v>
      </c>
      <c>
        <f>(M146*21)/100</f>
      </c>
      <c t="s">
        <v>26</v>
      </c>
    </row>
    <row r="147" spans="1:5" ht="12.75">
      <c r="A147" s="35" t="s">
        <v>54</v>
      </c>
      <c r="E147" s="39" t="s">
        <v>1605</v>
      </c>
    </row>
    <row r="148" spans="1:5" ht="12.75">
      <c r="A148" s="35" t="s">
        <v>55</v>
      </c>
      <c r="E148" s="40" t="s">
        <v>1596</v>
      </c>
    </row>
    <row r="149" spans="1:5" ht="12.75">
      <c r="A149" t="s">
        <v>57</v>
      </c>
      <c r="E149" s="39" t="s">
        <v>626</v>
      </c>
    </row>
    <row r="150" spans="1:16" ht="12.75">
      <c r="A150" t="s">
        <v>48</v>
      </c>
      <c s="34" t="s">
        <v>167</v>
      </c>
      <c s="34" t="s">
        <v>277</v>
      </c>
      <c s="35" t="s">
        <v>5</v>
      </c>
      <c s="6" t="s">
        <v>278</v>
      </c>
      <c s="36" t="s">
        <v>219</v>
      </c>
      <c s="37">
        <v>1113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199</v>
      </c>
      <c>
        <f>(M150*21)/100</f>
      </c>
      <c t="s">
        <v>26</v>
      </c>
    </row>
    <row r="151" spans="1:5" ht="12.75">
      <c r="A151" s="35" t="s">
        <v>54</v>
      </c>
      <c r="E151" s="39" t="s">
        <v>1606</v>
      </c>
    </row>
    <row r="152" spans="1:5" ht="12.75">
      <c r="A152" s="35" t="s">
        <v>55</v>
      </c>
      <c r="E152" s="40" t="s">
        <v>1596</v>
      </c>
    </row>
    <row r="153" spans="1:5" ht="12.75">
      <c r="A153" t="s">
        <v>57</v>
      </c>
      <c r="E153" s="39" t="s">
        <v>626</v>
      </c>
    </row>
    <row r="154" spans="1:16" ht="12.75">
      <c r="A154" t="s">
        <v>48</v>
      </c>
      <c s="34" t="s">
        <v>213</v>
      </c>
      <c s="34" t="s">
        <v>277</v>
      </c>
      <c s="35" t="s">
        <v>139</v>
      </c>
      <c s="6" t="s">
        <v>278</v>
      </c>
      <c s="36" t="s">
        <v>219</v>
      </c>
      <c s="37">
        <v>100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199</v>
      </c>
      <c>
        <f>(M154*21)/100</f>
      </c>
      <c t="s">
        <v>26</v>
      </c>
    </row>
    <row r="155" spans="1:5" ht="38.25">
      <c r="A155" s="35" t="s">
        <v>54</v>
      </c>
      <c r="E155" s="39" t="s">
        <v>1607</v>
      </c>
    </row>
    <row r="156" spans="1:5" ht="12.75">
      <c r="A156" s="35" t="s">
        <v>55</v>
      </c>
      <c r="E156" s="40" t="s">
        <v>1596</v>
      </c>
    </row>
    <row r="157" spans="1:5" ht="12.75">
      <c r="A157" t="s">
        <v>57</v>
      </c>
      <c r="E157" s="39" t="s">
        <v>626</v>
      </c>
    </row>
    <row r="158" spans="1:16" ht="12.75">
      <c r="A158" t="s">
        <v>48</v>
      </c>
      <c s="34" t="s">
        <v>216</v>
      </c>
      <c s="34" t="s">
        <v>1608</v>
      </c>
      <c s="35" t="s">
        <v>5</v>
      </c>
      <c s="6" t="s">
        <v>1609</v>
      </c>
      <c s="36" t="s">
        <v>219</v>
      </c>
      <c s="37">
        <v>20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199</v>
      </c>
      <c>
        <f>(M158*21)/100</f>
      </c>
      <c t="s">
        <v>26</v>
      </c>
    </row>
    <row r="159" spans="1:5" ht="12.75">
      <c r="A159" s="35" t="s">
        <v>54</v>
      </c>
      <c r="E159" s="39" t="s">
        <v>1610</v>
      </c>
    </row>
    <row r="160" spans="1:5" ht="12.75">
      <c r="A160" s="35" t="s">
        <v>55</v>
      </c>
      <c r="E160" s="40" t="s">
        <v>1596</v>
      </c>
    </row>
    <row r="161" spans="1:5" ht="12.75">
      <c r="A161" t="s">
        <v>57</v>
      </c>
      <c r="E161" s="39" t="s">
        <v>626</v>
      </c>
    </row>
    <row r="162" spans="1:16" ht="25.5">
      <c r="A162" t="s">
        <v>48</v>
      </c>
      <c s="34" t="s">
        <v>220</v>
      </c>
      <c s="34" t="s">
        <v>1611</v>
      </c>
      <c s="35" t="s">
        <v>5</v>
      </c>
      <c s="6" t="s">
        <v>1612</v>
      </c>
      <c s="36" t="s">
        <v>227</v>
      </c>
      <c s="37">
        <v>6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199</v>
      </c>
      <c>
        <f>(M162*21)/100</f>
      </c>
      <c t="s">
        <v>26</v>
      </c>
    </row>
    <row r="163" spans="1:5" ht="12.75">
      <c r="A163" s="35" t="s">
        <v>54</v>
      </c>
      <c r="E163" s="39" t="s">
        <v>1613</v>
      </c>
    </row>
    <row r="164" spans="1:5" ht="12.75">
      <c r="A164" s="35" t="s">
        <v>55</v>
      </c>
      <c r="E164" s="40" t="s">
        <v>1614</v>
      </c>
    </row>
    <row r="165" spans="1:5" ht="12.75">
      <c r="A165" t="s">
        <v>57</v>
      </c>
      <c r="E165" s="39" t="s">
        <v>626</v>
      </c>
    </row>
    <row r="166" spans="1:16" ht="25.5">
      <c r="A166" t="s">
        <v>48</v>
      </c>
      <c s="34" t="s">
        <v>172</v>
      </c>
      <c s="34" t="s">
        <v>1615</v>
      </c>
      <c s="35" t="s">
        <v>5</v>
      </c>
      <c s="6" t="s">
        <v>1616</v>
      </c>
      <c s="36" t="s">
        <v>227</v>
      </c>
      <c s="37">
        <v>4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199</v>
      </c>
      <c>
        <f>(M166*21)/100</f>
      </c>
      <c t="s">
        <v>26</v>
      </c>
    </row>
    <row r="167" spans="1:5" ht="12.75">
      <c r="A167" s="35" t="s">
        <v>54</v>
      </c>
      <c r="E167" s="39" t="s">
        <v>1617</v>
      </c>
    </row>
    <row r="168" spans="1:5" ht="12.75">
      <c r="A168" s="35" t="s">
        <v>55</v>
      </c>
      <c r="E168" s="40" t="s">
        <v>1614</v>
      </c>
    </row>
    <row r="169" spans="1:5" ht="12.75">
      <c r="A169" t="s">
        <v>57</v>
      </c>
      <c r="E169" s="39" t="s">
        <v>626</v>
      </c>
    </row>
    <row r="170" spans="1:16" ht="25.5">
      <c r="A170" t="s">
        <v>48</v>
      </c>
      <c s="34" t="s">
        <v>176</v>
      </c>
      <c s="34" t="s">
        <v>283</v>
      </c>
      <c s="35" t="s">
        <v>5</v>
      </c>
      <c s="6" t="s">
        <v>284</v>
      </c>
      <c s="36" t="s">
        <v>227</v>
      </c>
      <c s="37">
        <v>44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199</v>
      </c>
      <c>
        <f>(M170*21)/100</f>
      </c>
      <c t="s">
        <v>26</v>
      </c>
    </row>
    <row r="171" spans="1:5" ht="12.75">
      <c r="A171" s="35" t="s">
        <v>54</v>
      </c>
      <c r="E171" s="39" t="s">
        <v>1618</v>
      </c>
    </row>
    <row r="172" spans="1:5" ht="12.75">
      <c r="A172" s="35" t="s">
        <v>55</v>
      </c>
      <c r="E172" s="40" t="s">
        <v>1619</v>
      </c>
    </row>
    <row r="173" spans="1:5" ht="12.75">
      <c r="A173" t="s">
        <v>57</v>
      </c>
      <c r="E173" s="39" t="s">
        <v>626</v>
      </c>
    </row>
    <row r="174" spans="1:16" ht="25.5">
      <c r="A174" t="s">
        <v>48</v>
      </c>
      <c s="34" t="s">
        <v>180</v>
      </c>
      <c s="34" t="s">
        <v>1620</v>
      </c>
      <c s="35" t="s">
        <v>5</v>
      </c>
      <c s="6" t="s">
        <v>1621</v>
      </c>
      <c s="36" t="s">
        <v>227</v>
      </c>
      <c s="37">
        <v>2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199</v>
      </c>
      <c>
        <f>(M174*21)/100</f>
      </c>
      <c t="s">
        <v>26</v>
      </c>
    </row>
    <row r="175" spans="1:5" ht="12.75">
      <c r="A175" s="35" t="s">
        <v>54</v>
      </c>
      <c r="E175" s="39" t="s">
        <v>1622</v>
      </c>
    </row>
    <row r="176" spans="1:5" ht="12.75">
      <c r="A176" s="35" t="s">
        <v>55</v>
      </c>
      <c r="E176" s="40" t="s">
        <v>1614</v>
      </c>
    </row>
    <row r="177" spans="1:5" ht="12.75">
      <c r="A177" t="s">
        <v>57</v>
      </c>
      <c r="E177" s="39" t="s">
        <v>626</v>
      </c>
    </row>
    <row r="178" spans="1:16" ht="25.5">
      <c r="A178" t="s">
        <v>48</v>
      </c>
      <c s="34" t="s">
        <v>185</v>
      </c>
      <c s="34" t="s">
        <v>1623</v>
      </c>
      <c s="35" t="s">
        <v>5</v>
      </c>
      <c s="6" t="s">
        <v>1624</v>
      </c>
      <c s="36" t="s">
        <v>227</v>
      </c>
      <c s="37">
        <v>2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199</v>
      </c>
      <c>
        <f>(M178*21)/100</f>
      </c>
      <c t="s">
        <v>26</v>
      </c>
    </row>
    <row r="179" spans="1:5" ht="12.75">
      <c r="A179" s="35" t="s">
        <v>54</v>
      </c>
      <c r="E179" s="39" t="s">
        <v>1625</v>
      </c>
    </row>
    <row r="180" spans="1:5" ht="12.75">
      <c r="A180" s="35" t="s">
        <v>55</v>
      </c>
      <c r="E180" s="40" t="s">
        <v>1626</v>
      </c>
    </row>
    <row r="181" spans="1:5" ht="12.75">
      <c r="A181" t="s">
        <v>57</v>
      </c>
      <c r="E181" s="39" t="s">
        <v>626</v>
      </c>
    </row>
    <row r="182" spans="1:16" ht="25.5">
      <c r="A182" t="s">
        <v>48</v>
      </c>
      <c s="34" t="s">
        <v>238</v>
      </c>
      <c s="34" t="s">
        <v>1623</v>
      </c>
      <c s="35" t="s">
        <v>139</v>
      </c>
      <c s="6" t="s">
        <v>1624</v>
      </c>
      <c s="36" t="s">
        <v>227</v>
      </c>
      <c s="37">
        <v>6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199</v>
      </c>
      <c>
        <f>(M182*21)/100</f>
      </c>
      <c t="s">
        <v>26</v>
      </c>
    </row>
    <row r="183" spans="1:5" ht="38.25">
      <c r="A183" s="35" t="s">
        <v>54</v>
      </c>
      <c r="E183" s="39" t="s">
        <v>1627</v>
      </c>
    </row>
    <row r="184" spans="1:5" ht="12.75">
      <c r="A184" s="35" t="s">
        <v>55</v>
      </c>
      <c r="E184" s="40" t="s">
        <v>1628</v>
      </c>
    </row>
    <row r="185" spans="1:5" ht="12.75">
      <c r="A185" t="s">
        <v>57</v>
      </c>
      <c r="E185" s="39" t="s">
        <v>626</v>
      </c>
    </row>
    <row r="186" spans="1:16" ht="25.5">
      <c r="A186" t="s">
        <v>48</v>
      </c>
      <c s="34" t="s">
        <v>241</v>
      </c>
      <c s="34" t="s">
        <v>1629</v>
      </c>
      <c s="35" t="s">
        <v>5</v>
      </c>
      <c s="6" t="s">
        <v>1630</v>
      </c>
      <c s="36" t="s">
        <v>227</v>
      </c>
      <c s="37">
        <v>6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199</v>
      </c>
      <c>
        <f>(M186*21)/100</f>
      </c>
      <c t="s">
        <v>26</v>
      </c>
    </row>
    <row r="187" spans="1:5" ht="38.25">
      <c r="A187" s="35" t="s">
        <v>54</v>
      </c>
      <c r="E187" s="39" t="s">
        <v>1631</v>
      </c>
    </row>
    <row r="188" spans="1:5" ht="12.75">
      <c r="A188" s="35" t="s">
        <v>55</v>
      </c>
      <c r="E188" s="40" t="s">
        <v>1628</v>
      </c>
    </row>
    <row r="189" spans="1:5" ht="12.75">
      <c r="A189" t="s">
        <v>57</v>
      </c>
      <c r="E189" s="39" t="s">
        <v>626</v>
      </c>
    </row>
    <row r="190" spans="1:16" ht="25.5">
      <c r="A190" t="s">
        <v>48</v>
      </c>
      <c s="34" t="s">
        <v>244</v>
      </c>
      <c s="34" t="s">
        <v>1632</v>
      </c>
      <c s="35" t="s">
        <v>5</v>
      </c>
      <c s="6" t="s">
        <v>1633</v>
      </c>
      <c s="36" t="s">
        <v>227</v>
      </c>
      <c s="37">
        <v>6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199</v>
      </c>
      <c>
        <f>(M190*21)/100</f>
      </c>
      <c t="s">
        <v>26</v>
      </c>
    </row>
    <row r="191" spans="1:5" ht="38.25">
      <c r="A191" s="35" t="s">
        <v>54</v>
      </c>
      <c r="E191" s="39" t="s">
        <v>1634</v>
      </c>
    </row>
    <row r="192" spans="1:5" ht="12.75">
      <c r="A192" s="35" t="s">
        <v>55</v>
      </c>
      <c r="E192" s="40" t="s">
        <v>1628</v>
      </c>
    </row>
    <row r="193" spans="1:5" ht="12.75">
      <c r="A193" t="s">
        <v>57</v>
      </c>
      <c r="E193" s="39" t="s">
        <v>626</v>
      </c>
    </row>
    <row r="194" spans="1:16" ht="12.75">
      <c r="A194" t="s">
        <v>48</v>
      </c>
      <c s="34" t="s">
        <v>247</v>
      </c>
      <c s="34" t="s">
        <v>1635</v>
      </c>
      <c s="35" t="s">
        <v>5</v>
      </c>
      <c s="6" t="s">
        <v>1636</v>
      </c>
      <c s="36" t="s">
        <v>219</v>
      </c>
      <c s="37">
        <v>81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199</v>
      </c>
      <c>
        <f>(M194*21)/100</f>
      </c>
      <c t="s">
        <v>26</v>
      </c>
    </row>
    <row r="195" spans="1:5" ht="12.75">
      <c r="A195" s="35" t="s">
        <v>54</v>
      </c>
      <c r="E195" s="39" t="s">
        <v>1637</v>
      </c>
    </row>
    <row r="196" spans="1:5" ht="12.75">
      <c r="A196" s="35" t="s">
        <v>55</v>
      </c>
      <c r="E196" s="40" t="s">
        <v>1638</v>
      </c>
    </row>
    <row r="197" spans="1:5" ht="12.75">
      <c r="A197" t="s">
        <v>57</v>
      </c>
      <c r="E197" s="39" t="s">
        <v>626</v>
      </c>
    </row>
    <row r="198" spans="1:16" ht="25.5">
      <c r="A198" t="s">
        <v>48</v>
      </c>
      <c s="34" t="s">
        <v>250</v>
      </c>
      <c s="34" t="s">
        <v>1639</v>
      </c>
      <c s="35" t="s">
        <v>5</v>
      </c>
      <c s="6" t="s">
        <v>1640</v>
      </c>
      <c s="36" t="s">
        <v>227</v>
      </c>
      <c s="37">
        <v>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199</v>
      </c>
      <c>
        <f>(M198*21)/100</f>
      </c>
      <c t="s">
        <v>26</v>
      </c>
    </row>
    <row r="199" spans="1:5" ht="12.75">
      <c r="A199" s="35" t="s">
        <v>54</v>
      </c>
      <c r="E199" s="39" t="s">
        <v>1641</v>
      </c>
    </row>
    <row r="200" spans="1:5" ht="12.75">
      <c r="A200" s="35" t="s">
        <v>55</v>
      </c>
      <c r="E200" s="40" t="s">
        <v>1642</v>
      </c>
    </row>
    <row r="201" spans="1:5" ht="12.75">
      <c r="A201" t="s">
        <v>57</v>
      </c>
      <c r="E201" s="39" t="s">
        <v>626</v>
      </c>
    </row>
    <row r="202" spans="1:16" ht="25.5">
      <c r="A202" t="s">
        <v>48</v>
      </c>
      <c s="34" t="s">
        <v>253</v>
      </c>
      <c s="34" t="s">
        <v>1643</v>
      </c>
      <c s="35" t="s">
        <v>5</v>
      </c>
      <c s="6" t="s">
        <v>1644</v>
      </c>
      <c s="36" t="s">
        <v>227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199</v>
      </c>
      <c>
        <f>(M202*21)/100</f>
      </c>
      <c t="s">
        <v>26</v>
      </c>
    </row>
    <row r="203" spans="1:5" ht="12.75">
      <c r="A203" s="35" t="s">
        <v>54</v>
      </c>
      <c r="E203" s="39" t="s">
        <v>1645</v>
      </c>
    </row>
    <row r="204" spans="1:5" ht="12.75">
      <c r="A204" s="35" t="s">
        <v>55</v>
      </c>
      <c r="E204" s="40" t="s">
        <v>1646</v>
      </c>
    </row>
    <row r="205" spans="1:5" ht="12.75">
      <c r="A205" t="s">
        <v>57</v>
      </c>
      <c r="E205" s="39" t="s">
        <v>626</v>
      </c>
    </row>
    <row r="206" spans="1:16" ht="25.5">
      <c r="A206" t="s">
        <v>48</v>
      </c>
      <c s="34" t="s">
        <v>256</v>
      </c>
      <c s="34" t="s">
        <v>1647</v>
      </c>
      <c s="35" t="s">
        <v>5</v>
      </c>
      <c s="6" t="s">
        <v>1648</v>
      </c>
      <c s="36" t="s">
        <v>227</v>
      </c>
      <c s="37">
        <v>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199</v>
      </c>
      <c>
        <f>(M206*21)/100</f>
      </c>
      <c t="s">
        <v>26</v>
      </c>
    </row>
    <row r="207" spans="1:5" ht="12.75">
      <c r="A207" s="35" t="s">
        <v>54</v>
      </c>
      <c r="E207" s="39" t="s">
        <v>1649</v>
      </c>
    </row>
    <row r="208" spans="1:5" ht="12.75">
      <c r="A208" s="35" t="s">
        <v>55</v>
      </c>
      <c r="E208" s="40" t="s">
        <v>1646</v>
      </c>
    </row>
    <row r="209" spans="1:5" ht="12.75">
      <c r="A209" t="s">
        <v>57</v>
      </c>
      <c r="E209" s="39" t="s">
        <v>626</v>
      </c>
    </row>
    <row r="210" spans="1:16" ht="12.75">
      <c r="A210" t="s">
        <v>48</v>
      </c>
      <c s="34" t="s">
        <v>259</v>
      </c>
      <c s="34" t="s">
        <v>1650</v>
      </c>
      <c s="35" t="s">
        <v>5</v>
      </c>
      <c s="6" t="s">
        <v>1651</v>
      </c>
      <c s="36" t="s">
        <v>227</v>
      </c>
      <c s="37">
        <v>15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199</v>
      </c>
      <c>
        <f>(M210*21)/100</f>
      </c>
      <c t="s">
        <v>26</v>
      </c>
    </row>
    <row r="211" spans="1:5" ht="12.75">
      <c r="A211" s="35" t="s">
        <v>54</v>
      </c>
      <c r="E211" s="39" t="s">
        <v>1652</v>
      </c>
    </row>
    <row r="212" spans="1:5" ht="12.75">
      <c r="A212" s="35" t="s">
        <v>55</v>
      </c>
      <c r="E212" s="40" t="s">
        <v>1646</v>
      </c>
    </row>
    <row r="213" spans="1:5" ht="12.75">
      <c r="A213" t="s">
        <v>57</v>
      </c>
      <c r="E213" s="39" t="s">
        <v>626</v>
      </c>
    </row>
    <row r="214" spans="1:16" ht="12.75">
      <c r="A214" t="s">
        <v>48</v>
      </c>
      <c s="34" t="s">
        <v>262</v>
      </c>
      <c s="34" t="s">
        <v>1653</v>
      </c>
      <c s="35" t="s">
        <v>5</v>
      </c>
      <c s="6" t="s">
        <v>1654</v>
      </c>
      <c s="36" t="s">
        <v>227</v>
      </c>
      <c s="37">
        <v>6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199</v>
      </c>
      <c>
        <f>(M214*21)/100</f>
      </c>
      <c t="s">
        <v>26</v>
      </c>
    </row>
    <row r="215" spans="1:5" ht="12.75">
      <c r="A215" s="35" t="s">
        <v>54</v>
      </c>
      <c r="E215" s="39" t="s">
        <v>1655</v>
      </c>
    </row>
    <row r="216" spans="1:5" ht="12.75">
      <c r="A216" s="35" t="s">
        <v>55</v>
      </c>
      <c r="E216" s="40" t="s">
        <v>1646</v>
      </c>
    </row>
    <row r="217" spans="1:5" ht="12.75">
      <c r="A217" t="s">
        <v>57</v>
      </c>
      <c r="E217" s="39" t="s">
        <v>626</v>
      </c>
    </row>
    <row r="218" spans="1:16" ht="25.5">
      <c r="A218" t="s">
        <v>48</v>
      </c>
      <c s="34" t="s">
        <v>265</v>
      </c>
      <c s="34" t="s">
        <v>1656</v>
      </c>
      <c s="35" t="s">
        <v>5</v>
      </c>
      <c s="6" t="s">
        <v>1657</v>
      </c>
      <c s="36" t="s">
        <v>227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199</v>
      </c>
      <c>
        <f>(M218*21)/100</f>
      </c>
      <c t="s">
        <v>26</v>
      </c>
    </row>
    <row r="219" spans="1:5" ht="12.75">
      <c r="A219" s="35" t="s">
        <v>54</v>
      </c>
      <c r="E219" s="39" t="s">
        <v>1658</v>
      </c>
    </row>
    <row r="220" spans="1:5" ht="12.75">
      <c r="A220" s="35" t="s">
        <v>55</v>
      </c>
      <c r="E220" s="40" t="s">
        <v>1659</v>
      </c>
    </row>
    <row r="221" spans="1:5" ht="12.75">
      <c r="A221" t="s">
        <v>57</v>
      </c>
      <c r="E221" s="39" t="s">
        <v>626</v>
      </c>
    </row>
    <row r="222" spans="1:16" ht="12.75">
      <c r="A222" t="s">
        <v>48</v>
      </c>
      <c s="34" t="s">
        <v>270</v>
      </c>
      <c s="34" t="s">
        <v>1660</v>
      </c>
      <c s="35" t="s">
        <v>5</v>
      </c>
      <c s="6" t="s">
        <v>1661</v>
      </c>
      <c s="36" t="s">
        <v>227</v>
      </c>
      <c s="37">
        <v>4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199</v>
      </c>
      <c>
        <f>(M222*21)/100</f>
      </c>
      <c t="s">
        <v>26</v>
      </c>
    </row>
    <row r="223" spans="1:5" ht="12.75">
      <c r="A223" s="35" t="s">
        <v>54</v>
      </c>
      <c r="E223" s="39" t="s">
        <v>1662</v>
      </c>
    </row>
    <row r="224" spans="1:5" ht="12.75">
      <c r="A224" s="35" t="s">
        <v>55</v>
      </c>
      <c r="E224" s="40" t="s">
        <v>1663</v>
      </c>
    </row>
    <row r="225" spans="1:5" ht="12.75">
      <c r="A225" t="s">
        <v>57</v>
      </c>
      <c r="E225" s="39" t="s">
        <v>626</v>
      </c>
    </row>
    <row r="226" spans="1:16" ht="25.5">
      <c r="A226" t="s">
        <v>48</v>
      </c>
      <c s="34" t="s">
        <v>273</v>
      </c>
      <c s="34" t="s">
        <v>1664</v>
      </c>
      <c s="35" t="s">
        <v>5</v>
      </c>
      <c s="6" t="s">
        <v>1665</v>
      </c>
      <c s="36" t="s">
        <v>227</v>
      </c>
      <c s="37">
        <v>19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199</v>
      </c>
      <c>
        <f>(M226*21)/100</f>
      </c>
      <c t="s">
        <v>26</v>
      </c>
    </row>
    <row r="227" spans="1:5" ht="12.75">
      <c r="A227" s="35" t="s">
        <v>54</v>
      </c>
      <c r="E227" s="39" t="s">
        <v>1666</v>
      </c>
    </row>
    <row r="228" spans="1:5" ht="12.75">
      <c r="A228" s="35" t="s">
        <v>55</v>
      </c>
      <c r="E228" s="40" t="s">
        <v>1667</v>
      </c>
    </row>
    <row r="229" spans="1:5" ht="12.75">
      <c r="A229" t="s">
        <v>57</v>
      </c>
      <c r="E229" s="39" t="s">
        <v>626</v>
      </c>
    </row>
    <row r="230" spans="1:16" ht="12.75">
      <c r="A230" t="s">
        <v>48</v>
      </c>
      <c s="34" t="s">
        <v>276</v>
      </c>
      <c s="34" t="s">
        <v>1668</v>
      </c>
      <c s="35" t="s">
        <v>5</v>
      </c>
      <c s="6" t="s">
        <v>1669</v>
      </c>
      <c s="36" t="s">
        <v>227</v>
      </c>
      <c s="37">
        <v>19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199</v>
      </c>
      <c>
        <f>(M230*21)/100</f>
      </c>
      <c t="s">
        <v>26</v>
      </c>
    </row>
    <row r="231" spans="1:5" ht="12.75">
      <c r="A231" s="35" t="s">
        <v>54</v>
      </c>
      <c r="E231" s="39" t="s">
        <v>1666</v>
      </c>
    </row>
    <row r="232" spans="1:5" ht="12.75">
      <c r="A232" s="35" t="s">
        <v>55</v>
      </c>
      <c r="E232" s="40" t="s">
        <v>1667</v>
      </c>
    </row>
    <row r="233" spans="1:5" ht="12.75">
      <c r="A233" t="s">
        <v>57</v>
      </c>
      <c r="E233" s="39" t="s">
        <v>626</v>
      </c>
    </row>
    <row r="234" spans="1:16" ht="25.5">
      <c r="A234" t="s">
        <v>48</v>
      </c>
      <c s="34" t="s">
        <v>279</v>
      </c>
      <c s="34" t="s">
        <v>1670</v>
      </c>
      <c s="35" t="s">
        <v>5</v>
      </c>
      <c s="6" t="s">
        <v>1671</v>
      </c>
      <c s="36" t="s">
        <v>227</v>
      </c>
      <c s="37">
        <v>15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199</v>
      </c>
      <c>
        <f>(M234*21)/100</f>
      </c>
      <c t="s">
        <v>26</v>
      </c>
    </row>
    <row r="235" spans="1:5" ht="12.75">
      <c r="A235" s="35" t="s">
        <v>54</v>
      </c>
      <c r="E235" s="39" t="s">
        <v>1672</v>
      </c>
    </row>
    <row r="236" spans="1:5" ht="12.75">
      <c r="A236" s="35" t="s">
        <v>55</v>
      </c>
      <c r="E236" s="40" t="s">
        <v>1667</v>
      </c>
    </row>
    <row r="237" spans="1:5" ht="12.75">
      <c r="A237" t="s">
        <v>57</v>
      </c>
      <c r="E237" s="39" t="s">
        <v>626</v>
      </c>
    </row>
    <row r="238" spans="1:16" ht="12.75">
      <c r="A238" t="s">
        <v>48</v>
      </c>
      <c s="34" t="s">
        <v>282</v>
      </c>
      <c s="34" t="s">
        <v>1673</v>
      </c>
      <c s="35" t="s">
        <v>5</v>
      </c>
      <c s="6" t="s">
        <v>1674</v>
      </c>
      <c s="36" t="s">
        <v>227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199</v>
      </c>
      <c>
        <f>(M238*21)/100</f>
      </c>
      <c t="s">
        <v>26</v>
      </c>
    </row>
    <row r="239" spans="1:5" ht="12.75">
      <c r="A239" s="35" t="s">
        <v>54</v>
      </c>
      <c r="E239" s="39" t="s">
        <v>5</v>
      </c>
    </row>
    <row r="240" spans="1:5" ht="12.75">
      <c r="A240" s="35" t="s">
        <v>55</v>
      </c>
      <c r="E240" s="40" t="s">
        <v>1588</v>
      </c>
    </row>
    <row r="241" spans="1:5" ht="12.75">
      <c r="A241" t="s">
        <v>57</v>
      </c>
      <c r="E241" s="39" t="s">
        <v>626</v>
      </c>
    </row>
    <row r="242" spans="1:16" ht="12.75">
      <c r="A242" t="s">
        <v>48</v>
      </c>
      <c s="34" t="s">
        <v>285</v>
      </c>
      <c s="34" t="s">
        <v>1675</v>
      </c>
      <c s="35" t="s">
        <v>5</v>
      </c>
      <c s="6" t="s">
        <v>1676</v>
      </c>
      <c s="36" t="s">
        <v>227</v>
      </c>
      <c s="37">
        <v>19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199</v>
      </c>
      <c>
        <f>(M242*21)/100</f>
      </c>
      <c t="s">
        <v>26</v>
      </c>
    </row>
    <row r="243" spans="1:5" ht="12.75">
      <c r="A243" s="35" t="s">
        <v>54</v>
      </c>
      <c r="E243" s="39" t="s">
        <v>1677</v>
      </c>
    </row>
    <row r="244" spans="1:5" ht="12.75">
      <c r="A244" s="35" t="s">
        <v>55</v>
      </c>
      <c r="E244" s="40" t="s">
        <v>1667</v>
      </c>
    </row>
    <row r="245" spans="1:5" ht="12.75">
      <c r="A245" t="s">
        <v>57</v>
      </c>
      <c r="E245" s="39" t="s">
        <v>626</v>
      </c>
    </row>
    <row r="246" spans="1:16" ht="12.75">
      <c r="A246" t="s">
        <v>48</v>
      </c>
      <c s="34" t="s">
        <v>288</v>
      </c>
      <c s="34" t="s">
        <v>1678</v>
      </c>
      <c s="35" t="s">
        <v>5</v>
      </c>
      <c s="6" t="s">
        <v>1679</v>
      </c>
      <c s="36" t="s">
        <v>198</v>
      </c>
      <c s="37">
        <v>0.6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199</v>
      </c>
      <c>
        <f>(M246*21)/100</f>
      </c>
      <c t="s">
        <v>26</v>
      </c>
    </row>
    <row r="247" spans="1:5" ht="12.75">
      <c r="A247" s="35" t="s">
        <v>54</v>
      </c>
      <c r="E247" s="39" t="s">
        <v>1680</v>
      </c>
    </row>
    <row r="248" spans="1:5" ht="12.75">
      <c r="A248" s="35" t="s">
        <v>55</v>
      </c>
      <c r="E248" s="40" t="s">
        <v>1667</v>
      </c>
    </row>
    <row r="249" spans="1:5" ht="12.75">
      <c r="A249" t="s">
        <v>57</v>
      </c>
      <c r="E249" s="39" t="s">
        <v>626</v>
      </c>
    </row>
    <row r="250" spans="1:16" ht="12.75">
      <c r="A250" t="s">
        <v>48</v>
      </c>
      <c s="34" t="s">
        <v>293</v>
      </c>
      <c s="34" t="s">
        <v>1681</v>
      </c>
      <c s="35" t="s">
        <v>5</v>
      </c>
      <c s="6" t="s">
        <v>1682</v>
      </c>
      <c s="36" t="s">
        <v>227</v>
      </c>
      <c s="37">
        <v>87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199</v>
      </c>
      <c>
        <f>(M250*21)/100</f>
      </c>
      <c t="s">
        <v>26</v>
      </c>
    </row>
    <row r="251" spans="1:5" ht="12.75">
      <c r="A251" s="35" t="s">
        <v>54</v>
      </c>
      <c r="E251" s="39" t="s">
        <v>1683</v>
      </c>
    </row>
    <row r="252" spans="1:5" ht="12.75">
      <c r="A252" s="35" t="s">
        <v>55</v>
      </c>
      <c r="E252" s="40" t="s">
        <v>1667</v>
      </c>
    </row>
    <row r="253" spans="1:5" ht="12.75">
      <c r="A253" t="s">
        <v>57</v>
      </c>
      <c r="E253" s="39" t="s">
        <v>626</v>
      </c>
    </row>
    <row r="254" spans="1:16" ht="12.75">
      <c r="A254" t="s">
        <v>48</v>
      </c>
      <c s="34" t="s">
        <v>297</v>
      </c>
      <c s="34" t="s">
        <v>1684</v>
      </c>
      <c s="35" t="s">
        <v>5</v>
      </c>
      <c s="6" t="s">
        <v>1685</v>
      </c>
      <c s="36" t="s">
        <v>227</v>
      </c>
      <c s="37">
        <v>25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199</v>
      </c>
      <c>
        <f>(M254*21)/100</f>
      </c>
      <c t="s">
        <v>26</v>
      </c>
    </row>
    <row r="255" spans="1:5" ht="12.75">
      <c r="A255" s="35" t="s">
        <v>54</v>
      </c>
      <c r="E255" s="39" t="s">
        <v>1686</v>
      </c>
    </row>
    <row r="256" spans="1:5" ht="12.75">
      <c r="A256" s="35" t="s">
        <v>55</v>
      </c>
      <c r="E256" s="40" t="s">
        <v>1687</v>
      </c>
    </row>
    <row r="257" spans="1:5" ht="12.75">
      <c r="A257" t="s">
        <v>57</v>
      </c>
      <c r="E257" s="39" t="s">
        <v>626</v>
      </c>
    </row>
    <row r="258" spans="1:16" ht="25.5">
      <c r="A258" t="s">
        <v>48</v>
      </c>
      <c s="34" t="s">
        <v>300</v>
      </c>
      <c s="34" t="s">
        <v>1688</v>
      </c>
      <c s="35" t="s">
        <v>5</v>
      </c>
      <c s="6" t="s">
        <v>1689</v>
      </c>
      <c s="36" t="s">
        <v>227</v>
      </c>
      <c s="37">
        <v>14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199</v>
      </c>
      <c>
        <f>(M258*21)/100</f>
      </c>
      <c t="s">
        <v>26</v>
      </c>
    </row>
    <row r="259" spans="1:5" ht="12.75">
      <c r="A259" s="35" t="s">
        <v>54</v>
      </c>
      <c r="E259" s="39" t="s">
        <v>1690</v>
      </c>
    </row>
    <row r="260" spans="1:5" ht="12.75">
      <c r="A260" s="35" t="s">
        <v>55</v>
      </c>
      <c r="E260" s="40" t="s">
        <v>1691</v>
      </c>
    </row>
    <row r="261" spans="1:5" ht="12.75">
      <c r="A261" t="s">
        <v>57</v>
      </c>
      <c r="E261" s="39" t="s">
        <v>626</v>
      </c>
    </row>
    <row r="262" spans="1:16" ht="12.75">
      <c r="A262" t="s">
        <v>48</v>
      </c>
      <c s="34" t="s">
        <v>303</v>
      </c>
      <c s="34" t="s">
        <v>1692</v>
      </c>
      <c s="35" t="s">
        <v>5</v>
      </c>
      <c s="6" t="s">
        <v>1693</v>
      </c>
      <c s="36" t="s">
        <v>227</v>
      </c>
      <c s="37">
        <v>20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199</v>
      </c>
      <c>
        <f>(M262*21)/100</f>
      </c>
      <c t="s">
        <v>26</v>
      </c>
    </row>
    <row r="263" spans="1:5" ht="25.5">
      <c r="A263" s="35" t="s">
        <v>54</v>
      </c>
      <c r="E263" s="39" t="s">
        <v>1694</v>
      </c>
    </row>
    <row r="264" spans="1:5" ht="12.75">
      <c r="A264" s="35" t="s">
        <v>55</v>
      </c>
      <c r="E264" s="40" t="s">
        <v>1691</v>
      </c>
    </row>
    <row r="265" spans="1:5" ht="12.75">
      <c r="A265" t="s">
        <v>57</v>
      </c>
      <c r="E265" s="39" t="s">
        <v>626</v>
      </c>
    </row>
    <row r="266" spans="1:16" ht="12.75">
      <c r="A266" t="s">
        <v>48</v>
      </c>
      <c s="34" t="s">
        <v>306</v>
      </c>
      <c s="34" t="s">
        <v>271</v>
      </c>
      <c s="35" t="s">
        <v>5</v>
      </c>
      <c s="6" t="s">
        <v>272</v>
      </c>
      <c s="36" t="s">
        <v>219</v>
      </c>
      <c s="37">
        <v>595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199</v>
      </c>
      <c>
        <f>(M266*21)/100</f>
      </c>
      <c t="s">
        <v>26</v>
      </c>
    </row>
    <row r="267" spans="1:5" ht="12.75">
      <c r="A267" s="35" t="s">
        <v>54</v>
      </c>
      <c r="E267" s="39" t="s">
        <v>1695</v>
      </c>
    </row>
    <row r="268" spans="1:5" ht="12.75">
      <c r="A268" s="35" t="s">
        <v>55</v>
      </c>
      <c r="E268" s="40" t="s">
        <v>1696</v>
      </c>
    </row>
    <row r="269" spans="1:5" ht="12.75">
      <c r="A269" t="s">
        <v>57</v>
      </c>
      <c r="E269" s="39" t="s">
        <v>626</v>
      </c>
    </row>
    <row r="270" spans="1:16" ht="12.75">
      <c r="A270" t="s">
        <v>48</v>
      </c>
      <c s="34" t="s">
        <v>309</v>
      </c>
      <c s="34" t="s">
        <v>1697</v>
      </c>
      <c s="35" t="s">
        <v>5</v>
      </c>
      <c s="6" t="s">
        <v>1698</v>
      </c>
      <c s="36" t="s">
        <v>227</v>
      </c>
      <c s="37">
        <v>22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199</v>
      </c>
      <c>
        <f>(M270*21)/100</f>
      </c>
      <c t="s">
        <v>26</v>
      </c>
    </row>
    <row r="271" spans="1:5" ht="12.75">
      <c r="A271" s="35" t="s">
        <v>54</v>
      </c>
      <c r="E271" s="39" t="s">
        <v>1695</v>
      </c>
    </row>
    <row r="272" spans="1:5" ht="12.75">
      <c r="A272" s="35" t="s">
        <v>55</v>
      </c>
      <c r="E272" s="40" t="s">
        <v>1696</v>
      </c>
    </row>
    <row r="273" spans="1:5" ht="12.75">
      <c r="A273" t="s">
        <v>57</v>
      </c>
      <c r="E273" s="39" t="s">
        <v>626</v>
      </c>
    </row>
    <row r="274" spans="1:16" ht="12.75">
      <c r="A274" t="s">
        <v>48</v>
      </c>
      <c s="34" t="s">
        <v>312</v>
      </c>
      <c s="34" t="s">
        <v>1699</v>
      </c>
      <c s="35" t="s">
        <v>5</v>
      </c>
      <c s="6" t="s">
        <v>1700</v>
      </c>
      <c s="36" t="s">
        <v>227</v>
      </c>
      <c s="37">
        <v>22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199</v>
      </c>
      <c>
        <f>(M274*21)/100</f>
      </c>
      <c t="s">
        <v>26</v>
      </c>
    </row>
    <row r="275" spans="1:5" ht="12.75">
      <c r="A275" s="35" t="s">
        <v>54</v>
      </c>
      <c r="E275" s="39" t="s">
        <v>1695</v>
      </c>
    </row>
    <row r="276" spans="1:5" ht="12.75">
      <c r="A276" s="35" t="s">
        <v>55</v>
      </c>
      <c r="E276" s="40" t="s">
        <v>1696</v>
      </c>
    </row>
    <row r="277" spans="1:5" ht="12.75">
      <c r="A277" t="s">
        <v>57</v>
      </c>
      <c r="E277" s="39" t="s">
        <v>626</v>
      </c>
    </row>
    <row r="278" spans="1:16" ht="25.5">
      <c r="A278" t="s">
        <v>48</v>
      </c>
      <c s="34" t="s">
        <v>315</v>
      </c>
      <c s="34" t="s">
        <v>1701</v>
      </c>
      <c s="35" t="s">
        <v>5</v>
      </c>
      <c s="6" t="s">
        <v>1702</v>
      </c>
      <c s="36" t="s">
        <v>227</v>
      </c>
      <c s="37">
        <v>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199</v>
      </c>
      <c>
        <f>(M278*21)/100</f>
      </c>
      <c t="s">
        <v>26</v>
      </c>
    </row>
    <row r="279" spans="1:5" ht="12.75">
      <c r="A279" s="35" t="s">
        <v>54</v>
      </c>
      <c r="E279" s="39" t="s">
        <v>5</v>
      </c>
    </row>
    <row r="280" spans="1:5" ht="12.75">
      <c r="A280" s="35" t="s">
        <v>55</v>
      </c>
      <c r="E280" s="40" t="s">
        <v>5</v>
      </c>
    </row>
    <row r="281" spans="1:5" ht="12.75">
      <c r="A281" t="s">
        <v>57</v>
      </c>
      <c r="E281" s="39" t="s">
        <v>626</v>
      </c>
    </row>
    <row r="282" spans="1:16" ht="38.25">
      <c r="A282" t="s">
        <v>48</v>
      </c>
      <c s="34" t="s">
        <v>318</v>
      </c>
      <c s="34" t="s">
        <v>1703</v>
      </c>
      <c s="35" t="s">
        <v>5</v>
      </c>
      <c s="6" t="s">
        <v>1704</v>
      </c>
      <c s="36" t="s">
        <v>227</v>
      </c>
      <c s="37">
        <v>8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199</v>
      </c>
      <c>
        <f>(M282*21)/100</f>
      </c>
      <c t="s">
        <v>26</v>
      </c>
    </row>
    <row r="283" spans="1:5" ht="12.75">
      <c r="A283" s="35" t="s">
        <v>54</v>
      </c>
      <c r="E283" s="39" t="s">
        <v>5</v>
      </c>
    </row>
    <row r="284" spans="1:5" ht="12.75">
      <c r="A284" s="35" t="s">
        <v>55</v>
      </c>
      <c r="E284" s="40" t="s">
        <v>5</v>
      </c>
    </row>
    <row r="285" spans="1:5" ht="12.75">
      <c r="A285" t="s">
        <v>57</v>
      </c>
      <c r="E285" s="39" t="s">
        <v>626</v>
      </c>
    </row>
    <row r="286" spans="1:16" ht="25.5">
      <c r="A286" t="s">
        <v>48</v>
      </c>
      <c s="34" t="s">
        <v>321</v>
      </c>
      <c s="34" t="s">
        <v>1705</v>
      </c>
      <c s="35" t="s">
        <v>5</v>
      </c>
      <c s="6" t="s">
        <v>1706</v>
      </c>
      <c s="36" t="s">
        <v>227</v>
      </c>
      <c s="37">
        <v>1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199</v>
      </c>
      <c>
        <f>(M286*21)/100</f>
      </c>
      <c t="s">
        <v>26</v>
      </c>
    </row>
    <row r="287" spans="1:5" ht="12.75">
      <c r="A287" s="35" t="s">
        <v>54</v>
      </c>
      <c r="E287" s="39" t="s">
        <v>5</v>
      </c>
    </row>
    <row r="288" spans="1:5" ht="12.75">
      <c r="A288" s="35" t="s">
        <v>55</v>
      </c>
      <c r="E288" s="40" t="s">
        <v>5</v>
      </c>
    </row>
    <row r="289" spans="1:5" ht="12.75">
      <c r="A289" t="s">
        <v>57</v>
      </c>
      <c r="E289" s="39" t="s">
        <v>626</v>
      </c>
    </row>
    <row r="290" spans="1:16" ht="12.75">
      <c r="A290" t="s">
        <v>48</v>
      </c>
      <c s="34" t="s">
        <v>324</v>
      </c>
      <c s="34" t="s">
        <v>1707</v>
      </c>
      <c s="35" t="s">
        <v>5</v>
      </c>
      <c s="6" t="s">
        <v>1708</v>
      </c>
      <c s="36" t="s">
        <v>567</v>
      </c>
      <c s="37">
        <v>16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199</v>
      </c>
      <c>
        <f>(M290*21)/100</f>
      </c>
      <c t="s">
        <v>26</v>
      </c>
    </row>
    <row r="291" spans="1:5" ht="12.75">
      <c r="A291" s="35" t="s">
        <v>54</v>
      </c>
      <c r="E291" s="39" t="s">
        <v>5</v>
      </c>
    </row>
    <row r="292" spans="1:5" ht="12.75">
      <c r="A292" s="35" t="s">
        <v>55</v>
      </c>
      <c r="E292" s="40" t="s">
        <v>5</v>
      </c>
    </row>
    <row r="293" spans="1:5" ht="12.75">
      <c r="A293" t="s">
        <v>57</v>
      </c>
      <c r="E293" s="39" t="s">
        <v>626</v>
      </c>
    </row>
    <row r="294" spans="1:16" ht="12.75">
      <c r="A294" t="s">
        <v>48</v>
      </c>
      <c s="34" t="s">
        <v>327</v>
      </c>
      <c s="34" t="s">
        <v>1709</v>
      </c>
      <c s="35" t="s">
        <v>5</v>
      </c>
      <c s="6" t="s">
        <v>1710</v>
      </c>
      <c s="36" t="s">
        <v>567</v>
      </c>
      <c s="37">
        <v>8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199</v>
      </c>
      <c>
        <f>(M294*21)/100</f>
      </c>
      <c t="s">
        <v>26</v>
      </c>
    </row>
    <row r="295" spans="1:5" ht="12.75">
      <c r="A295" s="35" t="s">
        <v>54</v>
      </c>
      <c r="E295" s="39" t="s">
        <v>5</v>
      </c>
    </row>
    <row r="296" spans="1:5" ht="12.75">
      <c r="A296" s="35" t="s">
        <v>55</v>
      </c>
      <c r="E296" s="40" t="s">
        <v>5</v>
      </c>
    </row>
    <row r="297" spans="1:5" ht="12.75">
      <c r="A297" t="s">
        <v>57</v>
      </c>
      <c r="E297" s="39" t="s">
        <v>626</v>
      </c>
    </row>
    <row r="298" spans="1:16" ht="12.75">
      <c r="A298" t="s">
        <v>48</v>
      </c>
      <c s="34" t="s">
        <v>330</v>
      </c>
      <c s="34" t="s">
        <v>1711</v>
      </c>
      <c s="35" t="s">
        <v>5</v>
      </c>
      <c s="6" t="s">
        <v>1712</v>
      </c>
      <c s="36" t="s">
        <v>567</v>
      </c>
      <c s="37">
        <v>64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199</v>
      </c>
      <c>
        <f>(M298*21)/100</f>
      </c>
      <c t="s">
        <v>26</v>
      </c>
    </row>
    <row r="299" spans="1:5" ht="25.5">
      <c r="A299" s="35" t="s">
        <v>54</v>
      </c>
      <c r="E299" s="39" t="s">
        <v>1713</v>
      </c>
    </row>
    <row r="300" spans="1:5" ht="12.75">
      <c r="A300" s="35" t="s">
        <v>55</v>
      </c>
      <c r="E300" s="40" t="s">
        <v>5</v>
      </c>
    </row>
    <row r="301" spans="1:5" ht="12.75">
      <c r="A301" t="s">
        <v>57</v>
      </c>
      <c r="E301" s="39" t="s">
        <v>626</v>
      </c>
    </row>
    <row r="302" spans="1:16" ht="12.75">
      <c r="A302" t="s">
        <v>48</v>
      </c>
      <c s="34" t="s">
        <v>333</v>
      </c>
      <c s="34" t="s">
        <v>1714</v>
      </c>
      <c s="35" t="s">
        <v>5</v>
      </c>
      <c s="6" t="s">
        <v>1715</v>
      </c>
      <c s="36" t="s">
        <v>567</v>
      </c>
      <c s="37">
        <v>72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199</v>
      </c>
      <c>
        <f>(M302*21)/100</f>
      </c>
      <c t="s">
        <v>26</v>
      </c>
    </row>
    <row r="303" spans="1:5" ht="12.75">
      <c r="A303" s="35" t="s">
        <v>54</v>
      </c>
      <c r="E303" s="39" t="s">
        <v>5</v>
      </c>
    </row>
    <row r="304" spans="1:5" ht="12.75">
      <c r="A304" s="35" t="s">
        <v>55</v>
      </c>
      <c r="E304" s="40" t="s">
        <v>5</v>
      </c>
    </row>
    <row r="305" spans="1:5" ht="12.75">
      <c r="A305" t="s">
        <v>57</v>
      </c>
      <c r="E305" s="39" t="s">
        <v>626</v>
      </c>
    </row>
    <row r="306" spans="1:16" ht="12.75">
      <c r="A306" t="s">
        <v>48</v>
      </c>
      <c s="34" t="s">
        <v>336</v>
      </c>
      <c s="34" t="s">
        <v>1716</v>
      </c>
      <c s="35" t="s">
        <v>5</v>
      </c>
      <c s="6" t="s">
        <v>1717</v>
      </c>
      <c s="36" t="s">
        <v>567</v>
      </c>
      <c s="37">
        <v>80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199</v>
      </c>
      <c>
        <f>(M306*21)/100</f>
      </c>
      <c t="s">
        <v>26</v>
      </c>
    </row>
    <row r="307" spans="1:5" ht="51">
      <c r="A307" s="35" t="s">
        <v>54</v>
      </c>
      <c r="E307" s="39" t="s">
        <v>1718</v>
      </c>
    </row>
    <row r="308" spans="1:5" ht="12.75">
      <c r="A308" s="35" t="s">
        <v>55</v>
      </c>
      <c r="E308" s="40" t="s">
        <v>1588</v>
      </c>
    </row>
    <row r="309" spans="1:5" ht="12.75">
      <c r="A309" t="s">
        <v>57</v>
      </c>
      <c r="E309" s="39" t="s">
        <v>626</v>
      </c>
    </row>
    <row r="310" spans="1:16" ht="12.75">
      <c r="A310" t="s">
        <v>48</v>
      </c>
      <c s="34" t="s">
        <v>339</v>
      </c>
      <c s="34" t="s">
        <v>1719</v>
      </c>
      <c s="35" t="s">
        <v>5</v>
      </c>
      <c s="6" t="s">
        <v>1720</v>
      </c>
      <c s="36" t="s">
        <v>227</v>
      </c>
      <c s="37">
        <v>7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199</v>
      </c>
      <c>
        <f>(M310*21)/100</f>
      </c>
      <c t="s">
        <v>26</v>
      </c>
    </row>
    <row r="311" spans="1:5" ht="25.5">
      <c r="A311" s="35" t="s">
        <v>54</v>
      </c>
      <c r="E311" s="39" t="s">
        <v>1721</v>
      </c>
    </row>
    <row r="312" spans="1:5" ht="12.75">
      <c r="A312" s="35" t="s">
        <v>55</v>
      </c>
      <c r="E312" s="40" t="s">
        <v>1588</v>
      </c>
    </row>
    <row r="313" spans="1:5" ht="12.75">
      <c r="A313" t="s">
        <v>57</v>
      </c>
      <c r="E313" s="39" t="s">
        <v>626</v>
      </c>
    </row>
    <row r="314" spans="1:16" ht="12.75">
      <c r="A314" t="s">
        <v>48</v>
      </c>
      <c s="34" t="s">
        <v>342</v>
      </c>
      <c s="34" t="s">
        <v>1722</v>
      </c>
      <c s="35" t="s">
        <v>5</v>
      </c>
      <c s="6" t="s">
        <v>1723</v>
      </c>
      <c s="36" t="s">
        <v>227</v>
      </c>
      <c s="37">
        <v>1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199</v>
      </c>
      <c>
        <f>(M314*21)/100</f>
      </c>
      <c t="s">
        <v>26</v>
      </c>
    </row>
    <row r="315" spans="1:5" ht="12.75">
      <c r="A315" s="35" t="s">
        <v>54</v>
      </c>
      <c r="E315" s="39" t="s">
        <v>1724</v>
      </c>
    </row>
    <row r="316" spans="1:5" ht="12.75">
      <c r="A316" s="35" t="s">
        <v>55</v>
      </c>
      <c r="E316" s="40" t="s">
        <v>1588</v>
      </c>
    </row>
    <row r="317" spans="1:5" ht="12.75">
      <c r="A317" t="s">
        <v>57</v>
      </c>
      <c r="E317" s="39" t="s">
        <v>626</v>
      </c>
    </row>
    <row r="318" spans="1:16" ht="12.75">
      <c r="A318" t="s">
        <v>48</v>
      </c>
      <c s="34" t="s">
        <v>345</v>
      </c>
      <c s="34" t="s">
        <v>1725</v>
      </c>
      <c s="35" t="s">
        <v>5</v>
      </c>
      <c s="6" t="s">
        <v>1726</v>
      </c>
      <c s="36" t="s">
        <v>227</v>
      </c>
      <c s="37">
        <v>4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199</v>
      </c>
      <c>
        <f>(M318*21)/100</f>
      </c>
      <c t="s">
        <v>26</v>
      </c>
    </row>
    <row r="319" spans="1:5" ht="12.75">
      <c r="A319" s="35" t="s">
        <v>54</v>
      </c>
      <c r="E319" s="39" t="s">
        <v>1727</v>
      </c>
    </row>
    <row r="320" spans="1:5" ht="12.75">
      <c r="A320" s="35" t="s">
        <v>55</v>
      </c>
      <c r="E320" s="40" t="s">
        <v>1588</v>
      </c>
    </row>
    <row r="321" spans="1:5" ht="12.75">
      <c r="A321" t="s">
        <v>57</v>
      </c>
      <c r="E321" s="39" t="s">
        <v>626</v>
      </c>
    </row>
    <row r="322" spans="1:16" ht="12.75">
      <c r="A322" t="s">
        <v>48</v>
      </c>
      <c s="34" t="s">
        <v>348</v>
      </c>
      <c s="34" t="s">
        <v>1323</v>
      </c>
      <c s="35" t="s">
        <v>5</v>
      </c>
      <c s="6" t="s">
        <v>1324</v>
      </c>
      <c s="36" t="s">
        <v>219</v>
      </c>
      <c s="37">
        <v>430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199</v>
      </c>
      <c>
        <f>(M322*21)/100</f>
      </c>
      <c t="s">
        <v>26</v>
      </c>
    </row>
    <row r="323" spans="1:5" ht="12.75">
      <c r="A323" s="35" t="s">
        <v>54</v>
      </c>
      <c r="E323" s="39" t="s">
        <v>1728</v>
      </c>
    </row>
    <row r="324" spans="1:5" ht="12.75">
      <c r="A324" s="35" t="s">
        <v>55</v>
      </c>
      <c r="E324" s="40" t="s">
        <v>1588</v>
      </c>
    </row>
    <row r="325" spans="1:5" ht="12.75">
      <c r="A325" t="s">
        <v>57</v>
      </c>
      <c r="E325" s="39" t="s">
        <v>626</v>
      </c>
    </row>
    <row r="326" spans="1:16" ht="12.75">
      <c r="A326" t="s">
        <v>48</v>
      </c>
      <c s="34" t="s">
        <v>351</v>
      </c>
      <c s="34" t="s">
        <v>1729</v>
      </c>
      <c s="35" t="s">
        <v>5</v>
      </c>
      <c s="6" t="s">
        <v>1730</v>
      </c>
      <c s="36" t="s">
        <v>227</v>
      </c>
      <c s="37">
        <v>6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199</v>
      </c>
      <c>
        <f>(M326*21)/100</f>
      </c>
      <c t="s">
        <v>26</v>
      </c>
    </row>
    <row r="327" spans="1:5" ht="25.5">
      <c r="A327" s="35" t="s">
        <v>54</v>
      </c>
      <c r="E327" s="39" t="s">
        <v>1731</v>
      </c>
    </row>
    <row r="328" spans="1:5" ht="12.75">
      <c r="A328" s="35" t="s">
        <v>55</v>
      </c>
      <c r="E328" s="40" t="s">
        <v>1513</v>
      </c>
    </row>
    <row r="329" spans="1:5" ht="12.75">
      <c r="A329" t="s">
        <v>57</v>
      </c>
      <c r="E329" s="39" t="s">
        <v>626</v>
      </c>
    </row>
    <row r="330" spans="1:16" ht="12.75">
      <c r="A330" t="s">
        <v>48</v>
      </c>
      <c s="34" t="s">
        <v>354</v>
      </c>
      <c s="34" t="s">
        <v>1732</v>
      </c>
      <c s="35" t="s">
        <v>5</v>
      </c>
      <c s="6" t="s">
        <v>1733</v>
      </c>
      <c s="36" t="s">
        <v>227</v>
      </c>
      <c s="37">
        <v>4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199</v>
      </c>
      <c>
        <f>(M330*21)/100</f>
      </c>
      <c t="s">
        <v>26</v>
      </c>
    </row>
    <row r="331" spans="1:5" ht="38.25">
      <c r="A331" s="35" t="s">
        <v>54</v>
      </c>
      <c r="E331" s="39" t="s">
        <v>1734</v>
      </c>
    </row>
    <row r="332" spans="1:5" ht="12.75">
      <c r="A332" s="35" t="s">
        <v>55</v>
      </c>
      <c r="E332" s="40" t="s">
        <v>1588</v>
      </c>
    </row>
    <row r="333" spans="1:5" ht="12.75">
      <c r="A333" t="s">
        <v>57</v>
      </c>
      <c r="E333" s="39" t="s">
        <v>626</v>
      </c>
    </row>
    <row r="334" spans="1:16" ht="12.75">
      <c r="A334" t="s">
        <v>48</v>
      </c>
      <c s="34" t="s">
        <v>357</v>
      </c>
      <c s="34" t="s">
        <v>1735</v>
      </c>
      <c s="35" t="s">
        <v>5</v>
      </c>
      <c s="6" t="s">
        <v>1328</v>
      </c>
      <c s="36" t="s">
        <v>1104</v>
      </c>
      <c s="37">
        <v>552.6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199</v>
      </c>
      <c>
        <f>(M334*21)/100</f>
      </c>
      <c t="s">
        <v>26</v>
      </c>
    </row>
    <row r="335" spans="1:5" ht="38.25">
      <c r="A335" s="35" t="s">
        <v>54</v>
      </c>
      <c r="E335" s="39" t="s">
        <v>1736</v>
      </c>
    </row>
    <row r="336" spans="1:5" ht="12.75">
      <c r="A336" s="35" t="s">
        <v>55</v>
      </c>
      <c r="E336" s="40" t="s">
        <v>5</v>
      </c>
    </row>
    <row r="337" spans="1:5" ht="12.75">
      <c r="A337" t="s">
        <v>57</v>
      </c>
      <c r="E337" s="39" t="s">
        <v>626</v>
      </c>
    </row>
    <row r="338" spans="1:16" ht="25.5">
      <c r="A338" t="s">
        <v>48</v>
      </c>
      <c s="34" t="s">
        <v>360</v>
      </c>
      <c s="34" t="s">
        <v>1737</v>
      </c>
      <c s="35" t="s">
        <v>5</v>
      </c>
      <c s="6" t="s">
        <v>1738</v>
      </c>
      <c s="36" t="s">
        <v>219</v>
      </c>
      <c s="37">
        <v>300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144</v>
      </c>
      <c>
        <f>(M338*21)/100</f>
      </c>
      <c t="s">
        <v>26</v>
      </c>
    </row>
    <row r="339" spans="1:5" ht="12.75">
      <c r="A339" s="35" t="s">
        <v>54</v>
      </c>
      <c r="E339" s="39" t="s">
        <v>5</v>
      </c>
    </row>
    <row r="340" spans="1:5" ht="51">
      <c r="A340" s="35" t="s">
        <v>55</v>
      </c>
      <c r="E340" s="40" t="s">
        <v>1739</v>
      </c>
    </row>
    <row r="341" spans="1:5" ht="140.25">
      <c r="A341" t="s">
        <v>57</v>
      </c>
      <c r="E341" s="39" t="s">
        <v>1740</v>
      </c>
    </row>
    <row r="342" spans="1:16" ht="12.75">
      <c r="A342" t="s">
        <v>48</v>
      </c>
      <c s="34" t="s">
        <v>363</v>
      </c>
      <c s="34" t="s">
        <v>1741</v>
      </c>
      <c s="35" t="s">
        <v>5</v>
      </c>
      <c s="6" t="s">
        <v>1742</v>
      </c>
      <c s="36" t="s">
        <v>567</v>
      </c>
      <c s="37">
        <v>24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199</v>
      </c>
      <c>
        <f>(M342*21)/100</f>
      </c>
      <c t="s">
        <v>26</v>
      </c>
    </row>
    <row r="343" spans="1:5" ht="12.75">
      <c r="A343" s="35" t="s">
        <v>54</v>
      </c>
      <c r="E343" s="39" t="s">
        <v>1743</v>
      </c>
    </row>
    <row r="344" spans="1:5" ht="12.75">
      <c r="A344" s="35" t="s">
        <v>55</v>
      </c>
      <c r="E344" s="40" t="s">
        <v>5</v>
      </c>
    </row>
    <row r="345" spans="1:5" ht="12.75">
      <c r="A345" t="s">
        <v>57</v>
      </c>
      <c r="E345" s="39" t="s">
        <v>626</v>
      </c>
    </row>
    <row r="346" spans="1:16" ht="12.75">
      <c r="A346" t="s">
        <v>48</v>
      </c>
      <c s="34" t="s">
        <v>366</v>
      </c>
      <c s="34" t="s">
        <v>1744</v>
      </c>
      <c s="35" t="s">
        <v>5</v>
      </c>
      <c s="6" t="s">
        <v>1745</v>
      </c>
      <c s="36" t="s">
        <v>227</v>
      </c>
      <c s="37">
        <v>1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199</v>
      </c>
      <c>
        <f>(M346*21)/100</f>
      </c>
      <c t="s">
        <v>26</v>
      </c>
    </row>
    <row r="347" spans="1:5" ht="38.25">
      <c r="A347" s="35" t="s">
        <v>54</v>
      </c>
      <c r="E347" s="39" t="s">
        <v>1746</v>
      </c>
    </row>
    <row r="348" spans="1:5" ht="12.75">
      <c r="A348" s="35" t="s">
        <v>55</v>
      </c>
      <c r="E348" s="40" t="s">
        <v>1588</v>
      </c>
    </row>
    <row r="349" spans="1:5" ht="12.75">
      <c r="A349" t="s">
        <v>57</v>
      </c>
      <c r="E349" s="39" t="s">
        <v>626</v>
      </c>
    </row>
    <row r="350" spans="1:13" ht="12.75">
      <c r="A350" t="s">
        <v>45</v>
      </c>
      <c r="C350" s="31" t="s">
        <v>488</v>
      </c>
      <c r="E350" s="33" t="s">
        <v>1747</v>
      </c>
      <c r="J350" s="32">
        <f>0</f>
      </c>
      <c s="32">
        <f>0</f>
      </c>
      <c s="32">
        <f>0+L351+L355+L359</f>
      </c>
      <c s="32">
        <f>0+M351+M355+M359</f>
      </c>
    </row>
    <row r="351" spans="1:16" ht="12.75">
      <c r="A351" t="s">
        <v>48</v>
      </c>
      <c s="34" t="s">
        <v>440</v>
      </c>
      <c s="34" t="s">
        <v>1280</v>
      </c>
      <c s="35" t="s">
        <v>5</v>
      </c>
      <c s="6" t="s">
        <v>1281</v>
      </c>
      <c s="36" t="s">
        <v>204</v>
      </c>
      <c s="37">
        <v>52.92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199</v>
      </c>
      <c>
        <f>(M351*21)/100</f>
      </c>
      <c t="s">
        <v>26</v>
      </c>
    </row>
    <row r="352" spans="1:5" ht="25.5">
      <c r="A352" s="35" t="s">
        <v>54</v>
      </c>
      <c r="E352" s="39" t="s">
        <v>1748</v>
      </c>
    </row>
    <row r="353" spans="1:5" ht="12.75">
      <c r="A353" s="35" t="s">
        <v>55</v>
      </c>
      <c r="E353" s="40" t="s">
        <v>1588</v>
      </c>
    </row>
    <row r="354" spans="1:5" ht="12.75">
      <c r="A354" t="s">
        <v>57</v>
      </c>
      <c r="E354" s="39" t="s">
        <v>626</v>
      </c>
    </row>
    <row r="355" spans="1:16" ht="12.75">
      <c r="A355" t="s">
        <v>48</v>
      </c>
      <c s="34" t="s">
        <v>443</v>
      </c>
      <c s="34" t="s">
        <v>1171</v>
      </c>
      <c s="35" t="s">
        <v>5</v>
      </c>
      <c s="6" t="s">
        <v>1172</v>
      </c>
      <c s="36" t="s">
        <v>204</v>
      </c>
      <c s="37">
        <v>6.51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199</v>
      </c>
      <c>
        <f>(M355*21)/100</f>
      </c>
      <c t="s">
        <v>26</v>
      </c>
    </row>
    <row r="356" spans="1:5" ht="38.25">
      <c r="A356" s="35" t="s">
        <v>54</v>
      </c>
      <c r="E356" s="39" t="s">
        <v>1749</v>
      </c>
    </row>
    <row r="357" spans="1:5" ht="12.75">
      <c r="A357" s="35" t="s">
        <v>55</v>
      </c>
      <c r="E357" s="40" t="s">
        <v>1588</v>
      </c>
    </row>
    <row r="358" spans="1:5" ht="12.75">
      <c r="A358" t="s">
        <v>57</v>
      </c>
      <c r="E358" s="39" t="s">
        <v>626</v>
      </c>
    </row>
    <row r="359" spans="1:16" ht="12.75">
      <c r="A359" t="s">
        <v>48</v>
      </c>
      <c s="34" t="s">
        <v>446</v>
      </c>
      <c s="34" t="s">
        <v>242</v>
      </c>
      <c s="35" t="s">
        <v>5</v>
      </c>
      <c s="6" t="s">
        <v>243</v>
      </c>
      <c s="36" t="s">
        <v>227</v>
      </c>
      <c s="37">
        <v>1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199</v>
      </c>
      <c>
        <f>(M359*21)/100</f>
      </c>
      <c t="s">
        <v>26</v>
      </c>
    </row>
    <row r="360" spans="1:5" ht="12.75">
      <c r="A360" s="35" t="s">
        <v>54</v>
      </c>
      <c r="E360" s="39" t="s">
        <v>1750</v>
      </c>
    </row>
    <row r="361" spans="1:5" ht="12.75">
      <c r="A361" s="35" t="s">
        <v>55</v>
      </c>
      <c r="E361" s="40" t="s">
        <v>1513</v>
      </c>
    </row>
    <row r="362" spans="1:5" ht="12.75">
      <c r="A362" t="s">
        <v>57</v>
      </c>
      <c r="E362" s="39" t="s">
        <v>626</v>
      </c>
    </row>
    <row r="363" spans="1:13" ht="12.75">
      <c r="A363" t="s">
        <v>45</v>
      </c>
      <c r="C363" s="31" t="s">
        <v>46</v>
      </c>
      <c r="E363" s="33" t="s">
        <v>47</v>
      </c>
      <c r="J363" s="32">
        <f>0</f>
      </c>
      <c s="32">
        <f>0</f>
      </c>
      <c s="32">
        <f>0+L364+L368+L372</f>
      </c>
      <c s="32">
        <f>0+M364+M368+M372</f>
      </c>
    </row>
    <row r="364" spans="1:16" ht="25.5">
      <c r="A364" t="s">
        <v>48</v>
      </c>
      <c s="34" t="s">
        <v>461</v>
      </c>
      <c s="34" t="s">
        <v>50</v>
      </c>
      <c s="35" t="s">
        <v>49</v>
      </c>
      <c s="6" t="s">
        <v>51</v>
      </c>
      <c s="36" t="s">
        <v>52</v>
      </c>
      <c s="37">
        <v>70.871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53</v>
      </c>
      <c>
        <f>(M364*21)/100</f>
      </c>
      <c t="s">
        <v>26</v>
      </c>
    </row>
    <row r="365" spans="1:5" ht="25.5">
      <c r="A365" s="35" t="s">
        <v>54</v>
      </c>
      <c r="E365" s="39" t="s">
        <v>607</v>
      </c>
    </row>
    <row r="366" spans="1:5" ht="25.5">
      <c r="A366" s="35" t="s">
        <v>55</v>
      </c>
      <c r="E366" s="40" t="s">
        <v>1751</v>
      </c>
    </row>
    <row r="367" spans="1:5" ht="191.25">
      <c r="A367" t="s">
        <v>57</v>
      </c>
      <c r="E367" s="39" t="s">
        <v>58</v>
      </c>
    </row>
    <row r="368" spans="1:16" ht="25.5">
      <c r="A368" t="s">
        <v>48</v>
      </c>
      <c s="34" t="s">
        <v>467</v>
      </c>
      <c s="34" t="s">
        <v>74</v>
      </c>
      <c s="35" t="s">
        <v>73</v>
      </c>
      <c s="6" t="s">
        <v>75</v>
      </c>
      <c s="36" t="s">
        <v>52</v>
      </c>
      <c s="37">
        <v>147.93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53</v>
      </c>
      <c>
        <f>(M368*21)/100</f>
      </c>
      <c t="s">
        <v>26</v>
      </c>
    </row>
    <row r="369" spans="1:5" ht="25.5">
      <c r="A369" s="35" t="s">
        <v>54</v>
      </c>
      <c r="E369" s="39" t="s">
        <v>607</v>
      </c>
    </row>
    <row r="370" spans="1:5" ht="38.25">
      <c r="A370" s="35" t="s">
        <v>55</v>
      </c>
      <c r="E370" s="40" t="s">
        <v>1752</v>
      </c>
    </row>
    <row r="371" spans="1:5" ht="191.25">
      <c r="A371" t="s">
        <v>57</v>
      </c>
      <c r="E371" s="39" t="s">
        <v>77</v>
      </c>
    </row>
    <row r="372" spans="1:16" ht="25.5">
      <c r="A372" t="s">
        <v>48</v>
      </c>
      <c s="34" t="s">
        <v>470</v>
      </c>
      <c s="34" t="s">
        <v>84</v>
      </c>
      <c s="35" t="s">
        <v>83</v>
      </c>
      <c s="6" t="s">
        <v>85</v>
      </c>
      <c s="36" t="s">
        <v>52</v>
      </c>
      <c s="37">
        <v>0.3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53</v>
      </c>
      <c>
        <f>(M372*21)/100</f>
      </c>
      <c t="s">
        <v>26</v>
      </c>
    </row>
    <row r="373" spans="1:5" ht="25.5">
      <c r="A373" s="35" t="s">
        <v>54</v>
      </c>
      <c r="E373" s="39" t="s">
        <v>607</v>
      </c>
    </row>
    <row r="374" spans="1:5" ht="12.75">
      <c r="A374" s="35" t="s">
        <v>55</v>
      </c>
      <c r="E374" s="40" t="s">
        <v>1753</v>
      </c>
    </row>
    <row r="375" spans="1:5" ht="191.25">
      <c r="A375" t="s">
        <v>57</v>
      </c>
      <c r="E375" s="39" t="s">
        <v>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1754</v>
      </c>
      <c s="41">
        <f>Rekapitulace!C34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1754</v>
      </c>
      <c r="E4" s="26" t="s">
        <v>1755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COUNTIFS(L8:L48,"=0",A8:A48,"P")+COUNTIFS(L8:L48,"",A8:A48,"P")+SUM(Q8:Q48)</f>
      </c>
    </row>
    <row r="8" spans="1:13" ht="25.5">
      <c r="A8" t="s">
        <v>43</v>
      </c>
      <c r="C8" s="28" t="s">
        <v>1758</v>
      </c>
      <c r="E8" s="30" t="s">
        <v>1757</v>
      </c>
      <c r="J8" s="29">
        <f>0+J9+J22+J35</f>
      </c>
      <c s="29">
        <f>0+K9+K22+K35</f>
      </c>
      <c s="29">
        <f>0+L9+L22+L35</f>
      </c>
      <c s="29">
        <f>0+M9+M22+M35</f>
      </c>
    </row>
    <row r="9" spans="1:13" ht="12.75">
      <c r="A9" t="s">
        <v>45</v>
      </c>
      <c r="C9" s="31" t="s">
        <v>139</v>
      </c>
      <c r="E9" s="33" t="s">
        <v>1759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139</v>
      </c>
      <c s="34" t="s">
        <v>1760</v>
      </c>
      <c s="35" t="s">
        <v>5</v>
      </c>
      <c s="6" t="s">
        <v>1761</v>
      </c>
      <c s="36" t="s">
        <v>227</v>
      </c>
      <c s="37">
        <v>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1762</v>
      </c>
      <c>
        <f>(M10*21)/100</f>
      </c>
      <c t="s">
        <v>26</v>
      </c>
    </row>
    <row r="11" spans="1:5" ht="12.75">
      <c r="A11" s="35" t="s">
        <v>54</v>
      </c>
      <c r="E11" s="39" t="s">
        <v>1763</v>
      </c>
    </row>
    <row r="12" spans="1:5" ht="12.75">
      <c r="A12" s="35" t="s">
        <v>55</v>
      </c>
      <c r="E12" s="40" t="s">
        <v>608</v>
      </c>
    </row>
    <row r="13" spans="1:5" ht="12.75">
      <c r="A13" t="s">
        <v>57</v>
      </c>
      <c r="E13" s="39" t="s">
        <v>1597</v>
      </c>
    </row>
    <row r="14" spans="1:16" ht="12.75">
      <c r="A14" t="s">
        <v>48</v>
      </c>
      <c s="34" t="s">
        <v>26</v>
      </c>
      <c s="34" t="s">
        <v>1764</v>
      </c>
      <c s="35" t="s">
        <v>5</v>
      </c>
      <c s="6" t="s">
        <v>1765</v>
      </c>
      <c s="36" t="s">
        <v>227</v>
      </c>
      <c s="37">
        <v>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1762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</v>
      </c>
    </row>
    <row r="17" spans="1:5" ht="12.75">
      <c r="A17" t="s">
        <v>57</v>
      </c>
      <c r="E17" s="39" t="s">
        <v>626</v>
      </c>
    </row>
    <row r="18" spans="1:16" ht="12.75">
      <c r="A18" t="s">
        <v>48</v>
      </c>
      <c s="34" t="s">
        <v>25</v>
      </c>
      <c s="34" t="s">
        <v>1766</v>
      </c>
      <c s="35" t="s">
        <v>5</v>
      </c>
      <c s="6" t="s">
        <v>1767</v>
      </c>
      <c s="36" t="s">
        <v>227</v>
      </c>
      <c s="37">
        <v>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1762</v>
      </c>
      <c>
        <f>(M18*21)/100</f>
      </c>
      <c t="s">
        <v>26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5</v>
      </c>
    </row>
    <row r="21" spans="1:5" ht="12.75">
      <c r="A21" t="s">
        <v>57</v>
      </c>
      <c r="E21" s="39" t="s">
        <v>626</v>
      </c>
    </row>
    <row r="22" spans="1:13" ht="12.75">
      <c r="A22" t="s">
        <v>45</v>
      </c>
      <c r="C22" s="31" t="s">
        <v>26</v>
      </c>
      <c r="E22" s="33" t="s">
        <v>1768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48</v>
      </c>
      <c s="34" t="s">
        <v>156</v>
      </c>
      <c s="34" t="s">
        <v>1769</v>
      </c>
      <c s="35" t="s">
        <v>5</v>
      </c>
      <c s="6" t="s">
        <v>1770</v>
      </c>
      <c s="36" t="s">
        <v>227</v>
      </c>
      <c s="37">
        <v>60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1762</v>
      </c>
      <c>
        <f>(M23*21)/100</f>
      </c>
      <c t="s">
        <v>26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55</v>
      </c>
      <c r="E25" s="40" t="s">
        <v>5</v>
      </c>
    </row>
    <row r="26" spans="1:5" ht="12.75">
      <c r="A26" t="s">
        <v>57</v>
      </c>
      <c r="E26" s="39" t="s">
        <v>626</v>
      </c>
    </row>
    <row r="27" spans="1:16" ht="12.75">
      <c r="A27" t="s">
        <v>48</v>
      </c>
      <c s="34" t="s">
        <v>162</v>
      </c>
      <c s="34" t="s">
        <v>1771</v>
      </c>
      <c s="35" t="s">
        <v>5</v>
      </c>
      <c s="6" t="s">
        <v>1772</v>
      </c>
      <c s="36" t="s">
        <v>219</v>
      </c>
      <c s="37">
        <v>1200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1762</v>
      </c>
      <c>
        <f>(M27*21)/100</f>
      </c>
      <c t="s">
        <v>26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55</v>
      </c>
      <c r="E29" s="40" t="s">
        <v>5</v>
      </c>
    </row>
    <row r="30" spans="1:5" ht="12.75">
      <c r="A30" t="s">
        <v>57</v>
      </c>
      <c r="E30" s="39" t="s">
        <v>626</v>
      </c>
    </row>
    <row r="31" spans="1:16" ht="12.75">
      <c r="A31" t="s">
        <v>48</v>
      </c>
      <c s="34" t="s">
        <v>167</v>
      </c>
      <c s="34" t="s">
        <v>1773</v>
      </c>
      <c s="35" t="s">
        <v>5</v>
      </c>
      <c s="6" t="s">
        <v>1774</v>
      </c>
      <c s="36" t="s">
        <v>227</v>
      </c>
      <c s="37">
        <v>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1762</v>
      </c>
      <c>
        <f>(M31*21)/100</f>
      </c>
      <c t="s">
        <v>26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55</v>
      </c>
      <c r="E33" s="40" t="s">
        <v>5</v>
      </c>
    </row>
    <row r="34" spans="1:5" ht="12.75">
      <c r="A34" t="s">
        <v>57</v>
      </c>
      <c r="E34" s="39" t="s">
        <v>626</v>
      </c>
    </row>
    <row r="35" spans="1:13" ht="12.75">
      <c r="A35" t="s">
        <v>45</v>
      </c>
      <c r="C35" s="31" t="s">
        <v>25</v>
      </c>
      <c r="E35" s="33" t="s">
        <v>1775</v>
      </c>
      <c r="J35" s="32">
        <f>0</f>
      </c>
      <c s="32">
        <f>0</f>
      </c>
      <c s="32">
        <f>0+L36+L40+L44+L48</f>
      </c>
      <c s="32">
        <f>0+M36+M40+M44+M48</f>
      </c>
    </row>
    <row r="36" spans="1:16" ht="12.75">
      <c r="A36" t="s">
        <v>48</v>
      </c>
      <c s="34" t="s">
        <v>213</v>
      </c>
      <c s="34" t="s">
        <v>1776</v>
      </c>
      <c s="35" t="s">
        <v>5</v>
      </c>
      <c s="6" t="s">
        <v>1777</v>
      </c>
      <c s="36" t="s">
        <v>567</v>
      </c>
      <c s="37">
        <v>24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1762</v>
      </c>
      <c>
        <f>(M36*21)/100</f>
      </c>
      <c t="s">
        <v>26</v>
      </c>
    </row>
    <row r="37" spans="1:5" ht="12.75">
      <c r="A37" s="35" t="s">
        <v>54</v>
      </c>
      <c r="E37" s="39" t="s">
        <v>5</v>
      </c>
    </row>
    <row r="38" spans="1:5" ht="12.75">
      <c r="A38" s="35" t="s">
        <v>55</v>
      </c>
      <c r="E38" s="40" t="s">
        <v>5</v>
      </c>
    </row>
    <row r="39" spans="1:5" ht="12.75">
      <c r="A39" t="s">
        <v>57</v>
      </c>
      <c r="E39" s="39" t="s">
        <v>626</v>
      </c>
    </row>
    <row r="40" spans="1:16" ht="12.75">
      <c r="A40" t="s">
        <v>48</v>
      </c>
      <c s="34" t="s">
        <v>216</v>
      </c>
      <c s="34" t="s">
        <v>1778</v>
      </c>
      <c s="35" t="s">
        <v>5</v>
      </c>
      <c s="6" t="s">
        <v>1779</v>
      </c>
      <c s="36" t="s">
        <v>227</v>
      </c>
      <c s="37">
        <v>14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1762</v>
      </c>
      <c>
        <f>(M40*21)/100</f>
      </c>
      <c t="s">
        <v>26</v>
      </c>
    </row>
    <row r="41" spans="1:5" ht="12.75">
      <c r="A41" s="35" t="s">
        <v>54</v>
      </c>
      <c r="E41" s="39" t="s">
        <v>5</v>
      </c>
    </row>
    <row r="42" spans="1:5" ht="12.75">
      <c r="A42" s="35" t="s">
        <v>55</v>
      </c>
      <c r="E42" s="40" t="s">
        <v>5</v>
      </c>
    </row>
    <row r="43" spans="1:5" ht="12.75">
      <c r="A43" t="s">
        <v>57</v>
      </c>
      <c r="E43" s="39" t="s">
        <v>626</v>
      </c>
    </row>
    <row r="44" spans="1:16" ht="12.75">
      <c r="A44" t="s">
        <v>48</v>
      </c>
      <c s="34" t="s">
        <v>220</v>
      </c>
      <c s="34" t="s">
        <v>1431</v>
      </c>
      <c s="35" t="s">
        <v>5</v>
      </c>
      <c s="6" t="s">
        <v>1780</v>
      </c>
      <c s="36" t="s">
        <v>227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1762</v>
      </c>
      <c>
        <f>(M44*21)/100</f>
      </c>
      <c t="s">
        <v>26</v>
      </c>
    </row>
    <row r="45" spans="1:5" ht="12.75">
      <c r="A45" s="35" t="s">
        <v>54</v>
      </c>
      <c r="E45" s="39" t="s">
        <v>5</v>
      </c>
    </row>
    <row r="46" spans="1:5" ht="12.75">
      <c r="A46" s="35" t="s">
        <v>55</v>
      </c>
      <c r="E46" s="40" t="s">
        <v>5</v>
      </c>
    </row>
    <row r="47" spans="1:5" ht="12.75">
      <c r="A47" t="s">
        <v>57</v>
      </c>
      <c r="E47" s="39" t="s">
        <v>626</v>
      </c>
    </row>
    <row r="48" spans="1:16" ht="12.75">
      <c r="A48" t="s">
        <v>48</v>
      </c>
      <c s="34" t="s">
        <v>172</v>
      </c>
      <c s="34" t="s">
        <v>1437</v>
      </c>
      <c s="35" t="s">
        <v>5</v>
      </c>
      <c s="6" t="s">
        <v>1781</v>
      </c>
      <c s="36" t="s">
        <v>567</v>
      </c>
      <c s="37">
        <v>24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1762</v>
      </c>
      <c>
        <f>(M48*21)/100</f>
      </c>
      <c t="s">
        <v>26</v>
      </c>
    </row>
    <row r="49" spans="1:5" ht="12.75">
      <c r="A49" s="35" t="s">
        <v>54</v>
      </c>
      <c r="E49" s="39" t="s">
        <v>5</v>
      </c>
    </row>
    <row r="50" spans="1:5" ht="12.75">
      <c r="A50" s="35" t="s">
        <v>55</v>
      </c>
      <c r="E50" s="40" t="s">
        <v>5</v>
      </c>
    </row>
    <row r="51" spans="1:5" ht="12.75">
      <c r="A51" t="s">
        <v>57</v>
      </c>
      <c r="E5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COUNTIFS(L8:L82,"=0",A8:A82,"P")+COUNTIFS(L8:L82,"",A8:A82,"P")+SUM(Q8:Q82)</f>
      </c>
    </row>
    <row r="8" spans="1:13" ht="12.75">
      <c r="A8" t="s">
        <v>43</v>
      </c>
      <c r="C8" s="28" t="s">
        <v>44</v>
      </c>
      <c r="E8" s="30" t="s">
        <v>15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0+L10+L14+L18+L22+L26+L30+L34+L38+L42+L46+L50+L54+L58+L62+L66+L70+L74+L78+L82</f>
      </c>
      <c s="32">
        <f>0+M10+M14+M18+M22+M26+M30+M34+M38+M42+M46+M50+M54+M58+M62+M66+M70+M74+M78+M82</f>
      </c>
    </row>
    <row r="10" spans="1:16" ht="25.5">
      <c r="A10" t="s">
        <v>48</v>
      </c>
      <c s="34" t="s">
        <v>49</v>
      </c>
      <c s="34" t="s">
        <v>50</v>
      </c>
      <c s="35" t="s">
        <v>49</v>
      </c>
      <c s="6" t="s">
        <v>51</v>
      </c>
      <c s="36" t="s">
        <v>52</v>
      </c>
      <c s="37">
        <v>371.941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56</v>
      </c>
    </row>
    <row r="13" spans="1:5" ht="191.25">
      <c r="A13" t="s">
        <v>57</v>
      </c>
      <c r="E13" s="39" t="s">
        <v>58</v>
      </c>
    </row>
    <row r="14" spans="1:16" ht="25.5">
      <c r="A14" t="s">
        <v>48</v>
      </c>
      <c s="34" t="s">
        <v>59</v>
      </c>
      <c s="34" t="s">
        <v>60</v>
      </c>
      <c s="35" t="s">
        <v>59</v>
      </c>
      <c s="6" t="s">
        <v>61</v>
      </c>
      <c s="36" t="s">
        <v>52</v>
      </c>
      <c s="37">
        <v>40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62</v>
      </c>
    </row>
    <row r="17" spans="1:5" ht="191.25">
      <c r="A17" t="s">
        <v>57</v>
      </c>
      <c r="E17" s="39" t="s">
        <v>63</v>
      </c>
    </row>
    <row r="18" spans="1:16" ht="25.5">
      <c r="A18" t="s">
        <v>48</v>
      </c>
      <c s="34" t="s">
        <v>64</v>
      </c>
      <c s="34" t="s">
        <v>65</v>
      </c>
      <c s="35" t="s">
        <v>64</v>
      </c>
      <c s="6" t="s">
        <v>66</v>
      </c>
      <c s="36" t="s">
        <v>52</v>
      </c>
      <c s="37">
        <v>319.965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67</v>
      </c>
    </row>
    <row r="21" spans="1:5" ht="191.25">
      <c r="A21" t="s">
        <v>57</v>
      </c>
      <c r="E21" s="39" t="s">
        <v>68</v>
      </c>
    </row>
    <row r="22" spans="1:16" ht="25.5">
      <c r="A22" t="s">
        <v>48</v>
      </c>
      <c s="34" t="s">
        <v>64</v>
      </c>
      <c s="34" t="s">
        <v>69</v>
      </c>
      <c s="35" t="s">
        <v>70</v>
      </c>
      <c s="6" t="s">
        <v>71</v>
      </c>
      <c s="36" t="s">
        <v>52</v>
      </c>
      <c s="37">
        <v>6.29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72</v>
      </c>
    </row>
    <row r="25" spans="1:5" ht="191.25">
      <c r="A25" t="s">
        <v>57</v>
      </c>
      <c r="E25" s="39" t="s">
        <v>68</v>
      </c>
    </row>
    <row r="26" spans="1:16" ht="25.5">
      <c r="A26" t="s">
        <v>48</v>
      </c>
      <c s="34" t="s">
        <v>73</v>
      </c>
      <c s="34" t="s">
        <v>74</v>
      </c>
      <c s="35" t="s">
        <v>73</v>
      </c>
      <c s="6" t="s">
        <v>75</v>
      </c>
      <c s="36" t="s">
        <v>52</v>
      </c>
      <c s="37">
        <v>765.14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26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76</v>
      </c>
    </row>
    <row r="29" spans="1:5" ht="191.25">
      <c r="A29" t="s">
        <v>57</v>
      </c>
      <c r="E29" s="39" t="s">
        <v>77</v>
      </c>
    </row>
    <row r="30" spans="1:16" ht="25.5">
      <c r="A30" t="s">
        <v>48</v>
      </c>
      <c s="34" t="s">
        <v>78</v>
      </c>
      <c s="34" t="s">
        <v>79</v>
      </c>
      <c s="35" t="s">
        <v>78</v>
      </c>
      <c s="6" t="s">
        <v>80</v>
      </c>
      <c s="36" t="s">
        <v>52</v>
      </c>
      <c s="37">
        <v>7.77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26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81</v>
      </c>
    </row>
    <row r="33" spans="1:5" ht="191.25">
      <c r="A33" t="s">
        <v>57</v>
      </c>
      <c r="E33" s="39" t="s">
        <v>82</v>
      </c>
    </row>
    <row r="34" spans="1:16" ht="25.5">
      <c r="A34" t="s">
        <v>48</v>
      </c>
      <c s="34" t="s">
        <v>83</v>
      </c>
      <c s="34" t="s">
        <v>84</v>
      </c>
      <c s="35" t="s">
        <v>83</v>
      </c>
      <c s="6" t="s">
        <v>85</v>
      </c>
      <c s="36" t="s">
        <v>52</v>
      </c>
      <c s="37">
        <v>0.3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26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86</v>
      </c>
    </row>
    <row r="37" spans="1:5" ht="191.25">
      <c r="A37" t="s">
        <v>57</v>
      </c>
      <c r="E37" s="39" t="s">
        <v>82</v>
      </c>
    </row>
    <row r="38" spans="1:16" ht="25.5">
      <c r="A38" t="s">
        <v>48</v>
      </c>
      <c s="34" t="s">
        <v>87</v>
      </c>
      <c s="34" t="s">
        <v>88</v>
      </c>
      <c s="35" t="s">
        <v>87</v>
      </c>
      <c s="6" t="s">
        <v>89</v>
      </c>
      <c s="36" t="s">
        <v>52</v>
      </c>
      <c s="37">
        <v>2094.39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26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90</v>
      </c>
    </row>
    <row r="41" spans="1:5" ht="191.25">
      <c r="A41" t="s">
        <v>57</v>
      </c>
      <c r="E41" s="39" t="s">
        <v>82</v>
      </c>
    </row>
    <row r="42" spans="1:16" ht="25.5">
      <c r="A42" t="s">
        <v>48</v>
      </c>
      <c s="34" t="s">
        <v>91</v>
      </c>
      <c s="34" t="s">
        <v>92</v>
      </c>
      <c s="35" t="s">
        <v>91</v>
      </c>
      <c s="6" t="s">
        <v>93</v>
      </c>
      <c s="36" t="s">
        <v>52</v>
      </c>
      <c s="37">
        <v>0.12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26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55</v>
      </c>
      <c r="E44" s="40" t="s">
        <v>94</v>
      </c>
    </row>
    <row r="45" spans="1:5" ht="191.25">
      <c r="A45" t="s">
        <v>57</v>
      </c>
      <c r="E45" s="39" t="s">
        <v>82</v>
      </c>
    </row>
    <row r="46" spans="1:16" ht="25.5">
      <c r="A46" t="s">
        <v>48</v>
      </c>
      <c s="34" t="s">
        <v>95</v>
      </c>
      <c s="34" t="s">
        <v>96</v>
      </c>
      <c s="35" t="s">
        <v>95</v>
      </c>
      <c s="6" t="s">
        <v>97</v>
      </c>
      <c s="36" t="s">
        <v>52</v>
      </c>
      <c s="37">
        <v>2.223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26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55</v>
      </c>
      <c r="E48" s="40" t="s">
        <v>98</v>
      </c>
    </row>
    <row r="49" spans="1:5" ht="191.25">
      <c r="A49" t="s">
        <v>57</v>
      </c>
      <c r="E49" s="39" t="s">
        <v>82</v>
      </c>
    </row>
    <row r="50" spans="1:16" ht="25.5">
      <c r="A50" t="s">
        <v>48</v>
      </c>
      <c s="34" t="s">
        <v>99</v>
      </c>
      <c s="34" t="s">
        <v>100</v>
      </c>
      <c s="35" t="s">
        <v>99</v>
      </c>
      <c s="6" t="s">
        <v>101</v>
      </c>
      <c s="36" t="s">
        <v>52</v>
      </c>
      <c s="37">
        <v>4.496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26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55</v>
      </c>
      <c r="E52" s="40" t="s">
        <v>102</v>
      </c>
    </row>
    <row r="53" spans="1:5" ht="191.25">
      <c r="A53" t="s">
        <v>57</v>
      </c>
      <c r="E53" s="39" t="s">
        <v>82</v>
      </c>
    </row>
    <row r="54" spans="1:16" ht="25.5">
      <c r="A54" t="s">
        <v>48</v>
      </c>
      <c s="34" t="s">
        <v>103</v>
      </c>
      <c s="34" t="s">
        <v>104</v>
      </c>
      <c s="35" t="s">
        <v>103</v>
      </c>
      <c s="6" t="s">
        <v>105</v>
      </c>
      <c s="36" t="s">
        <v>52</v>
      </c>
      <c s="37">
        <v>3.5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26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55</v>
      </c>
      <c r="E56" s="40" t="s">
        <v>106</v>
      </c>
    </row>
    <row r="57" spans="1:5" ht="191.25">
      <c r="A57" t="s">
        <v>57</v>
      </c>
      <c r="E57" s="39" t="s">
        <v>82</v>
      </c>
    </row>
    <row r="58" spans="1:16" ht="25.5">
      <c r="A58" t="s">
        <v>48</v>
      </c>
      <c s="34" t="s">
        <v>107</v>
      </c>
      <c s="34" t="s">
        <v>108</v>
      </c>
      <c s="35" t="s">
        <v>107</v>
      </c>
      <c s="6" t="s">
        <v>109</v>
      </c>
      <c s="36" t="s">
        <v>52</v>
      </c>
      <c s="37">
        <v>0.3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26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55</v>
      </c>
      <c r="E60" s="40" t="s">
        <v>86</v>
      </c>
    </row>
    <row r="61" spans="1:5" ht="191.25">
      <c r="A61" t="s">
        <v>57</v>
      </c>
      <c r="E61" s="39" t="s">
        <v>82</v>
      </c>
    </row>
    <row r="62" spans="1:16" ht="25.5">
      <c r="A62" t="s">
        <v>48</v>
      </c>
      <c s="34" t="s">
        <v>110</v>
      </c>
      <c s="34" t="s">
        <v>111</v>
      </c>
      <c s="35" t="s">
        <v>110</v>
      </c>
      <c s="6" t="s">
        <v>112</v>
      </c>
      <c s="36" t="s">
        <v>52</v>
      </c>
      <c s="37">
        <v>1.95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26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55</v>
      </c>
      <c r="E64" s="40" t="s">
        <v>113</v>
      </c>
    </row>
    <row r="65" spans="1:5" ht="191.25">
      <c r="A65" t="s">
        <v>57</v>
      </c>
      <c r="E65" s="39" t="s">
        <v>82</v>
      </c>
    </row>
    <row r="66" spans="1:16" ht="25.5">
      <c r="A66" t="s">
        <v>48</v>
      </c>
      <c s="34" t="s">
        <v>114</v>
      </c>
      <c s="34" t="s">
        <v>115</v>
      </c>
      <c s="35" t="s">
        <v>114</v>
      </c>
      <c s="6" t="s">
        <v>116</v>
      </c>
      <c s="36" t="s">
        <v>52</v>
      </c>
      <c s="37">
        <v>5.52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26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55</v>
      </c>
      <c r="E68" s="40" t="s">
        <v>117</v>
      </c>
    </row>
    <row r="69" spans="1:5" ht="191.25">
      <c r="A69" t="s">
        <v>57</v>
      </c>
      <c r="E69" s="39" t="s">
        <v>82</v>
      </c>
    </row>
    <row r="70" spans="1:16" ht="25.5">
      <c r="A70" t="s">
        <v>48</v>
      </c>
      <c s="34" t="s">
        <v>118</v>
      </c>
      <c s="34" t="s">
        <v>119</v>
      </c>
      <c s="35" t="s">
        <v>118</v>
      </c>
      <c s="6" t="s">
        <v>120</v>
      </c>
      <c s="36" t="s">
        <v>52</v>
      </c>
      <c s="37">
        <v>381.44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26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55</v>
      </c>
      <c r="E72" s="40" t="s">
        <v>121</v>
      </c>
    </row>
    <row r="73" spans="1:5" ht="191.25">
      <c r="A73" t="s">
        <v>57</v>
      </c>
      <c r="E73" s="39" t="s">
        <v>82</v>
      </c>
    </row>
    <row r="74" spans="1:16" ht="25.5">
      <c r="A74" t="s">
        <v>48</v>
      </c>
      <c s="34" t="s">
        <v>122</v>
      </c>
      <c s="34" t="s">
        <v>123</v>
      </c>
      <c s="35" t="s">
        <v>122</v>
      </c>
      <c s="6" t="s">
        <v>124</v>
      </c>
      <c s="36" t="s">
        <v>52</v>
      </c>
      <c s="37">
        <v>0.12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26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55</v>
      </c>
      <c r="E76" s="40" t="s">
        <v>125</v>
      </c>
    </row>
    <row r="77" spans="1:5" ht="191.25">
      <c r="A77" t="s">
        <v>57</v>
      </c>
      <c r="E77" s="39" t="s">
        <v>82</v>
      </c>
    </row>
    <row r="78" spans="1:16" ht="25.5">
      <c r="A78" t="s">
        <v>48</v>
      </c>
      <c s="34" t="s">
        <v>126</v>
      </c>
      <c s="34" t="s">
        <v>127</v>
      </c>
      <c s="35" t="s">
        <v>126</v>
      </c>
      <c s="6" t="s">
        <v>128</v>
      </c>
      <c s="36" t="s">
        <v>52</v>
      </c>
      <c s="37">
        <v>1.036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26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55</v>
      </c>
      <c r="E80" s="40" t="s">
        <v>129</v>
      </c>
    </row>
    <row r="81" spans="1:5" ht="191.25">
      <c r="A81" t="s">
        <v>57</v>
      </c>
      <c r="E81" s="39" t="s">
        <v>130</v>
      </c>
    </row>
    <row r="82" spans="1:16" ht="25.5">
      <c r="A82" t="s">
        <v>48</v>
      </c>
      <c s="34" t="s">
        <v>131</v>
      </c>
      <c s="34" t="s">
        <v>132</v>
      </c>
      <c s="35" t="s">
        <v>131</v>
      </c>
      <c s="6" t="s">
        <v>133</v>
      </c>
      <c s="36" t="s">
        <v>52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26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55</v>
      </c>
      <c r="E84" s="40" t="s">
        <v>134</v>
      </c>
    </row>
    <row r="85" spans="1:5" ht="191.25">
      <c r="A85" t="s">
        <v>57</v>
      </c>
      <c r="E85" s="39" t="s">
        <v>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135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135</v>
      </c>
      <c r="E4" s="26" t="s">
        <v>136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COUNTIFS(L8:L48,"=0",A8:A48,"P")+COUNTIFS(L8:L48,"",A8:A48,"P")+SUM(Q8:Q48)</f>
      </c>
    </row>
    <row r="8" spans="1:13" ht="12.75">
      <c r="A8" t="s">
        <v>43</v>
      </c>
      <c r="C8" s="28" t="s">
        <v>138</v>
      </c>
      <c r="E8" s="30" t="s">
        <v>136</v>
      </c>
      <c r="J8" s="29">
        <f>0+J9+J26+J47</f>
      </c>
      <c s="29">
        <f>0+K9+K26+K47</f>
      </c>
      <c s="29">
        <f>0+L9+L26+L47</f>
      </c>
      <c s="29">
        <f>0+M9+M26+M47</f>
      </c>
    </row>
    <row r="9" spans="1:13" ht="12.75">
      <c r="A9" t="s">
        <v>45</v>
      </c>
      <c r="C9" s="31" t="s">
        <v>139</v>
      </c>
      <c r="E9" s="33" t="s">
        <v>140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48</v>
      </c>
      <c s="34" t="s">
        <v>139</v>
      </c>
      <c s="34" t="s">
        <v>141</v>
      </c>
      <c s="35" t="s">
        <v>5</v>
      </c>
      <c s="6" t="s">
        <v>142</v>
      </c>
      <c s="36" t="s">
        <v>143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144</v>
      </c>
      <c>
        <f>(M10*21)/100</f>
      </c>
      <c t="s">
        <v>26</v>
      </c>
    </row>
    <row r="11" spans="1:5" ht="12.75">
      <c r="A11" s="35" t="s">
        <v>54</v>
      </c>
      <c r="E11" s="39" t="s">
        <v>145</v>
      </c>
    </row>
    <row r="12" spans="1:5" ht="12.75">
      <c r="A12" s="35" t="s">
        <v>55</v>
      </c>
      <c r="E12" s="40" t="s">
        <v>146</v>
      </c>
    </row>
    <row r="13" spans="1:5" ht="89.25">
      <c r="A13" t="s">
        <v>57</v>
      </c>
      <c r="E13" s="39" t="s">
        <v>147</v>
      </c>
    </row>
    <row r="14" spans="1:16" ht="12.75">
      <c r="A14" t="s">
        <v>48</v>
      </c>
      <c s="34" t="s">
        <v>26</v>
      </c>
      <c s="34" t="s">
        <v>148</v>
      </c>
      <c s="35" t="s">
        <v>5</v>
      </c>
      <c s="6" t="s">
        <v>149</v>
      </c>
      <c s="36" t="s">
        <v>143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144</v>
      </c>
      <c>
        <f>(M14*21)/100</f>
      </c>
      <c t="s">
        <v>26</v>
      </c>
    </row>
    <row r="15" spans="1:5" ht="12.75">
      <c r="A15" s="35" t="s">
        <v>54</v>
      </c>
      <c r="E15" s="39" t="s">
        <v>150</v>
      </c>
    </row>
    <row r="16" spans="1:5" ht="12.75">
      <c r="A16" s="35" t="s">
        <v>55</v>
      </c>
      <c r="E16" s="40" t="s">
        <v>146</v>
      </c>
    </row>
    <row r="17" spans="1:5" ht="102">
      <c r="A17" t="s">
        <v>57</v>
      </c>
      <c r="E17" s="39" t="s">
        <v>151</v>
      </c>
    </row>
    <row r="18" spans="1:16" ht="12.75">
      <c r="A18" t="s">
        <v>48</v>
      </c>
      <c s="34" t="s">
        <v>25</v>
      </c>
      <c s="34" t="s">
        <v>152</v>
      </c>
      <c s="35" t="s">
        <v>5</v>
      </c>
      <c s="6" t="s">
        <v>153</v>
      </c>
      <c s="36" t="s">
        <v>143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144</v>
      </c>
      <c>
        <f>(M18*21)/100</f>
      </c>
      <c t="s">
        <v>26</v>
      </c>
    </row>
    <row r="19" spans="1:5" ht="12.75">
      <c r="A19" s="35" t="s">
        <v>54</v>
      </c>
      <c r="E19" s="39" t="s">
        <v>154</v>
      </c>
    </row>
    <row r="20" spans="1:5" ht="12.75">
      <c r="A20" s="35" t="s">
        <v>55</v>
      </c>
      <c r="E20" s="40" t="s">
        <v>146</v>
      </c>
    </row>
    <row r="21" spans="1:5" ht="38.25">
      <c r="A21" t="s">
        <v>57</v>
      </c>
      <c r="E21" s="39" t="s">
        <v>155</v>
      </c>
    </row>
    <row r="22" spans="1:16" ht="12.75">
      <c r="A22" t="s">
        <v>48</v>
      </c>
      <c s="34" t="s">
        <v>156</v>
      </c>
      <c s="34" t="s">
        <v>157</v>
      </c>
      <c s="35" t="s">
        <v>5</v>
      </c>
      <c s="6" t="s">
        <v>158</v>
      </c>
      <c s="36" t="s">
        <v>143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144</v>
      </c>
      <c>
        <f>(M22*21)/100</f>
      </c>
      <c t="s">
        <v>26</v>
      </c>
    </row>
    <row r="23" spans="1:5" ht="12.75">
      <c r="A23" s="35" t="s">
        <v>54</v>
      </c>
      <c r="E23" s="39" t="s">
        <v>159</v>
      </c>
    </row>
    <row r="24" spans="1:5" ht="12.75">
      <c r="A24" s="35" t="s">
        <v>55</v>
      </c>
      <c r="E24" s="40" t="s">
        <v>146</v>
      </c>
    </row>
    <row r="25" spans="1:5" ht="63.75">
      <c r="A25" t="s">
        <v>57</v>
      </c>
      <c r="E25" s="39" t="s">
        <v>160</v>
      </c>
    </row>
    <row r="26" spans="1:13" ht="12.75">
      <c r="A26" t="s">
        <v>45</v>
      </c>
      <c r="C26" s="31" t="s">
        <v>26</v>
      </c>
      <c r="E26" s="33" t="s">
        <v>161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48</v>
      </c>
      <c s="34" t="s">
        <v>162</v>
      </c>
      <c s="34" t="s">
        <v>163</v>
      </c>
      <c s="35" t="s">
        <v>5</v>
      </c>
      <c s="6" t="s">
        <v>164</v>
      </c>
      <c s="36" t="s">
        <v>143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144</v>
      </c>
      <c>
        <f>(M27*21)/100</f>
      </c>
      <c t="s">
        <v>26</v>
      </c>
    </row>
    <row r="28" spans="1:5" ht="12.75">
      <c r="A28" s="35" t="s">
        <v>54</v>
      </c>
      <c r="E28" s="39" t="s">
        <v>165</v>
      </c>
    </row>
    <row r="29" spans="1:5" ht="12.75">
      <c r="A29" s="35" t="s">
        <v>55</v>
      </c>
      <c r="E29" s="40" t="s">
        <v>146</v>
      </c>
    </row>
    <row r="30" spans="1:5" ht="89.25">
      <c r="A30" t="s">
        <v>57</v>
      </c>
      <c r="E30" s="39" t="s">
        <v>166</v>
      </c>
    </row>
    <row r="31" spans="1:16" ht="12.75">
      <c r="A31" t="s">
        <v>48</v>
      </c>
      <c s="34" t="s">
        <v>167</v>
      </c>
      <c s="34" t="s">
        <v>168</v>
      </c>
      <c s="35" t="s">
        <v>5</v>
      </c>
      <c s="6" t="s">
        <v>169</v>
      </c>
      <c s="36" t="s">
        <v>143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144</v>
      </c>
      <c>
        <f>(M31*21)/100</f>
      </c>
      <c t="s">
        <v>26</v>
      </c>
    </row>
    <row r="32" spans="1:5" ht="12.75">
      <c r="A32" s="35" t="s">
        <v>54</v>
      </c>
      <c r="E32" s="39" t="s">
        <v>170</v>
      </c>
    </row>
    <row r="33" spans="1:5" ht="12.75">
      <c r="A33" s="35" t="s">
        <v>55</v>
      </c>
      <c r="E33" s="40" t="s">
        <v>146</v>
      </c>
    </row>
    <row r="34" spans="1:5" ht="76.5">
      <c r="A34" t="s">
        <v>57</v>
      </c>
      <c r="E34" s="39" t="s">
        <v>171</v>
      </c>
    </row>
    <row r="35" spans="1:16" ht="12.75">
      <c r="A35" t="s">
        <v>48</v>
      </c>
      <c s="34" t="s">
        <v>172</v>
      </c>
      <c s="34" t="s">
        <v>173</v>
      </c>
      <c s="35" t="s">
        <v>5</v>
      </c>
      <c s="6" t="s">
        <v>174</v>
      </c>
      <c s="36" t="s">
        <v>143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144</v>
      </c>
      <c>
        <f>(M35*21)/100</f>
      </c>
      <c t="s">
        <v>26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55</v>
      </c>
      <c r="E37" s="40" t="s">
        <v>146</v>
      </c>
    </row>
    <row r="38" spans="1:5" ht="114.75">
      <c r="A38" t="s">
        <v>57</v>
      </c>
      <c r="E38" s="39" t="s">
        <v>175</v>
      </c>
    </row>
    <row r="39" spans="1:16" ht="12.75">
      <c r="A39" t="s">
        <v>48</v>
      </c>
      <c s="34" t="s">
        <v>176</v>
      </c>
      <c s="34" t="s">
        <v>177</v>
      </c>
      <c s="35" t="s">
        <v>5</v>
      </c>
      <c s="6" t="s">
        <v>178</v>
      </c>
      <c s="36" t="s">
        <v>143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144</v>
      </c>
      <c>
        <f>(M39*21)/100</f>
      </c>
      <c t="s">
        <v>26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55</v>
      </c>
      <c r="E41" s="40" t="s">
        <v>146</v>
      </c>
    </row>
    <row r="42" spans="1:5" ht="153">
      <c r="A42" t="s">
        <v>57</v>
      </c>
      <c r="E42" s="39" t="s">
        <v>179</v>
      </c>
    </row>
    <row r="43" spans="1:16" ht="12.75">
      <c r="A43" t="s">
        <v>48</v>
      </c>
      <c s="34" t="s">
        <v>180</v>
      </c>
      <c s="34" t="s">
        <v>181</v>
      </c>
      <c s="35" t="s">
        <v>5</v>
      </c>
      <c s="6" t="s">
        <v>182</v>
      </c>
      <c s="36" t="s">
        <v>143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183</v>
      </c>
      <c>
        <f>(M43*21)/100</f>
      </c>
      <c t="s">
        <v>26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55</v>
      </c>
      <c r="E45" s="40" t="s">
        <v>146</v>
      </c>
    </row>
    <row r="46" spans="1:5" ht="12.75">
      <c r="A46" t="s">
        <v>57</v>
      </c>
      <c r="E46" s="39" t="s">
        <v>5</v>
      </c>
    </row>
    <row r="47" spans="1:13" ht="12.75">
      <c r="A47" t="s">
        <v>45</v>
      </c>
      <c r="C47" s="31" t="s">
        <v>25</v>
      </c>
      <c r="E47" s="33" t="s">
        <v>184</v>
      </c>
      <c r="J47" s="32">
        <f>0</f>
      </c>
      <c s="32">
        <f>0</f>
      </c>
      <c s="32">
        <f>0+L48</f>
      </c>
      <c s="32">
        <f>0+M48</f>
      </c>
    </row>
    <row r="48" spans="1:16" ht="12.75">
      <c r="A48" t="s">
        <v>48</v>
      </c>
      <c s="34" t="s">
        <v>185</v>
      </c>
      <c s="34" t="s">
        <v>186</v>
      </c>
      <c s="35" t="s">
        <v>5</v>
      </c>
      <c s="6" t="s">
        <v>187</v>
      </c>
      <c s="36" t="s">
        <v>143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183</v>
      </c>
      <c>
        <f>(M48*0)/100</f>
      </c>
      <c t="s">
        <v>188</v>
      </c>
    </row>
    <row r="49" spans="1:5" ht="12.75">
      <c r="A49" s="35" t="s">
        <v>54</v>
      </c>
      <c r="E49" s="39" t="s">
        <v>187</v>
      </c>
    </row>
    <row r="50" spans="1:5" ht="12.75">
      <c r="A50" s="35" t="s">
        <v>55</v>
      </c>
      <c r="E50" s="40" t="s">
        <v>5</v>
      </c>
    </row>
    <row r="51" spans="1:5" ht="12.75">
      <c r="A51" t="s">
        <v>57</v>
      </c>
      <c r="E51" s="39" t="s">
        <v>189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190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190</v>
      </c>
      <c r="E4" s="26" t="s">
        <v>191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COUNTIFS(L8:L563,"=0",A8:A563,"P")+COUNTIFS(L8:L563,"",A8:A563,"P")+SUM(Q8:Q563)</f>
      </c>
    </row>
    <row r="8" spans="1:13" ht="12.75">
      <c r="A8" t="s">
        <v>43</v>
      </c>
      <c r="C8" s="28" t="s">
        <v>194</v>
      </c>
      <c r="E8" s="30" t="s">
        <v>193</v>
      </c>
      <c r="J8" s="29">
        <f>0+J9+J46+J51+J108+J137+J550</f>
      </c>
      <c s="29">
        <f>0+K9+K46+K51+K108+K137+K550</f>
      </c>
      <c s="29">
        <f>0+L9+L46+L51+L108+L137+L550</f>
      </c>
      <c s="29">
        <f>0+M9+M46+M51+M108+M137+M550</f>
      </c>
    </row>
    <row r="9" spans="1:13" ht="12.75">
      <c r="A9" t="s">
        <v>45</v>
      </c>
      <c r="C9" s="31" t="s">
        <v>139</v>
      </c>
      <c r="E9" s="33" t="s">
        <v>195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48</v>
      </c>
      <c s="34" t="s">
        <v>139</v>
      </c>
      <c s="34" t="s">
        <v>196</v>
      </c>
      <c s="35" t="s">
        <v>5</v>
      </c>
      <c s="6" t="s">
        <v>197</v>
      </c>
      <c s="36" t="s">
        <v>198</v>
      </c>
      <c s="37">
        <v>125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199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200</v>
      </c>
    </row>
    <row r="13" spans="1:5" ht="12.75">
      <c r="A13" t="s">
        <v>57</v>
      </c>
      <c r="E13" s="39" t="s">
        <v>201</v>
      </c>
    </row>
    <row r="14" spans="1:16" ht="12.75">
      <c r="A14" t="s">
        <v>48</v>
      </c>
      <c s="34" t="s">
        <v>26</v>
      </c>
      <c s="34" t="s">
        <v>202</v>
      </c>
      <c s="35" t="s">
        <v>5</v>
      </c>
      <c s="6" t="s">
        <v>203</v>
      </c>
      <c s="36" t="s">
        <v>204</v>
      </c>
      <c s="37">
        <v>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199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200</v>
      </c>
    </row>
    <row r="17" spans="1:5" ht="12.75">
      <c r="A17" t="s">
        <v>57</v>
      </c>
      <c r="E17" s="39" t="s">
        <v>201</v>
      </c>
    </row>
    <row r="18" spans="1:16" ht="12.75">
      <c r="A18" t="s">
        <v>48</v>
      </c>
      <c s="34" t="s">
        <v>25</v>
      </c>
      <c s="34" t="s">
        <v>205</v>
      </c>
      <c s="35" t="s">
        <v>5</v>
      </c>
      <c s="6" t="s">
        <v>206</v>
      </c>
      <c s="36" t="s">
        <v>204</v>
      </c>
      <c s="37">
        <v>35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199</v>
      </c>
      <c>
        <f>(M18*21)/100</f>
      </c>
      <c t="s">
        <v>26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200</v>
      </c>
    </row>
    <row r="21" spans="1:5" ht="12.75">
      <c r="A21" t="s">
        <v>57</v>
      </c>
      <c r="E21" s="39" t="s">
        <v>201</v>
      </c>
    </row>
    <row r="22" spans="1:16" ht="25.5">
      <c r="A22" t="s">
        <v>48</v>
      </c>
      <c s="34" t="s">
        <v>156</v>
      </c>
      <c s="34" t="s">
        <v>207</v>
      </c>
      <c s="35" t="s">
        <v>5</v>
      </c>
      <c s="6" t="s">
        <v>208</v>
      </c>
      <c s="36" t="s">
        <v>204</v>
      </c>
      <c s="37">
        <v>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199</v>
      </c>
      <c>
        <f>(M22*21)/100</f>
      </c>
      <c t="s">
        <v>26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200</v>
      </c>
    </row>
    <row r="25" spans="1:5" ht="12.75">
      <c r="A25" t="s">
        <v>57</v>
      </c>
      <c r="E25" s="39" t="s">
        <v>201</v>
      </c>
    </row>
    <row r="26" spans="1:16" ht="12.75">
      <c r="A26" t="s">
        <v>48</v>
      </c>
      <c s="34" t="s">
        <v>162</v>
      </c>
      <c s="34" t="s">
        <v>209</v>
      </c>
      <c s="35" t="s">
        <v>5</v>
      </c>
      <c s="6" t="s">
        <v>210</v>
      </c>
      <c s="36" t="s">
        <v>204</v>
      </c>
      <c s="37">
        <v>40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199</v>
      </c>
      <c>
        <f>(M26*21)/100</f>
      </c>
      <c t="s">
        <v>26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200</v>
      </c>
    </row>
    <row r="29" spans="1:5" ht="12.75">
      <c r="A29" t="s">
        <v>57</v>
      </c>
      <c r="E29" s="39" t="s">
        <v>201</v>
      </c>
    </row>
    <row r="30" spans="1:16" ht="12.75">
      <c r="A30" t="s">
        <v>48</v>
      </c>
      <c s="34" t="s">
        <v>167</v>
      </c>
      <c s="34" t="s">
        <v>211</v>
      </c>
      <c s="35" t="s">
        <v>5</v>
      </c>
      <c s="6" t="s">
        <v>212</v>
      </c>
      <c s="36" t="s">
        <v>204</v>
      </c>
      <c s="37">
        <v>12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199</v>
      </c>
      <c>
        <f>(M30*21)/100</f>
      </c>
      <c t="s">
        <v>26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200</v>
      </c>
    </row>
    <row r="33" spans="1:5" ht="12.75">
      <c r="A33" t="s">
        <v>57</v>
      </c>
      <c r="E33" s="39" t="s">
        <v>201</v>
      </c>
    </row>
    <row r="34" spans="1:16" ht="12.75">
      <c r="A34" t="s">
        <v>48</v>
      </c>
      <c s="34" t="s">
        <v>213</v>
      </c>
      <c s="34" t="s">
        <v>214</v>
      </c>
      <c s="35" t="s">
        <v>5</v>
      </c>
      <c s="6" t="s">
        <v>215</v>
      </c>
      <c s="36" t="s">
        <v>204</v>
      </c>
      <c s="37">
        <v>465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199</v>
      </c>
      <c>
        <f>(M34*21)/100</f>
      </c>
      <c t="s">
        <v>26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200</v>
      </c>
    </row>
    <row r="37" spans="1:5" ht="12.75">
      <c r="A37" t="s">
        <v>57</v>
      </c>
      <c r="E37" s="39" t="s">
        <v>201</v>
      </c>
    </row>
    <row r="38" spans="1:16" ht="12.75">
      <c r="A38" t="s">
        <v>48</v>
      </c>
      <c s="34" t="s">
        <v>216</v>
      </c>
      <c s="34" t="s">
        <v>217</v>
      </c>
      <c s="35" t="s">
        <v>5</v>
      </c>
      <c s="6" t="s">
        <v>218</v>
      </c>
      <c s="36" t="s">
        <v>219</v>
      </c>
      <c s="37">
        <v>125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199</v>
      </c>
      <c>
        <f>(M38*21)/100</f>
      </c>
      <c t="s">
        <v>26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200</v>
      </c>
    </row>
    <row r="41" spans="1:5" ht="12.75">
      <c r="A41" t="s">
        <v>57</v>
      </c>
      <c r="E41" s="39" t="s">
        <v>201</v>
      </c>
    </row>
    <row r="42" spans="1:16" ht="12.75">
      <c r="A42" t="s">
        <v>48</v>
      </c>
      <c s="34" t="s">
        <v>220</v>
      </c>
      <c s="34" t="s">
        <v>221</v>
      </c>
      <c s="35" t="s">
        <v>5</v>
      </c>
      <c s="6" t="s">
        <v>222</v>
      </c>
      <c s="36" t="s">
        <v>204</v>
      </c>
      <c s="37">
        <v>477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199</v>
      </c>
      <c>
        <f>(M42*21)/100</f>
      </c>
      <c t="s">
        <v>26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55</v>
      </c>
      <c r="E44" s="40" t="s">
        <v>200</v>
      </c>
    </row>
    <row r="45" spans="1:5" ht="12.75">
      <c r="A45" t="s">
        <v>57</v>
      </c>
      <c r="E45" s="39" t="s">
        <v>201</v>
      </c>
    </row>
    <row r="46" spans="1:13" ht="12.75">
      <c r="A46" t="s">
        <v>45</v>
      </c>
      <c r="C46" s="31" t="s">
        <v>162</v>
      </c>
      <c r="E46" s="33" t="s">
        <v>223</v>
      </c>
      <c r="J46" s="32">
        <f>0</f>
      </c>
      <c s="32">
        <f>0</f>
      </c>
      <c s="32">
        <f>0+L47</f>
      </c>
      <c s="32">
        <f>0+M47</f>
      </c>
    </row>
    <row r="47" spans="1:16" ht="25.5">
      <c r="A47" t="s">
        <v>48</v>
      </c>
      <c s="34" t="s">
        <v>224</v>
      </c>
      <c s="34" t="s">
        <v>225</v>
      </c>
      <c s="35" t="s">
        <v>5</v>
      </c>
      <c s="6" t="s">
        <v>226</v>
      </c>
      <c s="36" t="s">
        <v>227</v>
      </c>
      <c s="37">
        <v>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199</v>
      </c>
      <c>
        <f>(M47*21)/100</f>
      </c>
      <c t="s">
        <v>26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55</v>
      </c>
      <c r="E49" s="40" t="s">
        <v>200</v>
      </c>
    </row>
    <row r="50" spans="1:5" ht="12.75">
      <c r="A50" t="s">
        <v>57</v>
      </c>
      <c r="E50" s="39" t="s">
        <v>201</v>
      </c>
    </row>
    <row r="51" spans="1:13" ht="12.75">
      <c r="A51" t="s">
        <v>45</v>
      </c>
      <c r="C51" s="31" t="s">
        <v>228</v>
      </c>
      <c r="E51" s="33" t="s">
        <v>229</v>
      </c>
      <c r="J51" s="32">
        <f>0</f>
      </c>
      <c s="32">
        <f>0</f>
      </c>
      <c s="32">
        <f>0+L52+L56+L60+L64+L68+L72+L76+L80+L84+L88+L92+L96+L100+L104</f>
      </c>
      <c s="32">
        <f>0+M52+M56+M60+M64+M68+M72+M76+M80+M84+M88+M92+M96+M100+M104</f>
      </c>
    </row>
    <row r="52" spans="1:16" ht="12.75">
      <c r="A52" t="s">
        <v>48</v>
      </c>
      <c s="34" t="s">
        <v>172</v>
      </c>
      <c s="34" t="s">
        <v>230</v>
      </c>
      <c s="35" t="s">
        <v>5</v>
      </c>
      <c s="6" t="s">
        <v>231</v>
      </c>
      <c s="36" t="s">
        <v>219</v>
      </c>
      <c s="37">
        <v>1490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199</v>
      </c>
      <c>
        <f>(M52*21)/100</f>
      </c>
      <c t="s">
        <v>26</v>
      </c>
    </row>
    <row r="53" spans="1:5" ht="12.75">
      <c r="A53" s="35" t="s">
        <v>54</v>
      </c>
      <c r="E53" s="39" t="s">
        <v>5</v>
      </c>
    </row>
    <row r="54" spans="1:5" ht="12.75">
      <c r="A54" s="35" t="s">
        <v>55</v>
      </c>
      <c r="E54" s="40" t="s">
        <v>200</v>
      </c>
    </row>
    <row r="55" spans="1:5" ht="12.75">
      <c r="A55" t="s">
        <v>57</v>
      </c>
      <c r="E55" s="39" t="s">
        <v>201</v>
      </c>
    </row>
    <row r="56" spans="1:16" ht="12.75">
      <c r="A56" t="s">
        <v>48</v>
      </c>
      <c s="34" t="s">
        <v>176</v>
      </c>
      <c s="34" t="s">
        <v>232</v>
      </c>
      <c s="35" t="s">
        <v>5</v>
      </c>
      <c s="6" t="s">
        <v>233</v>
      </c>
      <c s="36" t="s">
        <v>219</v>
      </c>
      <c s="37">
        <v>415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199</v>
      </c>
      <c>
        <f>(M56*21)/100</f>
      </c>
      <c t="s">
        <v>26</v>
      </c>
    </row>
    <row r="57" spans="1:5" ht="12.75">
      <c r="A57" s="35" t="s">
        <v>54</v>
      </c>
      <c r="E57" s="39" t="s">
        <v>5</v>
      </c>
    </row>
    <row r="58" spans="1:5" ht="12.75">
      <c r="A58" s="35" t="s">
        <v>55</v>
      </c>
      <c r="E58" s="40" t="s">
        <v>200</v>
      </c>
    </row>
    <row r="59" spans="1:5" ht="12.75">
      <c r="A59" t="s">
        <v>57</v>
      </c>
      <c r="E59" s="39" t="s">
        <v>201</v>
      </c>
    </row>
    <row r="60" spans="1:16" ht="12.75">
      <c r="A60" t="s">
        <v>48</v>
      </c>
      <c s="34" t="s">
        <v>180</v>
      </c>
      <c s="34" t="s">
        <v>234</v>
      </c>
      <c s="35" t="s">
        <v>5</v>
      </c>
      <c s="6" t="s">
        <v>235</v>
      </c>
      <c s="36" t="s">
        <v>219</v>
      </c>
      <c s="37">
        <v>210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199</v>
      </c>
      <c>
        <f>(M60*21)/100</f>
      </c>
      <c t="s">
        <v>26</v>
      </c>
    </row>
    <row r="61" spans="1:5" ht="12.75">
      <c r="A61" s="35" t="s">
        <v>54</v>
      </c>
      <c r="E61" s="39" t="s">
        <v>5</v>
      </c>
    </row>
    <row r="62" spans="1:5" ht="12.75">
      <c r="A62" s="35" t="s">
        <v>55</v>
      </c>
      <c r="E62" s="40" t="s">
        <v>200</v>
      </c>
    </row>
    <row r="63" spans="1:5" ht="12.75">
      <c r="A63" t="s">
        <v>57</v>
      </c>
      <c r="E63" s="39" t="s">
        <v>201</v>
      </c>
    </row>
    <row r="64" spans="1:16" ht="25.5">
      <c r="A64" t="s">
        <v>48</v>
      </c>
      <c s="34" t="s">
        <v>185</v>
      </c>
      <c s="34" t="s">
        <v>236</v>
      </c>
      <c s="35" t="s">
        <v>5</v>
      </c>
      <c s="6" t="s">
        <v>237</v>
      </c>
      <c s="36" t="s">
        <v>227</v>
      </c>
      <c s="37">
        <v>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199</v>
      </c>
      <c>
        <f>(M64*21)/100</f>
      </c>
      <c t="s">
        <v>26</v>
      </c>
    </row>
    <row r="65" spans="1:5" ht="12.75">
      <c r="A65" s="35" t="s">
        <v>54</v>
      </c>
      <c r="E65" s="39" t="s">
        <v>5</v>
      </c>
    </row>
    <row r="66" spans="1:5" ht="12.75">
      <c r="A66" s="35" t="s">
        <v>55</v>
      </c>
      <c r="E66" s="40" t="s">
        <v>200</v>
      </c>
    </row>
    <row r="67" spans="1:5" ht="12.75">
      <c r="A67" t="s">
        <v>57</v>
      </c>
      <c r="E67" s="39" t="s">
        <v>201</v>
      </c>
    </row>
    <row r="68" spans="1:16" ht="25.5">
      <c r="A68" t="s">
        <v>48</v>
      </c>
      <c s="34" t="s">
        <v>238</v>
      </c>
      <c s="34" t="s">
        <v>239</v>
      </c>
      <c s="35" t="s">
        <v>5</v>
      </c>
      <c s="6" t="s">
        <v>240</v>
      </c>
      <c s="36" t="s">
        <v>227</v>
      </c>
      <c s="37">
        <v>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199</v>
      </c>
      <c>
        <f>(M68*21)/100</f>
      </c>
      <c t="s">
        <v>26</v>
      </c>
    </row>
    <row r="69" spans="1:5" ht="12.75">
      <c r="A69" s="35" t="s">
        <v>54</v>
      </c>
      <c r="E69" s="39" t="s">
        <v>5</v>
      </c>
    </row>
    <row r="70" spans="1:5" ht="12.75">
      <c r="A70" s="35" t="s">
        <v>55</v>
      </c>
      <c r="E70" s="40" t="s">
        <v>200</v>
      </c>
    </row>
    <row r="71" spans="1:5" ht="12.75">
      <c r="A71" t="s">
        <v>57</v>
      </c>
      <c r="E71" s="39" t="s">
        <v>201</v>
      </c>
    </row>
    <row r="72" spans="1:16" ht="12.75">
      <c r="A72" t="s">
        <v>48</v>
      </c>
      <c s="34" t="s">
        <v>241</v>
      </c>
      <c s="34" t="s">
        <v>242</v>
      </c>
      <c s="35" t="s">
        <v>5</v>
      </c>
      <c s="6" t="s">
        <v>243</v>
      </c>
      <c s="36" t="s">
        <v>227</v>
      </c>
      <c s="37">
        <v>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199</v>
      </c>
      <c>
        <f>(M72*21)/100</f>
      </c>
      <c t="s">
        <v>26</v>
      </c>
    </row>
    <row r="73" spans="1:5" ht="12.75">
      <c r="A73" s="35" t="s">
        <v>54</v>
      </c>
      <c r="E73" s="39" t="s">
        <v>5</v>
      </c>
    </row>
    <row r="74" spans="1:5" ht="12.75">
      <c r="A74" s="35" t="s">
        <v>55</v>
      </c>
      <c r="E74" s="40" t="s">
        <v>200</v>
      </c>
    </row>
    <row r="75" spans="1:5" ht="12.75">
      <c r="A75" t="s">
        <v>57</v>
      </c>
      <c r="E75" s="39" t="s">
        <v>201</v>
      </c>
    </row>
    <row r="76" spans="1:16" ht="12.75">
      <c r="A76" t="s">
        <v>48</v>
      </c>
      <c s="34" t="s">
        <v>244</v>
      </c>
      <c s="34" t="s">
        <v>245</v>
      </c>
      <c s="35" t="s">
        <v>5</v>
      </c>
      <c s="6" t="s">
        <v>246</v>
      </c>
      <c s="36" t="s">
        <v>219</v>
      </c>
      <c s="37">
        <v>140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199</v>
      </c>
      <c>
        <f>(M76*21)/100</f>
      </c>
      <c t="s">
        <v>26</v>
      </c>
    </row>
    <row r="77" spans="1:5" ht="12.75">
      <c r="A77" s="35" t="s">
        <v>54</v>
      </c>
      <c r="E77" s="39" t="s">
        <v>5</v>
      </c>
    </row>
    <row r="78" spans="1:5" ht="12.75">
      <c r="A78" s="35" t="s">
        <v>55</v>
      </c>
      <c r="E78" s="40" t="s">
        <v>200</v>
      </c>
    </row>
    <row r="79" spans="1:5" ht="12.75">
      <c r="A79" t="s">
        <v>57</v>
      </c>
      <c r="E79" s="39" t="s">
        <v>201</v>
      </c>
    </row>
    <row r="80" spans="1:16" ht="25.5">
      <c r="A80" t="s">
        <v>48</v>
      </c>
      <c s="34" t="s">
        <v>247</v>
      </c>
      <c s="34" t="s">
        <v>248</v>
      </c>
      <c s="35" t="s">
        <v>5</v>
      </c>
      <c s="6" t="s">
        <v>249</v>
      </c>
      <c s="36" t="s">
        <v>219</v>
      </c>
      <c s="37">
        <v>10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199</v>
      </c>
      <c>
        <f>(M80*21)/100</f>
      </c>
      <c t="s">
        <v>26</v>
      </c>
    </row>
    <row r="81" spans="1:5" ht="12.75">
      <c r="A81" s="35" t="s">
        <v>54</v>
      </c>
      <c r="E81" s="39" t="s">
        <v>5</v>
      </c>
    </row>
    <row r="82" spans="1:5" ht="12.75">
      <c r="A82" s="35" t="s">
        <v>55</v>
      </c>
      <c r="E82" s="40" t="s">
        <v>200</v>
      </c>
    </row>
    <row r="83" spans="1:5" ht="12.75">
      <c r="A83" t="s">
        <v>57</v>
      </c>
      <c r="E83" s="39" t="s">
        <v>201</v>
      </c>
    </row>
    <row r="84" spans="1:16" ht="12.75">
      <c r="A84" t="s">
        <v>48</v>
      </c>
      <c s="34" t="s">
        <v>250</v>
      </c>
      <c s="34" t="s">
        <v>251</v>
      </c>
      <c s="35" t="s">
        <v>5</v>
      </c>
      <c s="6" t="s">
        <v>252</v>
      </c>
      <c s="36" t="s">
        <v>219</v>
      </c>
      <c s="37">
        <v>10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199</v>
      </c>
      <c>
        <f>(M84*21)/100</f>
      </c>
      <c t="s">
        <v>26</v>
      </c>
    </row>
    <row r="85" spans="1:5" ht="12.75">
      <c r="A85" s="35" t="s">
        <v>54</v>
      </c>
      <c r="E85" s="39" t="s">
        <v>5</v>
      </c>
    </row>
    <row r="86" spans="1:5" ht="12.75">
      <c r="A86" s="35" t="s">
        <v>55</v>
      </c>
      <c r="E86" s="40" t="s">
        <v>200</v>
      </c>
    </row>
    <row r="87" spans="1:5" ht="12.75">
      <c r="A87" t="s">
        <v>57</v>
      </c>
      <c r="E87" s="39" t="s">
        <v>201</v>
      </c>
    </row>
    <row r="88" spans="1:16" ht="25.5">
      <c r="A88" t="s">
        <v>48</v>
      </c>
      <c s="34" t="s">
        <v>253</v>
      </c>
      <c s="34" t="s">
        <v>254</v>
      </c>
      <c s="35" t="s">
        <v>5</v>
      </c>
      <c s="6" t="s">
        <v>255</v>
      </c>
      <c s="36" t="s">
        <v>227</v>
      </c>
      <c s="37">
        <v>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199</v>
      </c>
      <c>
        <f>(M88*21)/100</f>
      </c>
      <c t="s">
        <v>26</v>
      </c>
    </row>
    <row r="89" spans="1:5" ht="12.75">
      <c r="A89" s="35" t="s">
        <v>54</v>
      </c>
      <c r="E89" s="39" t="s">
        <v>5</v>
      </c>
    </row>
    <row r="90" spans="1:5" ht="12.75">
      <c r="A90" s="35" t="s">
        <v>55</v>
      </c>
      <c r="E90" s="40" t="s">
        <v>200</v>
      </c>
    </row>
    <row r="91" spans="1:5" ht="12.75">
      <c r="A91" t="s">
        <v>57</v>
      </c>
      <c r="E91" s="39" t="s">
        <v>201</v>
      </c>
    </row>
    <row r="92" spans="1:16" ht="12.75">
      <c r="A92" t="s">
        <v>48</v>
      </c>
      <c s="34" t="s">
        <v>256</v>
      </c>
      <c s="34" t="s">
        <v>257</v>
      </c>
      <c s="35" t="s">
        <v>5</v>
      </c>
      <c s="6" t="s">
        <v>258</v>
      </c>
      <c s="36" t="s">
        <v>227</v>
      </c>
      <c s="37">
        <v>92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199</v>
      </c>
      <c>
        <f>(M92*21)/100</f>
      </c>
      <c t="s">
        <v>26</v>
      </c>
    </row>
    <row r="93" spans="1:5" ht="12.75">
      <c r="A93" s="35" t="s">
        <v>54</v>
      </c>
      <c r="E93" s="39" t="s">
        <v>5</v>
      </c>
    </row>
    <row r="94" spans="1:5" ht="12.75">
      <c r="A94" s="35" t="s">
        <v>55</v>
      </c>
      <c r="E94" s="40" t="s">
        <v>200</v>
      </c>
    </row>
    <row r="95" spans="1:5" ht="12.75">
      <c r="A95" t="s">
        <v>57</v>
      </c>
      <c r="E95" s="39" t="s">
        <v>201</v>
      </c>
    </row>
    <row r="96" spans="1:16" ht="25.5">
      <c r="A96" t="s">
        <v>48</v>
      </c>
      <c s="34" t="s">
        <v>259</v>
      </c>
      <c s="34" t="s">
        <v>260</v>
      </c>
      <c s="35" t="s">
        <v>5</v>
      </c>
      <c s="6" t="s">
        <v>261</v>
      </c>
      <c s="36" t="s">
        <v>227</v>
      </c>
      <c s="37">
        <v>104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199</v>
      </c>
      <c>
        <f>(M96*21)/100</f>
      </c>
      <c t="s">
        <v>26</v>
      </c>
    </row>
    <row r="97" spans="1:5" ht="12.75">
      <c r="A97" s="35" t="s">
        <v>54</v>
      </c>
      <c r="E97" s="39" t="s">
        <v>5</v>
      </c>
    </row>
    <row r="98" spans="1:5" ht="12.75">
      <c r="A98" s="35" t="s">
        <v>55</v>
      </c>
      <c r="E98" s="40" t="s">
        <v>200</v>
      </c>
    </row>
    <row r="99" spans="1:5" ht="12.75">
      <c r="A99" t="s">
        <v>57</v>
      </c>
      <c r="E99" s="39" t="s">
        <v>201</v>
      </c>
    </row>
    <row r="100" spans="1:16" ht="12.75">
      <c r="A100" t="s">
        <v>48</v>
      </c>
      <c s="34" t="s">
        <v>262</v>
      </c>
      <c s="34" t="s">
        <v>263</v>
      </c>
      <c s="35" t="s">
        <v>5</v>
      </c>
      <c s="6" t="s">
        <v>264</v>
      </c>
      <c s="36" t="s">
        <v>219</v>
      </c>
      <c s="37">
        <v>210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199</v>
      </c>
      <c>
        <f>(M100*21)/100</f>
      </c>
      <c t="s">
        <v>26</v>
      </c>
    </row>
    <row r="101" spans="1:5" ht="12.75">
      <c r="A101" s="35" t="s">
        <v>54</v>
      </c>
      <c r="E101" s="39" t="s">
        <v>5</v>
      </c>
    </row>
    <row r="102" spans="1:5" ht="12.75">
      <c r="A102" s="35" t="s">
        <v>55</v>
      </c>
      <c r="E102" s="40" t="s">
        <v>200</v>
      </c>
    </row>
    <row r="103" spans="1:5" ht="12.75">
      <c r="A103" t="s">
        <v>57</v>
      </c>
      <c r="E103" s="39" t="s">
        <v>201</v>
      </c>
    </row>
    <row r="104" spans="1:16" ht="12.75">
      <c r="A104" t="s">
        <v>48</v>
      </c>
      <c s="34" t="s">
        <v>265</v>
      </c>
      <c s="34" t="s">
        <v>266</v>
      </c>
      <c s="35" t="s">
        <v>5</v>
      </c>
      <c s="6" t="s">
        <v>267</v>
      </c>
      <c s="36" t="s">
        <v>219</v>
      </c>
      <c s="37">
        <v>160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199</v>
      </c>
      <c>
        <f>(M104*21)/100</f>
      </c>
      <c t="s">
        <v>26</v>
      </c>
    </row>
    <row r="105" spans="1:5" ht="12.75">
      <c r="A105" s="35" t="s">
        <v>54</v>
      </c>
      <c r="E105" s="39" t="s">
        <v>5</v>
      </c>
    </row>
    <row r="106" spans="1:5" ht="12.75">
      <c r="A106" s="35" t="s">
        <v>55</v>
      </c>
      <c r="E106" s="40" t="s">
        <v>200</v>
      </c>
    </row>
    <row r="107" spans="1:5" ht="12.75">
      <c r="A107" t="s">
        <v>57</v>
      </c>
      <c r="E107" s="39" t="s">
        <v>201</v>
      </c>
    </row>
    <row r="108" spans="1:13" ht="12.75">
      <c r="A108" t="s">
        <v>45</v>
      </c>
      <c r="C108" s="31" t="s">
        <v>268</v>
      </c>
      <c r="E108" s="33" t="s">
        <v>269</v>
      </c>
      <c r="J108" s="32">
        <f>0</f>
      </c>
      <c s="32">
        <f>0</f>
      </c>
      <c s="32">
        <f>0+L109+L113+L117+L121+L125+L129+L133</f>
      </c>
      <c s="32">
        <f>0+M109+M113+M117+M121+M125+M129+M133</f>
      </c>
    </row>
    <row r="109" spans="1:16" ht="12.75">
      <c r="A109" t="s">
        <v>48</v>
      </c>
      <c s="34" t="s">
        <v>270</v>
      </c>
      <c s="34" t="s">
        <v>271</v>
      </c>
      <c s="35" t="s">
        <v>5</v>
      </c>
      <c s="6" t="s">
        <v>272</v>
      </c>
      <c s="36" t="s">
        <v>219</v>
      </c>
      <c s="37">
        <v>55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199</v>
      </c>
      <c>
        <f>(M109*21)/100</f>
      </c>
      <c t="s">
        <v>26</v>
      </c>
    </row>
    <row r="110" spans="1:5" ht="12.75">
      <c r="A110" s="35" t="s">
        <v>54</v>
      </c>
      <c r="E110" s="39" t="s">
        <v>5</v>
      </c>
    </row>
    <row r="111" spans="1:5" ht="12.75">
      <c r="A111" s="35" t="s">
        <v>55</v>
      </c>
      <c r="E111" s="40" t="s">
        <v>200</v>
      </c>
    </row>
    <row r="112" spans="1:5" ht="12.75">
      <c r="A112" t="s">
        <v>57</v>
      </c>
      <c r="E112" s="39" t="s">
        <v>201</v>
      </c>
    </row>
    <row r="113" spans="1:16" ht="12.75">
      <c r="A113" t="s">
        <v>48</v>
      </c>
      <c s="34" t="s">
        <v>273</v>
      </c>
      <c s="34" t="s">
        <v>274</v>
      </c>
      <c s="35" t="s">
        <v>5</v>
      </c>
      <c s="6" t="s">
        <v>275</v>
      </c>
      <c s="36" t="s">
        <v>227</v>
      </c>
      <c s="37">
        <v>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199</v>
      </c>
      <c>
        <f>(M113*21)/100</f>
      </c>
      <c t="s">
        <v>26</v>
      </c>
    </row>
    <row r="114" spans="1:5" ht="12.75">
      <c r="A114" s="35" t="s">
        <v>54</v>
      </c>
      <c r="E114" s="39" t="s">
        <v>5</v>
      </c>
    </row>
    <row r="115" spans="1:5" ht="12.75">
      <c r="A115" s="35" t="s">
        <v>55</v>
      </c>
      <c r="E115" s="40" t="s">
        <v>200</v>
      </c>
    </row>
    <row r="116" spans="1:5" ht="12.75">
      <c r="A116" t="s">
        <v>57</v>
      </c>
      <c r="E116" s="39" t="s">
        <v>201</v>
      </c>
    </row>
    <row r="117" spans="1:16" ht="12.75">
      <c r="A117" t="s">
        <v>48</v>
      </c>
      <c s="34" t="s">
        <v>276</v>
      </c>
      <c s="34" t="s">
        <v>277</v>
      </c>
      <c s="35" t="s">
        <v>5</v>
      </c>
      <c s="6" t="s">
        <v>278</v>
      </c>
      <c s="36" t="s">
        <v>219</v>
      </c>
      <c s="37">
        <v>320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199</v>
      </c>
      <c>
        <f>(M117*21)/100</f>
      </c>
      <c t="s">
        <v>26</v>
      </c>
    </row>
    <row r="118" spans="1:5" ht="12.75">
      <c r="A118" s="35" t="s">
        <v>54</v>
      </c>
      <c r="E118" s="39" t="s">
        <v>5</v>
      </c>
    </row>
    <row r="119" spans="1:5" ht="12.75">
      <c r="A119" s="35" t="s">
        <v>55</v>
      </c>
      <c r="E119" s="40" t="s">
        <v>200</v>
      </c>
    </row>
    <row r="120" spans="1:5" ht="12.75">
      <c r="A120" t="s">
        <v>57</v>
      </c>
      <c r="E120" s="39" t="s">
        <v>201</v>
      </c>
    </row>
    <row r="121" spans="1:16" ht="12.75">
      <c r="A121" t="s">
        <v>48</v>
      </c>
      <c s="34" t="s">
        <v>279</v>
      </c>
      <c s="34" t="s">
        <v>280</v>
      </c>
      <c s="35" t="s">
        <v>5</v>
      </c>
      <c s="6" t="s">
        <v>281</v>
      </c>
      <c s="36" t="s">
        <v>219</v>
      </c>
      <c s="37">
        <v>60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199</v>
      </c>
      <c>
        <f>(M121*21)/100</f>
      </c>
      <c t="s">
        <v>26</v>
      </c>
    </row>
    <row r="122" spans="1:5" ht="12.75">
      <c r="A122" s="35" t="s">
        <v>54</v>
      </c>
      <c r="E122" s="39" t="s">
        <v>5</v>
      </c>
    </row>
    <row r="123" spans="1:5" ht="12.75">
      <c r="A123" s="35" t="s">
        <v>55</v>
      </c>
      <c r="E123" s="40" t="s">
        <v>200</v>
      </c>
    </row>
    <row r="124" spans="1:5" ht="12.75">
      <c r="A124" t="s">
        <v>57</v>
      </c>
      <c r="E124" s="39" t="s">
        <v>201</v>
      </c>
    </row>
    <row r="125" spans="1:16" ht="25.5">
      <c r="A125" t="s">
        <v>48</v>
      </c>
      <c s="34" t="s">
        <v>282</v>
      </c>
      <c s="34" t="s">
        <v>283</v>
      </c>
      <c s="35" t="s">
        <v>5</v>
      </c>
      <c s="6" t="s">
        <v>284</v>
      </c>
      <c s="36" t="s">
        <v>227</v>
      </c>
      <c s="37">
        <v>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199</v>
      </c>
      <c>
        <f>(M125*21)/100</f>
      </c>
      <c t="s">
        <v>26</v>
      </c>
    </row>
    <row r="126" spans="1:5" ht="12.75">
      <c r="A126" s="35" t="s">
        <v>54</v>
      </c>
      <c r="E126" s="39" t="s">
        <v>5</v>
      </c>
    </row>
    <row r="127" spans="1:5" ht="12.75">
      <c r="A127" s="35" t="s">
        <v>55</v>
      </c>
      <c r="E127" s="40" t="s">
        <v>200</v>
      </c>
    </row>
    <row r="128" spans="1:5" ht="12.75">
      <c r="A128" t="s">
        <v>57</v>
      </c>
      <c r="E128" s="39" t="s">
        <v>201</v>
      </c>
    </row>
    <row r="129" spans="1:16" ht="25.5">
      <c r="A129" t="s">
        <v>48</v>
      </c>
      <c s="34" t="s">
        <v>285</v>
      </c>
      <c s="34" t="s">
        <v>286</v>
      </c>
      <c s="35" t="s">
        <v>5</v>
      </c>
      <c s="6" t="s">
        <v>287</v>
      </c>
      <c s="36" t="s">
        <v>227</v>
      </c>
      <c s="37">
        <v>2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199</v>
      </c>
      <c>
        <f>(M129*21)/100</f>
      </c>
      <c t="s">
        <v>26</v>
      </c>
    </row>
    <row r="130" spans="1:5" ht="12.75">
      <c r="A130" s="35" t="s">
        <v>54</v>
      </c>
      <c r="E130" s="39" t="s">
        <v>5</v>
      </c>
    </row>
    <row r="131" spans="1:5" ht="12.75">
      <c r="A131" s="35" t="s">
        <v>55</v>
      </c>
      <c r="E131" s="40" t="s">
        <v>200</v>
      </c>
    </row>
    <row r="132" spans="1:5" ht="12.75">
      <c r="A132" t="s">
        <v>57</v>
      </c>
      <c r="E132" s="39" t="s">
        <v>201</v>
      </c>
    </row>
    <row r="133" spans="1:16" ht="12.75">
      <c r="A133" t="s">
        <v>48</v>
      </c>
      <c s="34" t="s">
        <v>288</v>
      </c>
      <c s="34" t="s">
        <v>289</v>
      </c>
      <c s="35" t="s">
        <v>5</v>
      </c>
      <c s="6" t="s">
        <v>290</v>
      </c>
      <c s="36" t="s">
        <v>219</v>
      </c>
      <c s="37">
        <v>380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199</v>
      </c>
      <c>
        <f>(M133*21)/100</f>
      </c>
      <c t="s">
        <v>26</v>
      </c>
    </row>
    <row r="134" spans="1:5" ht="12.75">
      <c r="A134" s="35" t="s">
        <v>54</v>
      </c>
      <c r="E134" s="39" t="s">
        <v>5</v>
      </c>
    </row>
    <row r="135" spans="1:5" ht="12.75">
      <c r="A135" s="35" t="s">
        <v>55</v>
      </c>
      <c r="E135" s="40" t="s">
        <v>200</v>
      </c>
    </row>
    <row r="136" spans="1:5" ht="12.75">
      <c r="A136" t="s">
        <v>57</v>
      </c>
      <c r="E136" s="39" t="s">
        <v>201</v>
      </c>
    </row>
    <row r="137" spans="1:13" ht="12.75">
      <c r="A137" t="s">
        <v>45</v>
      </c>
      <c r="C137" s="31" t="s">
        <v>291</v>
      </c>
      <c r="E137" s="33" t="s">
        <v>292</v>
      </c>
      <c r="J137" s="32">
        <f>0</f>
      </c>
      <c s="32">
        <f>0</f>
      </c>
      <c s="32">
        <f>0+L138+L142+L146+L150+L154+L158+L162+L166+L170+L174+L178+L182+L186+L190+L194+L198+L202+L206+L210+L214+L218+L222+L226+L230+L234+L238+L242+L246+L250+L254+L258+L262+L266+L270+L274+L278+L282+L286+L290+L294+L298+L302+L306+L310+L314+L318+L322+L326+L330+L334+L338+L342+L346+L350+L354+L358+L362+L366+L370+L374+L378+L382+L386+L390+L394+L398+L402+L406+L410+L414+L418+L422+L426+L430+L434+L438+L442+L446+L450+L454+L458+L462+L466+L470+L474+L478+L482+L486+L490+L494+L498+L502+L506+L510+L514+L518+L522+L526+L530+L534+L538+L542+L546</f>
      </c>
      <c s="32">
        <f>0+M138+M142+M146+M150+M154+M158+M162+M166+M170+M174+M178+M182+M186+M190+M194+M198+M202+M206+M210+M214+M218+M222+M226+M230+M234+M238+M242+M246+M250+M254+M258+M262+M266+M270+M274+M278+M282+M286+M290+M294+M298+M302+M306+M310+M314+M318+M322+M326+M330+M334+M338+M342+M346+M350+M354+M358+M362+M366+M370+M374+M378+M382+M386+M390+M394+M398+M402+M406+M410+M414+M418+M422+M426+M430+M434+M438+M442+M446+M450+M454+M458+M462+M466+M470+M474+M478+M482+M486+M490+M494+M498+M502+M506+M510+M514+M518+M522+M526+M530+M534+M538+M542+M546</f>
      </c>
    </row>
    <row r="138" spans="1:16" ht="12.75">
      <c r="A138" t="s">
        <v>48</v>
      </c>
      <c s="34" t="s">
        <v>293</v>
      </c>
      <c s="34" t="s">
        <v>294</v>
      </c>
      <c s="35" t="s">
        <v>5</v>
      </c>
      <c s="6" t="s">
        <v>295</v>
      </c>
      <c s="36" t="s">
        <v>296</v>
      </c>
      <c s="37">
        <v>37.1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199</v>
      </c>
      <c>
        <f>(M138*21)/100</f>
      </c>
      <c t="s">
        <v>26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55</v>
      </c>
      <c r="E140" s="40" t="s">
        <v>200</v>
      </c>
    </row>
    <row r="141" spans="1:5" ht="12.75">
      <c r="A141" t="s">
        <v>57</v>
      </c>
      <c r="E141" s="39" t="s">
        <v>201</v>
      </c>
    </row>
    <row r="142" spans="1:16" ht="12.75">
      <c r="A142" t="s">
        <v>48</v>
      </c>
      <c s="34" t="s">
        <v>297</v>
      </c>
      <c s="34" t="s">
        <v>298</v>
      </c>
      <c s="35" t="s">
        <v>5</v>
      </c>
      <c s="6" t="s">
        <v>299</v>
      </c>
      <c s="36" t="s">
        <v>296</v>
      </c>
      <c s="37">
        <v>48.3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199</v>
      </c>
      <c>
        <f>(M142*21)/100</f>
      </c>
      <c t="s">
        <v>26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55</v>
      </c>
      <c r="E144" s="40" t="s">
        <v>200</v>
      </c>
    </row>
    <row r="145" spans="1:5" ht="12.75">
      <c r="A145" t="s">
        <v>57</v>
      </c>
      <c r="E145" s="39" t="s">
        <v>201</v>
      </c>
    </row>
    <row r="146" spans="1:16" ht="12.75">
      <c r="A146" t="s">
        <v>48</v>
      </c>
      <c s="34" t="s">
        <v>300</v>
      </c>
      <c s="34" t="s">
        <v>301</v>
      </c>
      <c s="35" t="s">
        <v>5</v>
      </c>
      <c s="6" t="s">
        <v>302</v>
      </c>
      <c s="36" t="s">
        <v>296</v>
      </c>
      <c s="37">
        <v>37.1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199</v>
      </c>
      <c>
        <f>(M146*21)/100</f>
      </c>
      <c t="s">
        <v>26</v>
      </c>
    </row>
    <row r="147" spans="1:5" ht="12.75">
      <c r="A147" s="35" t="s">
        <v>54</v>
      </c>
      <c r="E147" s="39" t="s">
        <v>5</v>
      </c>
    </row>
    <row r="148" spans="1:5" ht="12.75">
      <c r="A148" s="35" t="s">
        <v>55</v>
      </c>
      <c r="E148" s="40" t="s">
        <v>200</v>
      </c>
    </row>
    <row r="149" spans="1:5" ht="12.75">
      <c r="A149" t="s">
        <v>57</v>
      </c>
      <c r="E149" s="39" t="s">
        <v>201</v>
      </c>
    </row>
    <row r="150" spans="1:16" ht="12.75">
      <c r="A150" t="s">
        <v>48</v>
      </c>
      <c s="34" t="s">
        <v>303</v>
      </c>
      <c s="34" t="s">
        <v>304</v>
      </c>
      <c s="35" t="s">
        <v>5</v>
      </c>
      <c s="6" t="s">
        <v>305</v>
      </c>
      <c s="36" t="s">
        <v>296</v>
      </c>
      <c s="37">
        <v>72.4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199</v>
      </c>
      <c>
        <f>(M150*21)/100</f>
      </c>
      <c t="s">
        <v>26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55</v>
      </c>
      <c r="E152" s="40" t="s">
        <v>200</v>
      </c>
    </row>
    <row r="153" spans="1:5" ht="12.75">
      <c r="A153" t="s">
        <v>57</v>
      </c>
      <c r="E153" s="39" t="s">
        <v>201</v>
      </c>
    </row>
    <row r="154" spans="1:16" ht="12.75">
      <c r="A154" t="s">
        <v>48</v>
      </c>
      <c s="34" t="s">
        <v>306</v>
      </c>
      <c s="34" t="s">
        <v>307</v>
      </c>
      <c s="35" t="s">
        <v>5</v>
      </c>
      <c s="6" t="s">
        <v>308</v>
      </c>
      <c s="36" t="s">
        <v>296</v>
      </c>
      <c s="37">
        <v>48.3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199</v>
      </c>
      <c>
        <f>(M154*21)/100</f>
      </c>
      <c t="s">
        <v>26</v>
      </c>
    </row>
    <row r="155" spans="1:5" ht="12.75">
      <c r="A155" s="35" t="s">
        <v>54</v>
      </c>
      <c r="E155" s="39" t="s">
        <v>5</v>
      </c>
    </row>
    <row r="156" spans="1:5" ht="12.75">
      <c r="A156" s="35" t="s">
        <v>55</v>
      </c>
      <c r="E156" s="40" t="s">
        <v>200</v>
      </c>
    </row>
    <row r="157" spans="1:5" ht="12.75">
      <c r="A157" t="s">
        <v>57</v>
      </c>
      <c r="E157" s="39" t="s">
        <v>201</v>
      </c>
    </row>
    <row r="158" spans="1:16" ht="12.75">
      <c r="A158" t="s">
        <v>48</v>
      </c>
      <c s="34" t="s">
        <v>309</v>
      </c>
      <c s="34" t="s">
        <v>310</v>
      </c>
      <c s="35" t="s">
        <v>5</v>
      </c>
      <c s="6" t="s">
        <v>311</v>
      </c>
      <c s="36" t="s">
        <v>296</v>
      </c>
      <c s="37">
        <v>85.7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199</v>
      </c>
      <c>
        <f>(M158*21)/100</f>
      </c>
      <c t="s">
        <v>26</v>
      </c>
    </row>
    <row r="159" spans="1:5" ht="12.75">
      <c r="A159" s="35" t="s">
        <v>54</v>
      </c>
      <c r="E159" s="39" t="s">
        <v>5</v>
      </c>
    </row>
    <row r="160" spans="1:5" ht="12.75">
      <c r="A160" s="35" t="s">
        <v>55</v>
      </c>
      <c r="E160" s="40" t="s">
        <v>200</v>
      </c>
    </row>
    <row r="161" spans="1:5" ht="12.75">
      <c r="A161" t="s">
        <v>57</v>
      </c>
      <c r="E161" s="39" t="s">
        <v>201</v>
      </c>
    </row>
    <row r="162" spans="1:16" ht="25.5">
      <c r="A162" t="s">
        <v>48</v>
      </c>
      <c s="34" t="s">
        <v>312</v>
      </c>
      <c s="34" t="s">
        <v>313</v>
      </c>
      <c s="35" t="s">
        <v>5</v>
      </c>
      <c s="6" t="s">
        <v>314</v>
      </c>
      <c s="36" t="s">
        <v>227</v>
      </c>
      <c s="37">
        <v>8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199</v>
      </c>
      <c>
        <f>(M162*21)/100</f>
      </c>
      <c t="s">
        <v>26</v>
      </c>
    </row>
    <row r="163" spans="1:5" ht="12.75">
      <c r="A163" s="35" t="s">
        <v>54</v>
      </c>
      <c r="E163" s="39" t="s">
        <v>5</v>
      </c>
    </row>
    <row r="164" spans="1:5" ht="12.75">
      <c r="A164" s="35" t="s">
        <v>55</v>
      </c>
      <c r="E164" s="40" t="s">
        <v>200</v>
      </c>
    </row>
    <row r="165" spans="1:5" ht="12.75">
      <c r="A165" t="s">
        <v>57</v>
      </c>
      <c r="E165" s="39" t="s">
        <v>201</v>
      </c>
    </row>
    <row r="166" spans="1:16" ht="25.5">
      <c r="A166" t="s">
        <v>48</v>
      </c>
      <c s="34" t="s">
        <v>315</v>
      </c>
      <c s="34" t="s">
        <v>316</v>
      </c>
      <c s="35" t="s">
        <v>5</v>
      </c>
      <c s="6" t="s">
        <v>317</v>
      </c>
      <c s="36" t="s">
        <v>227</v>
      </c>
      <c s="37">
        <v>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199</v>
      </c>
      <c>
        <f>(M166*21)/100</f>
      </c>
      <c t="s">
        <v>26</v>
      </c>
    </row>
    <row r="167" spans="1:5" ht="12.75">
      <c r="A167" s="35" t="s">
        <v>54</v>
      </c>
      <c r="E167" s="39" t="s">
        <v>5</v>
      </c>
    </row>
    <row r="168" spans="1:5" ht="12.75">
      <c r="A168" s="35" t="s">
        <v>55</v>
      </c>
      <c r="E168" s="40" t="s">
        <v>200</v>
      </c>
    </row>
    <row r="169" spans="1:5" ht="12.75">
      <c r="A169" t="s">
        <v>57</v>
      </c>
      <c r="E169" s="39" t="s">
        <v>201</v>
      </c>
    </row>
    <row r="170" spans="1:16" ht="12.75">
      <c r="A170" t="s">
        <v>48</v>
      </c>
      <c s="34" t="s">
        <v>318</v>
      </c>
      <c s="34" t="s">
        <v>319</v>
      </c>
      <c s="35" t="s">
        <v>5</v>
      </c>
      <c s="6" t="s">
        <v>320</v>
      </c>
      <c s="36" t="s">
        <v>219</v>
      </c>
      <c s="37">
        <v>45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199</v>
      </c>
      <c>
        <f>(M170*21)/100</f>
      </c>
      <c t="s">
        <v>26</v>
      </c>
    </row>
    <row r="171" spans="1:5" ht="12.75">
      <c r="A171" s="35" t="s">
        <v>54</v>
      </c>
      <c r="E171" s="39" t="s">
        <v>5</v>
      </c>
    </row>
    <row r="172" spans="1:5" ht="12.75">
      <c r="A172" s="35" t="s">
        <v>55</v>
      </c>
      <c r="E172" s="40" t="s">
        <v>200</v>
      </c>
    </row>
    <row r="173" spans="1:5" ht="12.75">
      <c r="A173" t="s">
        <v>57</v>
      </c>
      <c r="E173" s="39" t="s">
        <v>201</v>
      </c>
    </row>
    <row r="174" spans="1:16" ht="12.75">
      <c r="A174" t="s">
        <v>48</v>
      </c>
      <c s="34" t="s">
        <v>321</v>
      </c>
      <c s="34" t="s">
        <v>322</v>
      </c>
      <c s="35" t="s">
        <v>5</v>
      </c>
      <c s="6" t="s">
        <v>323</v>
      </c>
      <c s="36" t="s">
        <v>219</v>
      </c>
      <c s="37">
        <v>45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199</v>
      </c>
      <c>
        <f>(M174*21)/100</f>
      </c>
      <c t="s">
        <v>26</v>
      </c>
    </row>
    <row r="175" spans="1:5" ht="12.75">
      <c r="A175" s="35" t="s">
        <v>54</v>
      </c>
      <c r="E175" s="39" t="s">
        <v>5</v>
      </c>
    </row>
    <row r="176" spans="1:5" ht="12.75">
      <c r="A176" s="35" t="s">
        <v>55</v>
      </c>
      <c r="E176" s="40" t="s">
        <v>200</v>
      </c>
    </row>
    <row r="177" spans="1:5" ht="12.75">
      <c r="A177" t="s">
        <v>57</v>
      </c>
      <c r="E177" s="39" t="s">
        <v>201</v>
      </c>
    </row>
    <row r="178" spans="1:16" ht="12.75">
      <c r="A178" t="s">
        <v>48</v>
      </c>
      <c s="34" t="s">
        <v>324</v>
      </c>
      <c s="34" t="s">
        <v>325</v>
      </c>
      <c s="35" t="s">
        <v>5</v>
      </c>
      <c s="6" t="s">
        <v>326</v>
      </c>
      <c s="36" t="s">
        <v>219</v>
      </c>
      <c s="37">
        <v>25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199</v>
      </c>
      <c>
        <f>(M178*21)/100</f>
      </c>
      <c t="s">
        <v>26</v>
      </c>
    </row>
    <row r="179" spans="1:5" ht="12.75">
      <c r="A179" s="35" t="s">
        <v>54</v>
      </c>
      <c r="E179" s="39" t="s">
        <v>5</v>
      </c>
    </row>
    <row r="180" spans="1:5" ht="12.75">
      <c r="A180" s="35" t="s">
        <v>55</v>
      </c>
      <c r="E180" s="40" t="s">
        <v>200</v>
      </c>
    </row>
    <row r="181" spans="1:5" ht="12.75">
      <c r="A181" t="s">
        <v>57</v>
      </c>
      <c r="E181" s="39" t="s">
        <v>201</v>
      </c>
    </row>
    <row r="182" spans="1:16" ht="12.75">
      <c r="A182" t="s">
        <v>48</v>
      </c>
      <c s="34" t="s">
        <v>327</v>
      </c>
      <c s="34" t="s">
        <v>328</v>
      </c>
      <c s="35" t="s">
        <v>5</v>
      </c>
      <c s="6" t="s">
        <v>329</v>
      </c>
      <c s="36" t="s">
        <v>227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199</v>
      </c>
      <c>
        <f>(M182*21)/100</f>
      </c>
      <c t="s">
        <v>26</v>
      </c>
    </row>
    <row r="183" spans="1:5" ht="12.75">
      <c r="A183" s="35" t="s">
        <v>54</v>
      </c>
      <c r="E183" s="39" t="s">
        <v>5</v>
      </c>
    </row>
    <row r="184" spans="1:5" ht="12.75">
      <c r="A184" s="35" t="s">
        <v>55</v>
      </c>
      <c r="E184" s="40" t="s">
        <v>200</v>
      </c>
    </row>
    <row r="185" spans="1:5" ht="12.75">
      <c r="A185" t="s">
        <v>57</v>
      </c>
      <c r="E185" s="39" t="s">
        <v>201</v>
      </c>
    </row>
    <row r="186" spans="1:16" ht="12.75">
      <c r="A186" t="s">
        <v>48</v>
      </c>
      <c s="34" t="s">
        <v>330</v>
      </c>
      <c s="34" t="s">
        <v>331</v>
      </c>
      <c s="35" t="s">
        <v>5</v>
      </c>
      <c s="6" t="s">
        <v>332</v>
      </c>
      <c s="36" t="s">
        <v>227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199</v>
      </c>
      <c>
        <f>(M186*21)/100</f>
      </c>
      <c t="s">
        <v>26</v>
      </c>
    </row>
    <row r="187" spans="1:5" ht="12.75">
      <c r="A187" s="35" t="s">
        <v>54</v>
      </c>
      <c r="E187" s="39" t="s">
        <v>5</v>
      </c>
    </row>
    <row r="188" spans="1:5" ht="12.75">
      <c r="A188" s="35" t="s">
        <v>55</v>
      </c>
      <c r="E188" s="40" t="s">
        <v>200</v>
      </c>
    </row>
    <row r="189" spans="1:5" ht="12.75">
      <c r="A189" t="s">
        <v>57</v>
      </c>
      <c r="E189" s="39" t="s">
        <v>201</v>
      </c>
    </row>
    <row r="190" spans="1:16" ht="12.75">
      <c r="A190" t="s">
        <v>48</v>
      </c>
      <c s="34" t="s">
        <v>333</v>
      </c>
      <c s="34" t="s">
        <v>334</v>
      </c>
      <c s="35" t="s">
        <v>5</v>
      </c>
      <c s="6" t="s">
        <v>335</v>
      </c>
      <c s="36" t="s">
        <v>227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199</v>
      </c>
      <c>
        <f>(M190*21)/100</f>
      </c>
      <c t="s">
        <v>26</v>
      </c>
    </row>
    <row r="191" spans="1:5" ht="12.75">
      <c r="A191" s="35" t="s">
        <v>54</v>
      </c>
      <c r="E191" s="39" t="s">
        <v>5</v>
      </c>
    </row>
    <row r="192" spans="1:5" ht="12.75">
      <c r="A192" s="35" t="s">
        <v>55</v>
      </c>
      <c r="E192" s="40" t="s">
        <v>200</v>
      </c>
    </row>
    <row r="193" spans="1:5" ht="12.75">
      <c r="A193" t="s">
        <v>57</v>
      </c>
      <c r="E193" s="39" t="s">
        <v>201</v>
      </c>
    </row>
    <row r="194" spans="1:16" ht="12.75">
      <c r="A194" t="s">
        <v>48</v>
      </c>
      <c s="34" t="s">
        <v>336</v>
      </c>
      <c s="34" t="s">
        <v>337</v>
      </c>
      <c s="35" t="s">
        <v>5</v>
      </c>
      <c s="6" t="s">
        <v>338</v>
      </c>
      <c s="36" t="s">
        <v>227</v>
      </c>
      <c s="37">
        <v>2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199</v>
      </c>
      <c>
        <f>(M194*21)/100</f>
      </c>
      <c t="s">
        <v>26</v>
      </c>
    </row>
    <row r="195" spans="1:5" ht="12.75">
      <c r="A195" s="35" t="s">
        <v>54</v>
      </c>
      <c r="E195" s="39" t="s">
        <v>5</v>
      </c>
    </row>
    <row r="196" spans="1:5" ht="12.75">
      <c r="A196" s="35" t="s">
        <v>55</v>
      </c>
      <c r="E196" s="40" t="s">
        <v>200</v>
      </c>
    </row>
    <row r="197" spans="1:5" ht="12.75">
      <c r="A197" t="s">
        <v>57</v>
      </c>
      <c r="E197" s="39" t="s">
        <v>201</v>
      </c>
    </row>
    <row r="198" spans="1:16" ht="12.75">
      <c r="A198" t="s">
        <v>48</v>
      </c>
      <c s="34" t="s">
        <v>339</v>
      </c>
      <c s="34" t="s">
        <v>340</v>
      </c>
      <c s="35" t="s">
        <v>5</v>
      </c>
      <c s="6" t="s">
        <v>341</v>
      </c>
      <c s="36" t="s">
        <v>227</v>
      </c>
      <c s="37">
        <v>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199</v>
      </c>
      <c>
        <f>(M198*21)/100</f>
      </c>
      <c t="s">
        <v>26</v>
      </c>
    </row>
    <row r="199" spans="1:5" ht="12.75">
      <c r="A199" s="35" t="s">
        <v>54</v>
      </c>
      <c r="E199" s="39" t="s">
        <v>5</v>
      </c>
    </row>
    <row r="200" spans="1:5" ht="12.75">
      <c r="A200" s="35" t="s">
        <v>55</v>
      </c>
      <c r="E200" s="40" t="s">
        <v>200</v>
      </c>
    </row>
    <row r="201" spans="1:5" ht="12.75">
      <c r="A201" t="s">
        <v>57</v>
      </c>
      <c r="E201" s="39" t="s">
        <v>201</v>
      </c>
    </row>
    <row r="202" spans="1:16" ht="12.75">
      <c r="A202" t="s">
        <v>48</v>
      </c>
      <c s="34" t="s">
        <v>342</v>
      </c>
      <c s="34" t="s">
        <v>343</v>
      </c>
      <c s="35" t="s">
        <v>5</v>
      </c>
      <c s="6" t="s">
        <v>344</v>
      </c>
      <c s="36" t="s">
        <v>227</v>
      </c>
      <c s="37">
        <v>2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199</v>
      </c>
      <c>
        <f>(M202*21)/100</f>
      </c>
      <c t="s">
        <v>26</v>
      </c>
    </row>
    <row r="203" spans="1:5" ht="12.75">
      <c r="A203" s="35" t="s">
        <v>54</v>
      </c>
      <c r="E203" s="39" t="s">
        <v>5</v>
      </c>
    </row>
    <row r="204" spans="1:5" ht="12.75">
      <c r="A204" s="35" t="s">
        <v>55</v>
      </c>
      <c r="E204" s="40" t="s">
        <v>200</v>
      </c>
    </row>
    <row r="205" spans="1:5" ht="12.75">
      <c r="A205" t="s">
        <v>57</v>
      </c>
      <c r="E205" s="39" t="s">
        <v>201</v>
      </c>
    </row>
    <row r="206" spans="1:16" ht="12.75">
      <c r="A206" t="s">
        <v>48</v>
      </c>
      <c s="34" t="s">
        <v>345</v>
      </c>
      <c s="34" t="s">
        <v>346</v>
      </c>
      <c s="35" t="s">
        <v>5</v>
      </c>
      <c s="6" t="s">
        <v>347</v>
      </c>
      <c s="36" t="s">
        <v>227</v>
      </c>
      <c s="37">
        <v>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199</v>
      </c>
      <c>
        <f>(M206*21)/100</f>
      </c>
      <c t="s">
        <v>26</v>
      </c>
    </row>
    <row r="207" spans="1:5" ht="12.75">
      <c r="A207" s="35" t="s">
        <v>54</v>
      </c>
      <c r="E207" s="39" t="s">
        <v>5</v>
      </c>
    </row>
    <row r="208" spans="1:5" ht="12.75">
      <c r="A208" s="35" t="s">
        <v>55</v>
      </c>
      <c r="E208" s="40" t="s">
        <v>200</v>
      </c>
    </row>
    <row r="209" spans="1:5" ht="12.75">
      <c r="A209" t="s">
        <v>57</v>
      </c>
      <c r="E209" s="39" t="s">
        <v>201</v>
      </c>
    </row>
    <row r="210" spans="1:16" ht="12.75">
      <c r="A210" t="s">
        <v>48</v>
      </c>
      <c s="34" t="s">
        <v>348</v>
      </c>
      <c s="34" t="s">
        <v>349</v>
      </c>
      <c s="35" t="s">
        <v>5</v>
      </c>
      <c s="6" t="s">
        <v>350</v>
      </c>
      <c s="36" t="s">
        <v>227</v>
      </c>
      <c s="37">
        <v>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199</v>
      </c>
      <c>
        <f>(M210*21)/100</f>
      </c>
      <c t="s">
        <v>26</v>
      </c>
    </row>
    <row r="211" spans="1:5" ht="12.75">
      <c r="A211" s="35" t="s">
        <v>54</v>
      </c>
      <c r="E211" s="39" t="s">
        <v>5</v>
      </c>
    </row>
    <row r="212" spans="1:5" ht="12.75">
      <c r="A212" s="35" t="s">
        <v>55</v>
      </c>
      <c r="E212" s="40" t="s">
        <v>200</v>
      </c>
    </row>
    <row r="213" spans="1:5" ht="12.75">
      <c r="A213" t="s">
        <v>57</v>
      </c>
      <c r="E213" s="39" t="s">
        <v>201</v>
      </c>
    </row>
    <row r="214" spans="1:16" ht="12.75">
      <c r="A214" t="s">
        <v>48</v>
      </c>
      <c s="34" t="s">
        <v>351</v>
      </c>
      <c s="34" t="s">
        <v>352</v>
      </c>
      <c s="35" t="s">
        <v>5</v>
      </c>
      <c s="6" t="s">
        <v>353</v>
      </c>
      <c s="36" t="s">
        <v>227</v>
      </c>
      <c s="37">
        <v>3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199</v>
      </c>
      <c>
        <f>(M214*21)/100</f>
      </c>
      <c t="s">
        <v>26</v>
      </c>
    </row>
    <row r="215" spans="1:5" ht="12.75">
      <c r="A215" s="35" t="s">
        <v>54</v>
      </c>
      <c r="E215" s="39" t="s">
        <v>5</v>
      </c>
    </row>
    <row r="216" spans="1:5" ht="12.75">
      <c r="A216" s="35" t="s">
        <v>55</v>
      </c>
      <c r="E216" s="40" t="s">
        <v>200</v>
      </c>
    </row>
    <row r="217" spans="1:5" ht="12.75">
      <c r="A217" t="s">
        <v>57</v>
      </c>
      <c r="E217" s="39" t="s">
        <v>201</v>
      </c>
    </row>
    <row r="218" spans="1:16" ht="12.75">
      <c r="A218" t="s">
        <v>48</v>
      </c>
      <c s="34" t="s">
        <v>354</v>
      </c>
      <c s="34" t="s">
        <v>355</v>
      </c>
      <c s="35" t="s">
        <v>5</v>
      </c>
      <c s="6" t="s">
        <v>356</v>
      </c>
      <c s="36" t="s">
        <v>227</v>
      </c>
      <c s="37">
        <v>56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199</v>
      </c>
      <c>
        <f>(M218*21)/100</f>
      </c>
      <c t="s">
        <v>26</v>
      </c>
    </row>
    <row r="219" spans="1:5" ht="12.75">
      <c r="A219" s="35" t="s">
        <v>54</v>
      </c>
      <c r="E219" s="39" t="s">
        <v>5</v>
      </c>
    </row>
    <row r="220" spans="1:5" ht="12.75">
      <c r="A220" s="35" t="s">
        <v>55</v>
      </c>
      <c r="E220" s="40" t="s">
        <v>200</v>
      </c>
    </row>
    <row r="221" spans="1:5" ht="12.75">
      <c r="A221" t="s">
        <v>57</v>
      </c>
      <c r="E221" s="39" t="s">
        <v>201</v>
      </c>
    </row>
    <row r="222" spans="1:16" ht="12.75">
      <c r="A222" t="s">
        <v>48</v>
      </c>
      <c s="34" t="s">
        <v>357</v>
      </c>
      <c s="34" t="s">
        <v>358</v>
      </c>
      <c s="35" t="s">
        <v>5</v>
      </c>
      <c s="6" t="s">
        <v>359</v>
      </c>
      <c s="36" t="s">
        <v>227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199</v>
      </c>
      <c>
        <f>(M222*21)/100</f>
      </c>
      <c t="s">
        <v>26</v>
      </c>
    </row>
    <row r="223" spans="1:5" ht="12.75">
      <c r="A223" s="35" t="s">
        <v>54</v>
      </c>
      <c r="E223" s="39" t="s">
        <v>5</v>
      </c>
    </row>
    <row r="224" spans="1:5" ht="12.75">
      <c r="A224" s="35" t="s">
        <v>55</v>
      </c>
      <c r="E224" s="40" t="s">
        <v>200</v>
      </c>
    </row>
    <row r="225" spans="1:5" ht="12.75">
      <c r="A225" t="s">
        <v>57</v>
      </c>
      <c r="E225" s="39" t="s">
        <v>201</v>
      </c>
    </row>
    <row r="226" spans="1:16" ht="12.75">
      <c r="A226" t="s">
        <v>48</v>
      </c>
      <c s="34" t="s">
        <v>360</v>
      </c>
      <c s="34" t="s">
        <v>361</v>
      </c>
      <c s="35" t="s">
        <v>5</v>
      </c>
      <c s="6" t="s">
        <v>362</v>
      </c>
      <c s="36" t="s">
        <v>227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199</v>
      </c>
      <c>
        <f>(M226*21)/100</f>
      </c>
      <c t="s">
        <v>26</v>
      </c>
    </row>
    <row r="227" spans="1:5" ht="12.75">
      <c r="A227" s="35" t="s">
        <v>54</v>
      </c>
      <c r="E227" s="39" t="s">
        <v>5</v>
      </c>
    </row>
    <row r="228" spans="1:5" ht="12.75">
      <c r="A228" s="35" t="s">
        <v>55</v>
      </c>
      <c r="E228" s="40" t="s">
        <v>200</v>
      </c>
    </row>
    <row r="229" spans="1:5" ht="12.75">
      <c r="A229" t="s">
        <v>57</v>
      </c>
      <c r="E229" s="39" t="s">
        <v>201</v>
      </c>
    </row>
    <row r="230" spans="1:16" ht="12.75">
      <c r="A230" t="s">
        <v>48</v>
      </c>
      <c s="34" t="s">
        <v>363</v>
      </c>
      <c s="34" t="s">
        <v>364</v>
      </c>
      <c s="35" t="s">
        <v>5</v>
      </c>
      <c s="6" t="s">
        <v>365</v>
      </c>
      <c s="36" t="s">
        <v>227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199</v>
      </c>
      <c>
        <f>(M230*21)/100</f>
      </c>
      <c t="s">
        <v>26</v>
      </c>
    </row>
    <row r="231" spans="1:5" ht="12.75">
      <c r="A231" s="35" t="s">
        <v>54</v>
      </c>
      <c r="E231" s="39" t="s">
        <v>5</v>
      </c>
    </row>
    <row r="232" spans="1:5" ht="12.75">
      <c r="A232" s="35" t="s">
        <v>55</v>
      </c>
      <c r="E232" s="40" t="s">
        <v>200</v>
      </c>
    </row>
    <row r="233" spans="1:5" ht="12.75">
      <c r="A233" t="s">
        <v>57</v>
      </c>
      <c r="E233" s="39" t="s">
        <v>201</v>
      </c>
    </row>
    <row r="234" spans="1:16" ht="12.75">
      <c r="A234" t="s">
        <v>48</v>
      </c>
      <c s="34" t="s">
        <v>366</v>
      </c>
      <c s="34" t="s">
        <v>367</v>
      </c>
      <c s="35" t="s">
        <v>5</v>
      </c>
      <c s="6" t="s">
        <v>368</v>
      </c>
      <c s="36" t="s">
        <v>227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199</v>
      </c>
      <c>
        <f>(M234*21)/100</f>
      </c>
      <c t="s">
        <v>26</v>
      </c>
    </row>
    <row r="235" spans="1:5" ht="12.75">
      <c r="A235" s="35" t="s">
        <v>54</v>
      </c>
      <c r="E235" s="39" t="s">
        <v>5</v>
      </c>
    </row>
    <row r="236" spans="1:5" ht="12.75">
      <c r="A236" s="35" t="s">
        <v>55</v>
      </c>
      <c r="E236" s="40" t="s">
        <v>200</v>
      </c>
    </row>
    <row r="237" spans="1:5" ht="12.75">
      <c r="A237" t="s">
        <v>57</v>
      </c>
      <c r="E237" s="39" t="s">
        <v>201</v>
      </c>
    </row>
    <row r="238" spans="1:16" ht="12.75">
      <c r="A238" t="s">
        <v>48</v>
      </c>
      <c s="34" t="s">
        <v>369</v>
      </c>
      <c s="34" t="s">
        <v>370</v>
      </c>
      <c s="35" t="s">
        <v>5</v>
      </c>
      <c s="6" t="s">
        <v>371</v>
      </c>
      <c s="36" t="s">
        <v>227</v>
      </c>
      <c s="37">
        <v>4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199</v>
      </c>
      <c>
        <f>(M238*21)/100</f>
      </c>
      <c t="s">
        <v>26</v>
      </c>
    </row>
    <row r="239" spans="1:5" ht="12.75">
      <c r="A239" s="35" t="s">
        <v>54</v>
      </c>
      <c r="E239" s="39" t="s">
        <v>5</v>
      </c>
    </row>
    <row r="240" spans="1:5" ht="12.75">
      <c r="A240" s="35" t="s">
        <v>55</v>
      </c>
      <c r="E240" s="40" t="s">
        <v>200</v>
      </c>
    </row>
    <row r="241" spans="1:5" ht="12.75">
      <c r="A241" t="s">
        <v>57</v>
      </c>
      <c r="E241" s="39" t="s">
        <v>201</v>
      </c>
    </row>
    <row r="242" spans="1:16" ht="25.5">
      <c r="A242" t="s">
        <v>48</v>
      </c>
      <c s="34" t="s">
        <v>372</v>
      </c>
      <c s="34" t="s">
        <v>373</v>
      </c>
      <c s="35" t="s">
        <v>5</v>
      </c>
      <c s="6" t="s">
        <v>374</v>
      </c>
      <c s="36" t="s">
        <v>227</v>
      </c>
      <c s="37">
        <v>8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199</v>
      </c>
      <c>
        <f>(M242*21)/100</f>
      </c>
      <c t="s">
        <v>26</v>
      </c>
    </row>
    <row r="243" spans="1:5" ht="12.75">
      <c r="A243" s="35" t="s">
        <v>54</v>
      </c>
      <c r="E243" s="39" t="s">
        <v>5</v>
      </c>
    </row>
    <row r="244" spans="1:5" ht="12.75">
      <c r="A244" s="35" t="s">
        <v>55</v>
      </c>
      <c r="E244" s="40" t="s">
        <v>200</v>
      </c>
    </row>
    <row r="245" spans="1:5" ht="12.75">
      <c r="A245" t="s">
        <v>57</v>
      </c>
      <c r="E245" s="39" t="s">
        <v>201</v>
      </c>
    </row>
    <row r="246" spans="1:16" ht="12.75">
      <c r="A246" t="s">
        <v>48</v>
      </c>
      <c s="34" t="s">
        <v>375</v>
      </c>
      <c s="34" t="s">
        <v>376</v>
      </c>
      <c s="35" t="s">
        <v>5</v>
      </c>
      <c s="6" t="s">
        <v>377</v>
      </c>
      <c s="36" t="s">
        <v>227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199</v>
      </c>
      <c>
        <f>(M246*21)/100</f>
      </c>
      <c t="s">
        <v>26</v>
      </c>
    </row>
    <row r="247" spans="1:5" ht="12.75">
      <c r="A247" s="35" t="s">
        <v>54</v>
      </c>
      <c r="E247" s="39" t="s">
        <v>5</v>
      </c>
    </row>
    <row r="248" spans="1:5" ht="12.75">
      <c r="A248" s="35" t="s">
        <v>55</v>
      </c>
      <c r="E248" s="40" t="s">
        <v>200</v>
      </c>
    </row>
    <row r="249" spans="1:5" ht="12.75">
      <c r="A249" t="s">
        <v>57</v>
      </c>
      <c r="E249" s="39" t="s">
        <v>201</v>
      </c>
    </row>
    <row r="250" spans="1:16" ht="12.75">
      <c r="A250" t="s">
        <v>48</v>
      </c>
      <c s="34" t="s">
        <v>378</v>
      </c>
      <c s="34" t="s">
        <v>379</v>
      </c>
      <c s="35" t="s">
        <v>5</v>
      </c>
      <c s="6" t="s">
        <v>380</v>
      </c>
      <c s="36" t="s">
        <v>227</v>
      </c>
      <c s="37">
        <v>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199</v>
      </c>
      <c>
        <f>(M250*21)/100</f>
      </c>
      <c t="s">
        <v>26</v>
      </c>
    </row>
    <row r="251" spans="1:5" ht="12.75">
      <c r="A251" s="35" t="s">
        <v>54</v>
      </c>
      <c r="E251" s="39" t="s">
        <v>5</v>
      </c>
    </row>
    <row r="252" spans="1:5" ht="12.75">
      <c r="A252" s="35" t="s">
        <v>55</v>
      </c>
      <c r="E252" s="40" t="s">
        <v>200</v>
      </c>
    </row>
    <row r="253" spans="1:5" ht="12.75">
      <c r="A253" t="s">
        <v>57</v>
      </c>
      <c r="E253" s="39" t="s">
        <v>201</v>
      </c>
    </row>
    <row r="254" spans="1:16" ht="12.75">
      <c r="A254" t="s">
        <v>48</v>
      </c>
      <c s="34" t="s">
        <v>381</v>
      </c>
      <c s="34" t="s">
        <v>382</v>
      </c>
      <c s="35" t="s">
        <v>5</v>
      </c>
      <c s="6" t="s">
        <v>383</v>
      </c>
      <c s="36" t="s">
        <v>227</v>
      </c>
      <c s="37">
        <v>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199</v>
      </c>
      <c>
        <f>(M254*21)/100</f>
      </c>
      <c t="s">
        <v>26</v>
      </c>
    </row>
    <row r="255" spans="1:5" ht="12.75">
      <c r="A255" s="35" t="s">
        <v>54</v>
      </c>
      <c r="E255" s="39" t="s">
        <v>5</v>
      </c>
    </row>
    <row r="256" spans="1:5" ht="12.75">
      <c r="A256" s="35" t="s">
        <v>55</v>
      </c>
      <c r="E256" s="40" t="s">
        <v>200</v>
      </c>
    </row>
    <row r="257" spans="1:5" ht="12.75">
      <c r="A257" t="s">
        <v>57</v>
      </c>
      <c r="E257" s="39" t="s">
        <v>201</v>
      </c>
    </row>
    <row r="258" spans="1:16" ht="12.75">
      <c r="A258" t="s">
        <v>48</v>
      </c>
      <c s="34" t="s">
        <v>384</v>
      </c>
      <c s="34" t="s">
        <v>385</v>
      </c>
      <c s="35" t="s">
        <v>5</v>
      </c>
      <c s="6" t="s">
        <v>386</v>
      </c>
      <c s="36" t="s">
        <v>227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199</v>
      </c>
      <c>
        <f>(M258*21)/100</f>
      </c>
      <c t="s">
        <v>26</v>
      </c>
    </row>
    <row r="259" spans="1:5" ht="12.75">
      <c r="A259" s="35" t="s">
        <v>54</v>
      </c>
      <c r="E259" s="39" t="s">
        <v>5</v>
      </c>
    </row>
    <row r="260" spans="1:5" ht="12.75">
      <c r="A260" s="35" t="s">
        <v>55</v>
      </c>
      <c r="E260" s="40" t="s">
        <v>200</v>
      </c>
    </row>
    <row r="261" spans="1:5" ht="12.75">
      <c r="A261" t="s">
        <v>57</v>
      </c>
      <c r="E261" s="39" t="s">
        <v>201</v>
      </c>
    </row>
    <row r="262" spans="1:16" ht="12.75">
      <c r="A262" t="s">
        <v>48</v>
      </c>
      <c s="34" t="s">
        <v>387</v>
      </c>
      <c s="34" t="s">
        <v>388</v>
      </c>
      <c s="35" t="s">
        <v>5</v>
      </c>
      <c s="6" t="s">
        <v>389</v>
      </c>
      <c s="36" t="s">
        <v>227</v>
      </c>
      <c s="37">
        <v>2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199</v>
      </c>
      <c>
        <f>(M262*21)/100</f>
      </c>
      <c t="s">
        <v>26</v>
      </c>
    </row>
    <row r="263" spans="1:5" ht="12.75">
      <c r="A263" s="35" t="s">
        <v>54</v>
      </c>
      <c r="E263" s="39" t="s">
        <v>5</v>
      </c>
    </row>
    <row r="264" spans="1:5" ht="12.75">
      <c r="A264" s="35" t="s">
        <v>55</v>
      </c>
      <c r="E264" s="40" t="s">
        <v>200</v>
      </c>
    </row>
    <row r="265" spans="1:5" ht="12.75">
      <c r="A265" t="s">
        <v>57</v>
      </c>
      <c r="E265" s="39" t="s">
        <v>201</v>
      </c>
    </row>
    <row r="266" spans="1:16" ht="12.75">
      <c r="A266" t="s">
        <v>48</v>
      </c>
      <c s="34" t="s">
        <v>390</v>
      </c>
      <c s="34" t="s">
        <v>391</v>
      </c>
      <c s="35" t="s">
        <v>5</v>
      </c>
      <c s="6" t="s">
        <v>392</v>
      </c>
      <c s="36" t="s">
        <v>227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199</v>
      </c>
      <c>
        <f>(M266*21)/100</f>
      </c>
      <c t="s">
        <v>26</v>
      </c>
    </row>
    <row r="267" spans="1:5" ht="12.75">
      <c r="A267" s="35" t="s">
        <v>54</v>
      </c>
      <c r="E267" s="39" t="s">
        <v>5</v>
      </c>
    </row>
    <row r="268" spans="1:5" ht="12.75">
      <c r="A268" s="35" t="s">
        <v>55</v>
      </c>
      <c r="E268" s="40" t="s">
        <v>200</v>
      </c>
    </row>
    <row r="269" spans="1:5" ht="12.75">
      <c r="A269" t="s">
        <v>57</v>
      </c>
      <c r="E269" s="39" t="s">
        <v>201</v>
      </c>
    </row>
    <row r="270" spans="1:16" ht="12.75">
      <c r="A270" t="s">
        <v>48</v>
      </c>
      <c s="34" t="s">
        <v>393</v>
      </c>
      <c s="34" t="s">
        <v>394</v>
      </c>
      <c s="35" t="s">
        <v>5</v>
      </c>
      <c s="6" t="s">
        <v>395</v>
      </c>
      <c s="36" t="s">
        <v>227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199</v>
      </c>
      <c>
        <f>(M270*21)/100</f>
      </c>
      <c t="s">
        <v>26</v>
      </c>
    </row>
    <row r="271" spans="1:5" ht="12.75">
      <c r="A271" s="35" t="s">
        <v>54</v>
      </c>
      <c r="E271" s="39" t="s">
        <v>5</v>
      </c>
    </row>
    <row r="272" spans="1:5" ht="12.75">
      <c r="A272" s="35" t="s">
        <v>55</v>
      </c>
      <c r="E272" s="40" t="s">
        <v>200</v>
      </c>
    </row>
    <row r="273" spans="1:5" ht="12.75">
      <c r="A273" t="s">
        <v>57</v>
      </c>
      <c r="E273" s="39" t="s">
        <v>201</v>
      </c>
    </row>
    <row r="274" spans="1:16" ht="12.75">
      <c r="A274" t="s">
        <v>48</v>
      </c>
      <c s="34" t="s">
        <v>396</v>
      </c>
      <c s="34" t="s">
        <v>397</v>
      </c>
      <c s="35" t="s">
        <v>5</v>
      </c>
      <c s="6" t="s">
        <v>398</v>
      </c>
      <c s="36" t="s">
        <v>227</v>
      </c>
      <c s="37">
        <v>3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199</v>
      </c>
      <c>
        <f>(M274*21)/100</f>
      </c>
      <c t="s">
        <v>26</v>
      </c>
    </row>
    <row r="275" spans="1:5" ht="12.75">
      <c r="A275" s="35" t="s">
        <v>54</v>
      </c>
      <c r="E275" s="39" t="s">
        <v>5</v>
      </c>
    </row>
    <row r="276" spans="1:5" ht="12.75">
      <c r="A276" s="35" t="s">
        <v>55</v>
      </c>
      <c r="E276" s="40" t="s">
        <v>200</v>
      </c>
    </row>
    <row r="277" spans="1:5" ht="12.75">
      <c r="A277" t="s">
        <v>57</v>
      </c>
      <c r="E277" s="39" t="s">
        <v>201</v>
      </c>
    </row>
    <row r="278" spans="1:16" ht="12.75">
      <c r="A278" t="s">
        <v>48</v>
      </c>
      <c s="34" t="s">
        <v>399</v>
      </c>
      <c s="34" t="s">
        <v>400</v>
      </c>
      <c s="35" t="s">
        <v>5</v>
      </c>
      <c s="6" t="s">
        <v>401</v>
      </c>
      <c s="36" t="s">
        <v>227</v>
      </c>
      <c s="37">
        <v>2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199</v>
      </c>
      <c>
        <f>(M278*21)/100</f>
      </c>
      <c t="s">
        <v>26</v>
      </c>
    </row>
    <row r="279" spans="1:5" ht="12.75">
      <c r="A279" s="35" t="s">
        <v>54</v>
      </c>
      <c r="E279" s="39" t="s">
        <v>5</v>
      </c>
    </row>
    <row r="280" spans="1:5" ht="12.75">
      <c r="A280" s="35" t="s">
        <v>55</v>
      </c>
      <c r="E280" s="40" t="s">
        <v>200</v>
      </c>
    </row>
    <row r="281" spans="1:5" ht="12.75">
      <c r="A281" t="s">
        <v>57</v>
      </c>
      <c r="E281" s="39" t="s">
        <v>201</v>
      </c>
    </row>
    <row r="282" spans="1:16" ht="12.75">
      <c r="A282" t="s">
        <v>48</v>
      </c>
      <c s="34" t="s">
        <v>402</v>
      </c>
      <c s="34" t="s">
        <v>403</v>
      </c>
      <c s="35" t="s">
        <v>5</v>
      </c>
      <c s="6" t="s">
        <v>404</v>
      </c>
      <c s="36" t="s">
        <v>227</v>
      </c>
      <c s="37">
        <v>2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199</v>
      </c>
      <c>
        <f>(M282*21)/100</f>
      </c>
      <c t="s">
        <v>26</v>
      </c>
    </row>
    <row r="283" spans="1:5" ht="12.75">
      <c r="A283" s="35" t="s">
        <v>54</v>
      </c>
      <c r="E283" s="39" t="s">
        <v>5</v>
      </c>
    </row>
    <row r="284" spans="1:5" ht="12.75">
      <c r="A284" s="35" t="s">
        <v>55</v>
      </c>
      <c r="E284" s="40" t="s">
        <v>200</v>
      </c>
    </row>
    <row r="285" spans="1:5" ht="12.75">
      <c r="A285" t="s">
        <v>57</v>
      </c>
      <c r="E285" s="39" t="s">
        <v>201</v>
      </c>
    </row>
    <row r="286" spans="1:16" ht="25.5">
      <c r="A286" t="s">
        <v>48</v>
      </c>
      <c s="34" t="s">
        <v>405</v>
      </c>
      <c s="34" t="s">
        <v>406</v>
      </c>
      <c s="35" t="s">
        <v>5</v>
      </c>
      <c s="6" t="s">
        <v>407</v>
      </c>
      <c s="36" t="s">
        <v>408</v>
      </c>
      <c s="37">
        <v>1.5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199</v>
      </c>
      <c>
        <f>(M286*21)/100</f>
      </c>
      <c t="s">
        <v>26</v>
      </c>
    </row>
    <row r="287" spans="1:5" ht="12.75">
      <c r="A287" s="35" t="s">
        <v>54</v>
      </c>
      <c r="E287" s="39" t="s">
        <v>5</v>
      </c>
    </row>
    <row r="288" spans="1:5" ht="12.75">
      <c r="A288" s="35" t="s">
        <v>55</v>
      </c>
      <c r="E288" s="40" t="s">
        <v>200</v>
      </c>
    </row>
    <row r="289" spans="1:5" ht="12.75">
      <c r="A289" t="s">
        <v>57</v>
      </c>
      <c r="E289" s="39" t="s">
        <v>201</v>
      </c>
    </row>
    <row r="290" spans="1:16" ht="25.5">
      <c r="A290" t="s">
        <v>48</v>
      </c>
      <c s="34" t="s">
        <v>409</v>
      </c>
      <c s="34" t="s">
        <v>410</v>
      </c>
      <c s="35" t="s">
        <v>5</v>
      </c>
      <c s="6" t="s">
        <v>411</v>
      </c>
      <c s="36" t="s">
        <v>408</v>
      </c>
      <c s="37">
        <v>0.4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199</v>
      </c>
      <c>
        <f>(M290*21)/100</f>
      </c>
      <c t="s">
        <v>26</v>
      </c>
    </row>
    <row r="291" spans="1:5" ht="12.75">
      <c r="A291" s="35" t="s">
        <v>54</v>
      </c>
      <c r="E291" s="39" t="s">
        <v>5</v>
      </c>
    </row>
    <row r="292" spans="1:5" ht="12.75">
      <c r="A292" s="35" t="s">
        <v>55</v>
      </c>
      <c r="E292" s="40" t="s">
        <v>200</v>
      </c>
    </row>
    <row r="293" spans="1:5" ht="12.75">
      <c r="A293" t="s">
        <v>57</v>
      </c>
      <c r="E293" s="39" t="s">
        <v>201</v>
      </c>
    </row>
    <row r="294" spans="1:16" ht="25.5">
      <c r="A294" t="s">
        <v>48</v>
      </c>
      <c s="34" t="s">
        <v>228</v>
      </c>
      <c s="34" t="s">
        <v>412</v>
      </c>
      <c s="35" t="s">
        <v>5</v>
      </c>
      <c s="6" t="s">
        <v>413</v>
      </c>
      <c s="36" t="s">
        <v>227</v>
      </c>
      <c s="37">
        <v>1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199</v>
      </c>
      <c>
        <f>(M294*21)/100</f>
      </c>
      <c t="s">
        <v>26</v>
      </c>
    </row>
    <row r="295" spans="1:5" ht="12.75">
      <c r="A295" s="35" t="s">
        <v>54</v>
      </c>
      <c r="E295" s="39" t="s">
        <v>5</v>
      </c>
    </row>
    <row r="296" spans="1:5" ht="12.75">
      <c r="A296" s="35" t="s">
        <v>55</v>
      </c>
      <c r="E296" s="40" t="s">
        <v>200</v>
      </c>
    </row>
    <row r="297" spans="1:5" ht="12.75">
      <c r="A297" t="s">
        <v>57</v>
      </c>
      <c r="E297" s="39" t="s">
        <v>201</v>
      </c>
    </row>
    <row r="298" spans="1:16" ht="25.5">
      <c r="A298" t="s">
        <v>48</v>
      </c>
      <c s="34" t="s">
        <v>414</v>
      </c>
      <c s="34" t="s">
        <v>415</v>
      </c>
      <c s="35" t="s">
        <v>5</v>
      </c>
      <c s="6" t="s">
        <v>416</v>
      </c>
      <c s="36" t="s">
        <v>227</v>
      </c>
      <c s="37">
        <v>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199</v>
      </c>
      <c>
        <f>(M298*21)/100</f>
      </c>
      <c t="s">
        <v>26</v>
      </c>
    </row>
    <row r="299" spans="1:5" ht="12.75">
      <c r="A299" s="35" t="s">
        <v>54</v>
      </c>
      <c r="E299" s="39" t="s">
        <v>5</v>
      </c>
    </row>
    <row r="300" spans="1:5" ht="12.75">
      <c r="A300" s="35" t="s">
        <v>55</v>
      </c>
      <c r="E300" s="40" t="s">
        <v>200</v>
      </c>
    </row>
    <row r="301" spans="1:5" ht="12.75">
      <c r="A301" t="s">
        <v>57</v>
      </c>
      <c r="E301" s="39" t="s">
        <v>201</v>
      </c>
    </row>
    <row r="302" spans="1:16" ht="25.5">
      <c r="A302" t="s">
        <v>48</v>
      </c>
      <c s="34" t="s">
        <v>417</v>
      </c>
      <c s="34" t="s">
        <v>418</v>
      </c>
      <c s="35" t="s">
        <v>5</v>
      </c>
      <c s="6" t="s">
        <v>419</v>
      </c>
      <c s="36" t="s">
        <v>227</v>
      </c>
      <c s="37">
        <v>1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199</v>
      </c>
      <c>
        <f>(M302*21)/100</f>
      </c>
      <c t="s">
        <v>26</v>
      </c>
    </row>
    <row r="303" spans="1:5" ht="12.75">
      <c r="A303" s="35" t="s">
        <v>54</v>
      </c>
      <c r="E303" s="39" t="s">
        <v>5</v>
      </c>
    </row>
    <row r="304" spans="1:5" ht="12.75">
      <c r="A304" s="35" t="s">
        <v>55</v>
      </c>
      <c r="E304" s="40" t="s">
        <v>200</v>
      </c>
    </row>
    <row r="305" spans="1:5" ht="12.75">
      <c r="A305" t="s">
        <v>57</v>
      </c>
      <c r="E305" s="39" t="s">
        <v>201</v>
      </c>
    </row>
    <row r="306" spans="1:16" ht="25.5">
      <c r="A306" t="s">
        <v>48</v>
      </c>
      <c s="34" t="s">
        <v>420</v>
      </c>
      <c s="34" t="s">
        <v>421</v>
      </c>
      <c s="35" t="s">
        <v>5</v>
      </c>
      <c s="6" t="s">
        <v>422</v>
      </c>
      <c s="36" t="s">
        <v>423</v>
      </c>
      <c s="37">
        <v>4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199</v>
      </c>
      <c>
        <f>(M306*21)/100</f>
      </c>
      <c t="s">
        <v>26</v>
      </c>
    </row>
    <row r="307" spans="1:5" ht="12.75">
      <c r="A307" s="35" t="s">
        <v>54</v>
      </c>
      <c r="E307" s="39" t="s">
        <v>5</v>
      </c>
    </row>
    <row r="308" spans="1:5" ht="12.75">
      <c r="A308" s="35" t="s">
        <v>55</v>
      </c>
      <c r="E308" s="40" t="s">
        <v>200</v>
      </c>
    </row>
    <row r="309" spans="1:5" ht="12.75">
      <c r="A309" t="s">
        <v>57</v>
      </c>
      <c r="E309" s="39" t="s">
        <v>201</v>
      </c>
    </row>
    <row r="310" spans="1:16" ht="12.75">
      <c r="A310" t="s">
        <v>48</v>
      </c>
      <c s="34" t="s">
        <v>268</v>
      </c>
      <c s="34" t="s">
        <v>424</v>
      </c>
      <c s="35" t="s">
        <v>5</v>
      </c>
      <c s="6" t="s">
        <v>425</v>
      </c>
      <c s="36" t="s">
        <v>227</v>
      </c>
      <c s="37">
        <v>1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199</v>
      </c>
      <c>
        <f>(M310*21)/100</f>
      </c>
      <c t="s">
        <v>26</v>
      </c>
    </row>
    <row r="311" spans="1:5" ht="12.75">
      <c r="A311" s="35" t="s">
        <v>54</v>
      </c>
      <c r="E311" s="39" t="s">
        <v>5</v>
      </c>
    </row>
    <row r="312" spans="1:5" ht="12.75">
      <c r="A312" s="35" t="s">
        <v>55</v>
      </c>
      <c r="E312" s="40" t="s">
        <v>200</v>
      </c>
    </row>
    <row r="313" spans="1:5" ht="12.75">
      <c r="A313" t="s">
        <v>57</v>
      </c>
      <c r="E313" s="39" t="s">
        <v>201</v>
      </c>
    </row>
    <row r="314" spans="1:16" ht="12.75">
      <c r="A314" t="s">
        <v>48</v>
      </c>
      <c s="34" t="s">
        <v>291</v>
      </c>
      <c s="34" t="s">
        <v>426</v>
      </c>
      <c s="35" t="s">
        <v>5</v>
      </c>
      <c s="6" t="s">
        <v>427</v>
      </c>
      <c s="36" t="s">
        <v>227</v>
      </c>
      <c s="37">
        <v>1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199</v>
      </c>
      <c>
        <f>(M314*21)/100</f>
      </c>
      <c t="s">
        <v>26</v>
      </c>
    </row>
    <row r="315" spans="1:5" ht="12.75">
      <c r="A315" s="35" t="s">
        <v>54</v>
      </c>
      <c r="E315" s="39" t="s">
        <v>5</v>
      </c>
    </row>
    <row r="316" spans="1:5" ht="12.75">
      <c r="A316" s="35" t="s">
        <v>55</v>
      </c>
      <c r="E316" s="40" t="s">
        <v>200</v>
      </c>
    </row>
    <row r="317" spans="1:5" ht="12.75">
      <c r="A317" t="s">
        <v>57</v>
      </c>
      <c r="E317" s="39" t="s">
        <v>201</v>
      </c>
    </row>
    <row r="318" spans="1:16" ht="12.75">
      <c r="A318" t="s">
        <v>48</v>
      </c>
      <c s="34" t="s">
        <v>428</v>
      </c>
      <c s="34" t="s">
        <v>429</v>
      </c>
      <c s="35" t="s">
        <v>5</v>
      </c>
      <c s="6" t="s">
        <v>430</v>
      </c>
      <c s="36" t="s">
        <v>227</v>
      </c>
      <c s="37">
        <v>3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199</v>
      </c>
      <c>
        <f>(M318*21)/100</f>
      </c>
      <c t="s">
        <v>26</v>
      </c>
    </row>
    <row r="319" spans="1:5" ht="12.75">
      <c r="A319" s="35" t="s">
        <v>54</v>
      </c>
      <c r="E319" s="39" t="s">
        <v>5</v>
      </c>
    </row>
    <row r="320" spans="1:5" ht="12.75">
      <c r="A320" s="35" t="s">
        <v>55</v>
      </c>
      <c r="E320" s="40" t="s">
        <v>200</v>
      </c>
    </row>
    <row r="321" spans="1:5" ht="12.75">
      <c r="A321" t="s">
        <v>57</v>
      </c>
      <c r="E321" s="39" t="s">
        <v>201</v>
      </c>
    </row>
    <row r="322" spans="1:16" ht="12.75">
      <c r="A322" t="s">
        <v>48</v>
      </c>
      <c s="34" t="s">
        <v>431</v>
      </c>
      <c s="34" t="s">
        <v>432</v>
      </c>
      <c s="35" t="s">
        <v>5</v>
      </c>
      <c s="6" t="s">
        <v>433</v>
      </c>
      <c s="36" t="s">
        <v>227</v>
      </c>
      <c s="37">
        <v>23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199</v>
      </c>
      <c>
        <f>(M322*21)/100</f>
      </c>
      <c t="s">
        <v>26</v>
      </c>
    </row>
    <row r="323" spans="1:5" ht="12.75">
      <c r="A323" s="35" t="s">
        <v>54</v>
      </c>
      <c r="E323" s="39" t="s">
        <v>5</v>
      </c>
    </row>
    <row r="324" spans="1:5" ht="12.75">
      <c r="A324" s="35" t="s">
        <v>55</v>
      </c>
      <c r="E324" s="40" t="s">
        <v>200</v>
      </c>
    </row>
    <row r="325" spans="1:5" ht="12.75">
      <c r="A325" t="s">
        <v>57</v>
      </c>
      <c r="E325" s="39" t="s">
        <v>201</v>
      </c>
    </row>
    <row r="326" spans="1:16" ht="12.75">
      <c r="A326" t="s">
        <v>48</v>
      </c>
      <c s="34" t="s">
        <v>434</v>
      </c>
      <c s="34" t="s">
        <v>435</v>
      </c>
      <c s="35" t="s">
        <v>5</v>
      </c>
      <c s="6" t="s">
        <v>436</v>
      </c>
      <c s="36" t="s">
        <v>219</v>
      </c>
      <c s="37">
        <v>1175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199</v>
      </c>
      <c>
        <f>(M326*21)/100</f>
      </c>
      <c t="s">
        <v>26</v>
      </c>
    </row>
    <row r="327" spans="1:5" ht="12.75">
      <c r="A327" s="35" t="s">
        <v>54</v>
      </c>
      <c r="E327" s="39" t="s">
        <v>5</v>
      </c>
    </row>
    <row r="328" spans="1:5" ht="12.75">
      <c r="A328" s="35" t="s">
        <v>55</v>
      </c>
      <c r="E328" s="40" t="s">
        <v>200</v>
      </c>
    </row>
    <row r="329" spans="1:5" ht="12.75">
      <c r="A329" t="s">
        <v>57</v>
      </c>
      <c r="E329" s="39" t="s">
        <v>201</v>
      </c>
    </row>
    <row r="330" spans="1:16" ht="12.75">
      <c r="A330" t="s">
        <v>48</v>
      </c>
      <c s="34" t="s">
        <v>437</v>
      </c>
      <c s="34" t="s">
        <v>438</v>
      </c>
      <c s="35" t="s">
        <v>5</v>
      </c>
      <c s="6" t="s">
        <v>439</v>
      </c>
      <c s="36" t="s">
        <v>227</v>
      </c>
      <c s="37">
        <v>2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199</v>
      </c>
      <c>
        <f>(M330*21)/100</f>
      </c>
      <c t="s">
        <v>26</v>
      </c>
    </row>
    <row r="331" spans="1:5" ht="12.75">
      <c r="A331" s="35" t="s">
        <v>54</v>
      </c>
      <c r="E331" s="39" t="s">
        <v>5</v>
      </c>
    </row>
    <row r="332" spans="1:5" ht="12.75">
      <c r="A332" s="35" t="s">
        <v>55</v>
      </c>
      <c r="E332" s="40" t="s">
        <v>200</v>
      </c>
    </row>
    <row r="333" spans="1:5" ht="12.75">
      <c r="A333" t="s">
        <v>57</v>
      </c>
      <c r="E333" s="39" t="s">
        <v>201</v>
      </c>
    </row>
    <row r="334" spans="1:16" ht="12.75">
      <c r="A334" t="s">
        <v>48</v>
      </c>
      <c s="34" t="s">
        <v>440</v>
      </c>
      <c s="34" t="s">
        <v>441</v>
      </c>
      <c s="35" t="s">
        <v>5</v>
      </c>
      <c s="6" t="s">
        <v>442</v>
      </c>
      <c s="36" t="s">
        <v>227</v>
      </c>
      <c s="37">
        <v>2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199</v>
      </c>
      <c>
        <f>(M334*21)/100</f>
      </c>
      <c t="s">
        <v>26</v>
      </c>
    </row>
    <row r="335" spans="1:5" ht="12.75">
      <c r="A335" s="35" t="s">
        <v>54</v>
      </c>
      <c r="E335" s="39" t="s">
        <v>5</v>
      </c>
    </row>
    <row r="336" spans="1:5" ht="12.75">
      <c r="A336" s="35" t="s">
        <v>55</v>
      </c>
      <c r="E336" s="40" t="s">
        <v>200</v>
      </c>
    </row>
    <row r="337" spans="1:5" ht="12.75">
      <c r="A337" t="s">
        <v>57</v>
      </c>
      <c r="E337" s="39" t="s">
        <v>201</v>
      </c>
    </row>
    <row r="338" spans="1:16" ht="25.5">
      <c r="A338" t="s">
        <v>48</v>
      </c>
      <c s="34" t="s">
        <v>443</v>
      </c>
      <c s="34" t="s">
        <v>444</v>
      </c>
      <c s="35" t="s">
        <v>5</v>
      </c>
      <c s="6" t="s">
        <v>445</v>
      </c>
      <c s="36" t="s">
        <v>227</v>
      </c>
      <c s="37">
        <v>25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199</v>
      </c>
      <c>
        <f>(M338*21)/100</f>
      </c>
      <c t="s">
        <v>26</v>
      </c>
    </row>
    <row r="339" spans="1:5" ht="12.75">
      <c r="A339" s="35" t="s">
        <v>54</v>
      </c>
      <c r="E339" s="39" t="s">
        <v>5</v>
      </c>
    </row>
    <row r="340" spans="1:5" ht="12.75">
      <c r="A340" s="35" t="s">
        <v>55</v>
      </c>
      <c r="E340" s="40" t="s">
        <v>200</v>
      </c>
    </row>
    <row r="341" spans="1:5" ht="12.75">
      <c r="A341" t="s">
        <v>57</v>
      </c>
      <c r="E341" s="39" t="s">
        <v>201</v>
      </c>
    </row>
    <row r="342" spans="1:16" ht="12.75">
      <c r="A342" t="s">
        <v>48</v>
      </c>
      <c s="34" t="s">
        <v>446</v>
      </c>
      <c s="34" t="s">
        <v>447</v>
      </c>
      <c s="35" t="s">
        <v>5</v>
      </c>
      <c s="6" t="s">
        <v>448</v>
      </c>
      <c s="36" t="s">
        <v>227</v>
      </c>
      <c s="37">
        <v>23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199</v>
      </c>
      <c>
        <f>(M342*21)/100</f>
      </c>
      <c t="s">
        <v>26</v>
      </c>
    </row>
    <row r="343" spans="1:5" ht="12.75">
      <c r="A343" s="35" t="s">
        <v>54</v>
      </c>
      <c r="E343" s="39" t="s">
        <v>5</v>
      </c>
    </row>
    <row r="344" spans="1:5" ht="12.75">
      <c r="A344" s="35" t="s">
        <v>55</v>
      </c>
      <c r="E344" s="40" t="s">
        <v>200</v>
      </c>
    </row>
    <row r="345" spans="1:5" ht="12.75">
      <c r="A345" t="s">
        <v>57</v>
      </c>
      <c r="E345" s="39" t="s">
        <v>201</v>
      </c>
    </row>
    <row r="346" spans="1:16" ht="25.5">
      <c r="A346" t="s">
        <v>48</v>
      </c>
      <c s="34" t="s">
        <v>449</v>
      </c>
      <c s="34" t="s">
        <v>450</v>
      </c>
      <c s="35" t="s">
        <v>5</v>
      </c>
      <c s="6" t="s">
        <v>451</v>
      </c>
      <c s="36" t="s">
        <v>227</v>
      </c>
      <c s="37">
        <v>2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199</v>
      </c>
      <c>
        <f>(M346*21)/100</f>
      </c>
      <c t="s">
        <v>26</v>
      </c>
    </row>
    <row r="347" spans="1:5" ht="12.75">
      <c r="A347" s="35" t="s">
        <v>54</v>
      </c>
      <c r="E347" s="39" t="s">
        <v>5</v>
      </c>
    </row>
    <row r="348" spans="1:5" ht="12.75">
      <c r="A348" s="35" t="s">
        <v>55</v>
      </c>
      <c r="E348" s="40" t="s">
        <v>200</v>
      </c>
    </row>
    <row r="349" spans="1:5" ht="12.75">
      <c r="A349" t="s">
        <v>57</v>
      </c>
      <c r="E349" s="39" t="s">
        <v>201</v>
      </c>
    </row>
    <row r="350" spans="1:16" ht="12.75">
      <c r="A350" t="s">
        <v>48</v>
      </c>
      <c s="34" t="s">
        <v>452</v>
      </c>
      <c s="34" t="s">
        <v>453</v>
      </c>
      <c s="35" t="s">
        <v>5</v>
      </c>
      <c s="6" t="s">
        <v>454</v>
      </c>
      <c s="36" t="s">
        <v>227</v>
      </c>
      <c s="37">
        <v>3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199</v>
      </c>
      <c>
        <f>(M350*21)/100</f>
      </c>
      <c t="s">
        <v>26</v>
      </c>
    </row>
    <row r="351" spans="1:5" ht="12.75">
      <c r="A351" s="35" t="s">
        <v>54</v>
      </c>
      <c r="E351" s="39" t="s">
        <v>5</v>
      </c>
    </row>
    <row r="352" spans="1:5" ht="12.75">
      <c r="A352" s="35" t="s">
        <v>55</v>
      </c>
      <c r="E352" s="40" t="s">
        <v>200</v>
      </c>
    </row>
    <row r="353" spans="1:5" ht="12.75">
      <c r="A353" t="s">
        <v>57</v>
      </c>
      <c r="E353" s="39" t="s">
        <v>201</v>
      </c>
    </row>
    <row r="354" spans="1:16" ht="12.75">
      <c r="A354" t="s">
        <v>48</v>
      </c>
      <c s="34" t="s">
        <v>455</v>
      </c>
      <c s="34" t="s">
        <v>456</v>
      </c>
      <c s="35" t="s">
        <v>5</v>
      </c>
      <c s="6" t="s">
        <v>457</v>
      </c>
      <c s="36" t="s">
        <v>227</v>
      </c>
      <c s="37">
        <v>3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199</v>
      </c>
      <c>
        <f>(M354*21)/100</f>
      </c>
      <c t="s">
        <v>26</v>
      </c>
    </row>
    <row r="355" spans="1:5" ht="12.75">
      <c r="A355" s="35" t="s">
        <v>54</v>
      </c>
      <c r="E355" s="39" t="s">
        <v>5</v>
      </c>
    </row>
    <row r="356" spans="1:5" ht="12.75">
      <c r="A356" s="35" t="s">
        <v>55</v>
      </c>
      <c r="E356" s="40" t="s">
        <v>200</v>
      </c>
    </row>
    <row r="357" spans="1:5" ht="12.75">
      <c r="A357" t="s">
        <v>57</v>
      </c>
      <c r="E357" s="39" t="s">
        <v>201</v>
      </c>
    </row>
    <row r="358" spans="1:16" ht="12.75">
      <c r="A358" t="s">
        <v>48</v>
      </c>
      <c s="34" t="s">
        <v>458</v>
      </c>
      <c s="34" t="s">
        <v>459</v>
      </c>
      <c s="35" t="s">
        <v>5</v>
      </c>
      <c s="6" t="s">
        <v>460</v>
      </c>
      <c s="36" t="s">
        <v>227</v>
      </c>
      <c s="37">
        <v>6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199</v>
      </c>
      <c>
        <f>(M358*21)/100</f>
      </c>
      <c t="s">
        <v>26</v>
      </c>
    </row>
    <row r="359" spans="1:5" ht="12.75">
      <c r="A359" s="35" t="s">
        <v>54</v>
      </c>
      <c r="E359" s="39" t="s">
        <v>5</v>
      </c>
    </row>
    <row r="360" spans="1:5" ht="12.75">
      <c r="A360" s="35" t="s">
        <v>55</v>
      </c>
      <c r="E360" s="40" t="s">
        <v>200</v>
      </c>
    </row>
    <row r="361" spans="1:5" ht="12.75">
      <c r="A361" t="s">
        <v>57</v>
      </c>
      <c r="E361" s="39" t="s">
        <v>201</v>
      </c>
    </row>
    <row r="362" spans="1:16" ht="12.75">
      <c r="A362" t="s">
        <v>48</v>
      </c>
      <c s="34" t="s">
        <v>461</v>
      </c>
      <c s="34" t="s">
        <v>462</v>
      </c>
      <c s="35" t="s">
        <v>5</v>
      </c>
      <c s="6" t="s">
        <v>463</v>
      </c>
      <c s="36" t="s">
        <v>227</v>
      </c>
      <c s="37">
        <v>6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199</v>
      </c>
      <c>
        <f>(M362*21)/100</f>
      </c>
      <c t="s">
        <v>26</v>
      </c>
    </row>
    <row r="363" spans="1:5" ht="12.75">
      <c r="A363" s="35" t="s">
        <v>54</v>
      </c>
      <c r="E363" s="39" t="s">
        <v>5</v>
      </c>
    </row>
    <row r="364" spans="1:5" ht="12.75">
      <c r="A364" s="35" t="s">
        <v>55</v>
      </c>
      <c r="E364" s="40" t="s">
        <v>200</v>
      </c>
    </row>
    <row r="365" spans="1:5" ht="12.75">
      <c r="A365" t="s">
        <v>57</v>
      </c>
      <c r="E365" s="39" t="s">
        <v>201</v>
      </c>
    </row>
    <row r="366" spans="1:16" ht="12.75">
      <c r="A366" t="s">
        <v>48</v>
      </c>
      <c s="34" t="s">
        <v>464</v>
      </c>
      <c s="34" t="s">
        <v>465</v>
      </c>
      <c s="35" t="s">
        <v>5</v>
      </c>
      <c s="6" t="s">
        <v>466</v>
      </c>
      <c s="36" t="s">
        <v>227</v>
      </c>
      <c s="37">
        <v>6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199</v>
      </c>
      <c>
        <f>(M366*21)/100</f>
      </c>
      <c t="s">
        <v>26</v>
      </c>
    </row>
    <row r="367" spans="1:5" ht="12.75">
      <c r="A367" s="35" t="s">
        <v>54</v>
      </c>
      <c r="E367" s="39" t="s">
        <v>5</v>
      </c>
    </row>
    <row r="368" spans="1:5" ht="12.75">
      <c r="A368" s="35" t="s">
        <v>55</v>
      </c>
      <c r="E368" s="40" t="s">
        <v>200</v>
      </c>
    </row>
    <row r="369" spans="1:5" ht="12.75">
      <c r="A369" t="s">
        <v>57</v>
      </c>
      <c r="E369" s="39" t="s">
        <v>201</v>
      </c>
    </row>
    <row r="370" spans="1:16" ht="12.75">
      <c r="A370" t="s">
        <v>48</v>
      </c>
      <c s="34" t="s">
        <v>467</v>
      </c>
      <c s="34" t="s">
        <v>468</v>
      </c>
      <c s="35" t="s">
        <v>5</v>
      </c>
      <c s="6" t="s">
        <v>469</v>
      </c>
      <c s="36" t="s">
        <v>227</v>
      </c>
      <c s="37">
        <v>1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199</v>
      </c>
      <c>
        <f>(M370*21)/100</f>
      </c>
      <c t="s">
        <v>26</v>
      </c>
    </row>
    <row r="371" spans="1:5" ht="12.75">
      <c r="A371" s="35" t="s">
        <v>54</v>
      </c>
      <c r="E371" s="39" t="s">
        <v>5</v>
      </c>
    </row>
    <row r="372" spans="1:5" ht="12.75">
      <c r="A372" s="35" t="s">
        <v>55</v>
      </c>
      <c r="E372" s="40" t="s">
        <v>200</v>
      </c>
    </row>
    <row r="373" spans="1:5" ht="12.75">
      <c r="A373" t="s">
        <v>57</v>
      </c>
      <c r="E373" s="39" t="s">
        <v>201</v>
      </c>
    </row>
    <row r="374" spans="1:16" ht="12.75">
      <c r="A374" t="s">
        <v>48</v>
      </c>
      <c s="34" t="s">
        <v>470</v>
      </c>
      <c s="34" t="s">
        <v>471</v>
      </c>
      <c s="35" t="s">
        <v>5</v>
      </c>
      <c s="6" t="s">
        <v>472</v>
      </c>
      <c s="36" t="s">
        <v>227</v>
      </c>
      <c s="37">
        <v>1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199</v>
      </c>
      <c>
        <f>(M374*21)/100</f>
      </c>
      <c t="s">
        <v>26</v>
      </c>
    </row>
    <row r="375" spans="1:5" ht="12.75">
      <c r="A375" s="35" t="s">
        <v>54</v>
      </c>
      <c r="E375" s="39" t="s">
        <v>5</v>
      </c>
    </row>
    <row r="376" spans="1:5" ht="12.75">
      <c r="A376" s="35" t="s">
        <v>55</v>
      </c>
      <c r="E376" s="40" t="s">
        <v>200</v>
      </c>
    </row>
    <row r="377" spans="1:5" ht="12.75">
      <c r="A377" t="s">
        <v>57</v>
      </c>
      <c r="E377" s="39" t="s">
        <v>201</v>
      </c>
    </row>
    <row r="378" spans="1:16" ht="12.75">
      <c r="A378" t="s">
        <v>48</v>
      </c>
      <c s="34" t="s">
        <v>473</v>
      </c>
      <c s="34" t="s">
        <v>474</v>
      </c>
      <c s="35" t="s">
        <v>5</v>
      </c>
      <c s="6" t="s">
        <v>475</v>
      </c>
      <c s="36" t="s">
        <v>227</v>
      </c>
      <c s="37">
        <v>1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199</v>
      </c>
      <c>
        <f>(M378*21)/100</f>
      </c>
      <c t="s">
        <v>26</v>
      </c>
    </row>
    <row r="379" spans="1:5" ht="12.75">
      <c r="A379" s="35" t="s">
        <v>54</v>
      </c>
      <c r="E379" s="39" t="s">
        <v>5</v>
      </c>
    </row>
    <row r="380" spans="1:5" ht="12.75">
      <c r="A380" s="35" t="s">
        <v>55</v>
      </c>
      <c r="E380" s="40" t="s">
        <v>200</v>
      </c>
    </row>
    <row r="381" spans="1:5" ht="12.75">
      <c r="A381" t="s">
        <v>57</v>
      </c>
      <c r="E381" s="39" t="s">
        <v>201</v>
      </c>
    </row>
    <row r="382" spans="1:16" ht="12.75">
      <c r="A382" t="s">
        <v>48</v>
      </c>
      <c s="34" t="s">
        <v>476</v>
      </c>
      <c s="34" t="s">
        <v>477</v>
      </c>
      <c s="35" t="s">
        <v>5</v>
      </c>
      <c s="6" t="s">
        <v>478</v>
      </c>
      <c s="36" t="s">
        <v>227</v>
      </c>
      <c s="37">
        <v>1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199</v>
      </c>
      <c>
        <f>(M382*21)/100</f>
      </c>
      <c t="s">
        <v>26</v>
      </c>
    </row>
    <row r="383" spans="1:5" ht="12.75">
      <c r="A383" s="35" t="s">
        <v>54</v>
      </c>
      <c r="E383" s="39" t="s">
        <v>5</v>
      </c>
    </row>
    <row r="384" spans="1:5" ht="12.75">
      <c r="A384" s="35" t="s">
        <v>55</v>
      </c>
      <c r="E384" s="40" t="s">
        <v>200</v>
      </c>
    </row>
    <row r="385" spans="1:5" ht="12.75">
      <c r="A385" t="s">
        <v>57</v>
      </c>
      <c r="E385" s="39" t="s">
        <v>201</v>
      </c>
    </row>
    <row r="386" spans="1:16" ht="12.75">
      <c r="A386" t="s">
        <v>48</v>
      </c>
      <c s="34" t="s">
        <v>479</v>
      </c>
      <c s="34" t="s">
        <v>480</v>
      </c>
      <c s="35" t="s">
        <v>5</v>
      </c>
      <c s="6" t="s">
        <v>481</v>
      </c>
      <c s="36" t="s">
        <v>227</v>
      </c>
      <c s="37">
        <v>1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199</v>
      </c>
      <c>
        <f>(M386*21)/100</f>
      </c>
      <c t="s">
        <v>26</v>
      </c>
    </row>
    <row r="387" spans="1:5" ht="12.75">
      <c r="A387" s="35" t="s">
        <v>54</v>
      </c>
      <c r="E387" s="39" t="s">
        <v>5</v>
      </c>
    </row>
    <row r="388" spans="1:5" ht="12.75">
      <c r="A388" s="35" t="s">
        <v>55</v>
      </c>
      <c r="E388" s="40" t="s">
        <v>200</v>
      </c>
    </row>
    <row r="389" spans="1:5" ht="12.75">
      <c r="A389" t="s">
        <v>57</v>
      </c>
      <c r="E389" s="39" t="s">
        <v>201</v>
      </c>
    </row>
    <row r="390" spans="1:16" ht="12.75">
      <c r="A390" t="s">
        <v>48</v>
      </c>
      <c s="34" t="s">
        <v>482</v>
      </c>
      <c s="34" t="s">
        <v>483</v>
      </c>
      <c s="35" t="s">
        <v>5</v>
      </c>
      <c s="6" t="s">
        <v>484</v>
      </c>
      <c s="36" t="s">
        <v>227</v>
      </c>
      <c s="37">
        <v>2</v>
      </c>
      <c s="36">
        <v>0</v>
      </c>
      <c s="36">
        <f>ROUND(G390*H390,6)</f>
      </c>
      <c r="L390" s="38">
        <v>0</v>
      </c>
      <c s="32">
        <f>ROUND(ROUND(L390,2)*ROUND(G390,3),2)</f>
      </c>
      <c s="36" t="s">
        <v>199</v>
      </c>
      <c>
        <f>(M390*21)/100</f>
      </c>
      <c t="s">
        <v>26</v>
      </c>
    </row>
    <row r="391" spans="1:5" ht="12.75">
      <c r="A391" s="35" t="s">
        <v>54</v>
      </c>
      <c r="E391" s="39" t="s">
        <v>5</v>
      </c>
    </row>
    <row r="392" spans="1:5" ht="12.75">
      <c r="A392" s="35" t="s">
        <v>55</v>
      </c>
      <c r="E392" s="40" t="s">
        <v>200</v>
      </c>
    </row>
    <row r="393" spans="1:5" ht="12.75">
      <c r="A393" t="s">
        <v>57</v>
      </c>
      <c r="E393" s="39" t="s">
        <v>201</v>
      </c>
    </row>
    <row r="394" spans="1:16" ht="12.75">
      <c r="A394" t="s">
        <v>48</v>
      </c>
      <c s="34" t="s">
        <v>485</v>
      </c>
      <c s="34" t="s">
        <v>486</v>
      </c>
      <c s="35" t="s">
        <v>5</v>
      </c>
      <c s="6" t="s">
        <v>487</v>
      </c>
      <c s="36" t="s">
        <v>227</v>
      </c>
      <c s="37">
        <v>1</v>
      </c>
      <c s="36">
        <v>0</v>
      </c>
      <c s="36">
        <f>ROUND(G394*H394,6)</f>
      </c>
      <c r="L394" s="38">
        <v>0</v>
      </c>
      <c s="32">
        <f>ROUND(ROUND(L394,2)*ROUND(G394,3),2)</f>
      </c>
      <c s="36" t="s">
        <v>199</v>
      </c>
      <c>
        <f>(M394*21)/100</f>
      </c>
      <c t="s">
        <v>26</v>
      </c>
    </row>
    <row r="395" spans="1:5" ht="12.75">
      <c r="A395" s="35" t="s">
        <v>54</v>
      </c>
      <c r="E395" s="39" t="s">
        <v>5</v>
      </c>
    </row>
    <row r="396" spans="1:5" ht="12.75">
      <c r="A396" s="35" t="s">
        <v>55</v>
      </c>
      <c r="E396" s="40" t="s">
        <v>200</v>
      </c>
    </row>
    <row r="397" spans="1:5" ht="12.75">
      <c r="A397" t="s">
        <v>57</v>
      </c>
      <c r="E397" s="39" t="s">
        <v>201</v>
      </c>
    </row>
    <row r="398" spans="1:16" ht="12.75">
      <c r="A398" t="s">
        <v>48</v>
      </c>
      <c s="34" t="s">
        <v>488</v>
      </c>
      <c s="34" t="s">
        <v>489</v>
      </c>
      <c s="35" t="s">
        <v>5</v>
      </c>
      <c s="6" t="s">
        <v>490</v>
      </c>
      <c s="36" t="s">
        <v>227</v>
      </c>
      <c s="37">
        <v>1</v>
      </c>
      <c s="36">
        <v>0</v>
      </c>
      <c s="36">
        <f>ROUND(G398*H398,6)</f>
      </c>
      <c r="L398" s="38">
        <v>0</v>
      </c>
      <c s="32">
        <f>ROUND(ROUND(L398,2)*ROUND(G398,3),2)</f>
      </c>
      <c s="36" t="s">
        <v>199</v>
      </c>
      <c>
        <f>(M398*21)/100</f>
      </c>
      <c t="s">
        <v>26</v>
      </c>
    </row>
    <row r="399" spans="1:5" ht="12.75">
      <c r="A399" s="35" t="s">
        <v>54</v>
      </c>
      <c r="E399" s="39" t="s">
        <v>5</v>
      </c>
    </row>
    <row r="400" spans="1:5" ht="12.75">
      <c r="A400" s="35" t="s">
        <v>55</v>
      </c>
      <c r="E400" s="40" t="s">
        <v>200</v>
      </c>
    </row>
    <row r="401" spans="1:5" ht="12.75">
      <c r="A401" t="s">
        <v>57</v>
      </c>
      <c r="E401" s="39" t="s">
        <v>201</v>
      </c>
    </row>
    <row r="402" spans="1:16" ht="12.75">
      <c r="A402" t="s">
        <v>48</v>
      </c>
      <c s="34" t="s">
        <v>491</v>
      </c>
      <c s="34" t="s">
        <v>492</v>
      </c>
      <c s="35" t="s">
        <v>5</v>
      </c>
      <c s="6" t="s">
        <v>493</v>
      </c>
      <c s="36" t="s">
        <v>227</v>
      </c>
      <c s="37">
        <v>5</v>
      </c>
      <c s="36">
        <v>0</v>
      </c>
      <c s="36">
        <f>ROUND(G402*H402,6)</f>
      </c>
      <c r="L402" s="38">
        <v>0</v>
      </c>
      <c s="32">
        <f>ROUND(ROUND(L402,2)*ROUND(G402,3),2)</f>
      </c>
      <c s="36" t="s">
        <v>199</v>
      </c>
      <c>
        <f>(M402*21)/100</f>
      </c>
      <c t="s">
        <v>26</v>
      </c>
    </row>
    <row r="403" spans="1:5" ht="12.75">
      <c r="A403" s="35" t="s">
        <v>54</v>
      </c>
      <c r="E403" s="39" t="s">
        <v>5</v>
      </c>
    </row>
    <row r="404" spans="1:5" ht="12.75">
      <c r="A404" s="35" t="s">
        <v>55</v>
      </c>
      <c r="E404" s="40" t="s">
        <v>200</v>
      </c>
    </row>
    <row r="405" spans="1:5" ht="12.75">
      <c r="A405" t="s">
        <v>57</v>
      </c>
      <c r="E405" s="39" t="s">
        <v>201</v>
      </c>
    </row>
    <row r="406" spans="1:16" ht="25.5">
      <c r="A406" t="s">
        <v>48</v>
      </c>
      <c s="34" t="s">
        <v>494</v>
      </c>
      <c s="34" t="s">
        <v>495</v>
      </c>
      <c s="35" t="s">
        <v>5</v>
      </c>
      <c s="6" t="s">
        <v>496</v>
      </c>
      <c s="36" t="s">
        <v>227</v>
      </c>
      <c s="37">
        <v>3</v>
      </c>
      <c s="36">
        <v>0</v>
      </c>
      <c s="36">
        <f>ROUND(G406*H406,6)</f>
      </c>
      <c r="L406" s="38">
        <v>0</v>
      </c>
      <c s="32">
        <f>ROUND(ROUND(L406,2)*ROUND(G406,3),2)</f>
      </c>
      <c s="36" t="s">
        <v>199</v>
      </c>
      <c>
        <f>(M406*21)/100</f>
      </c>
      <c t="s">
        <v>26</v>
      </c>
    </row>
    <row r="407" spans="1:5" ht="12.75">
      <c r="A407" s="35" t="s">
        <v>54</v>
      </c>
      <c r="E407" s="39" t="s">
        <v>5</v>
      </c>
    </row>
    <row r="408" spans="1:5" ht="12.75">
      <c r="A408" s="35" t="s">
        <v>55</v>
      </c>
      <c r="E408" s="40" t="s">
        <v>200</v>
      </c>
    </row>
    <row r="409" spans="1:5" ht="12.75">
      <c r="A409" t="s">
        <v>57</v>
      </c>
      <c r="E409" s="39" t="s">
        <v>201</v>
      </c>
    </row>
    <row r="410" spans="1:16" ht="25.5">
      <c r="A410" t="s">
        <v>48</v>
      </c>
      <c s="34" t="s">
        <v>497</v>
      </c>
      <c s="34" t="s">
        <v>498</v>
      </c>
      <c s="35" t="s">
        <v>5</v>
      </c>
      <c s="6" t="s">
        <v>499</v>
      </c>
      <c s="36" t="s">
        <v>227</v>
      </c>
      <c s="37">
        <v>3</v>
      </c>
      <c s="36">
        <v>0</v>
      </c>
      <c s="36">
        <f>ROUND(G410*H410,6)</f>
      </c>
      <c r="L410" s="38">
        <v>0</v>
      </c>
      <c s="32">
        <f>ROUND(ROUND(L410,2)*ROUND(G410,3),2)</f>
      </c>
      <c s="36" t="s">
        <v>199</v>
      </c>
      <c>
        <f>(M410*21)/100</f>
      </c>
      <c t="s">
        <v>26</v>
      </c>
    </row>
    <row r="411" spans="1:5" ht="12.75">
      <c r="A411" s="35" t="s">
        <v>54</v>
      </c>
      <c r="E411" s="39" t="s">
        <v>5</v>
      </c>
    </row>
    <row r="412" spans="1:5" ht="12.75">
      <c r="A412" s="35" t="s">
        <v>55</v>
      </c>
      <c r="E412" s="40" t="s">
        <v>200</v>
      </c>
    </row>
    <row r="413" spans="1:5" ht="12.75">
      <c r="A413" t="s">
        <v>57</v>
      </c>
      <c r="E413" s="39" t="s">
        <v>201</v>
      </c>
    </row>
    <row r="414" spans="1:16" ht="25.5">
      <c r="A414" t="s">
        <v>48</v>
      </c>
      <c s="34" t="s">
        <v>500</v>
      </c>
      <c s="34" t="s">
        <v>501</v>
      </c>
      <c s="35" t="s">
        <v>5</v>
      </c>
      <c s="6" t="s">
        <v>502</v>
      </c>
      <c s="36" t="s">
        <v>227</v>
      </c>
      <c s="37">
        <v>6</v>
      </c>
      <c s="36">
        <v>0</v>
      </c>
      <c s="36">
        <f>ROUND(G414*H414,6)</f>
      </c>
      <c r="L414" s="38">
        <v>0</v>
      </c>
      <c s="32">
        <f>ROUND(ROUND(L414,2)*ROUND(G414,3),2)</f>
      </c>
      <c s="36" t="s">
        <v>199</v>
      </c>
      <c>
        <f>(M414*21)/100</f>
      </c>
      <c t="s">
        <v>26</v>
      </c>
    </row>
    <row r="415" spans="1:5" ht="12.75">
      <c r="A415" s="35" t="s">
        <v>54</v>
      </c>
      <c r="E415" s="39" t="s">
        <v>5</v>
      </c>
    </row>
    <row r="416" spans="1:5" ht="12.75">
      <c r="A416" s="35" t="s">
        <v>55</v>
      </c>
      <c r="E416" s="40" t="s">
        <v>200</v>
      </c>
    </row>
    <row r="417" spans="1:5" ht="12.75">
      <c r="A417" t="s">
        <v>57</v>
      </c>
      <c r="E417" s="39" t="s">
        <v>201</v>
      </c>
    </row>
    <row r="418" spans="1:16" ht="25.5">
      <c r="A418" t="s">
        <v>48</v>
      </c>
      <c s="34" t="s">
        <v>503</v>
      </c>
      <c s="34" t="s">
        <v>504</v>
      </c>
      <c s="35" t="s">
        <v>5</v>
      </c>
      <c s="6" t="s">
        <v>505</v>
      </c>
      <c s="36" t="s">
        <v>227</v>
      </c>
      <c s="37">
        <v>10</v>
      </c>
      <c s="36">
        <v>0</v>
      </c>
      <c s="36">
        <f>ROUND(G418*H418,6)</f>
      </c>
      <c r="L418" s="38">
        <v>0</v>
      </c>
      <c s="32">
        <f>ROUND(ROUND(L418,2)*ROUND(G418,3),2)</f>
      </c>
      <c s="36" t="s">
        <v>199</v>
      </c>
      <c>
        <f>(M418*21)/100</f>
      </c>
      <c t="s">
        <v>26</v>
      </c>
    </row>
    <row r="419" spans="1:5" ht="12.75">
      <c r="A419" s="35" t="s">
        <v>54</v>
      </c>
      <c r="E419" s="39" t="s">
        <v>5</v>
      </c>
    </row>
    <row r="420" spans="1:5" ht="12.75">
      <c r="A420" s="35" t="s">
        <v>55</v>
      </c>
      <c r="E420" s="40" t="s">
        <v>200</v>
      </c>
    </row>
    <row r="421" spans="1:5" ht="12.75">
      <c r="A421" t="s">
        <v>57</v>
      </c>
      <c r="E421" s="39" t="s">
        <v>201</v>
      </c>
    </row>
    <row r="422" spans="1:16" ht="25.5">
      <c r="A422" t="s">
        <v>48</v>
      </c>
      <c s="34" t="s">
        <v>506</v>
      </c>
      <c s="34" t="s">
        <v>507</v>
      </c>
      <c s="35" t="s">
        <v>5</v>
      </c>
      <c s="6" t="s">
        <v>508</v>
      </c>
      <c s="36" t="s">
        <v>227</v>
      </c>
      <c s="37">
        <v>6</v>
      </c>
      <c s="36">
        <v>0</v>
      </c>
      <c s="36">
        <f>ROUND(G422*H422,6)</f>
      </c>
      <c r="L422" s="38">
        <v>0</v>
      </c>
      <c s="32">
        <f>ROUND(ROUND(L422,2)*ROUND(G422,3),2)</f>
      </c>
      <c s="36" t="s">
        <v>199</v>
      </c>
      <c>
        <f>(M422*21)/100</f>
      </c>
      <c t="s">
        <v>26</v>
      </c>
    </row>
    <row r="423" spans="1:5" ht="12.75">
      <c r="A423" s="35" t="s">
        <v>54</v>
      </c>
      <c r="E423" s="39" t="s">
        <v>5</v>
      </c>
    </row>
    <row r="424" spans="1:5" ht="12.75">
      <c r="A424" s="35" t="s">
        <v>55</v>
      </c>
      <c r="E424" s="40" t="s">
        <v>200</v>
      </c>
    </row>
    <row r="425" spans="1:5" ht="12.75">
      <c r="A425" t="s">
        <v>57</v>
      </c>
      <c r="E425" s="39" t="s">
        <v>201</v>
      </c>
    </row>
    <row r="426" spans="1:16" ht="25.5">
      <c r="A426" t="s">
        <v>48</v>
      </c>
      <c s="34" t="s">
        <v>509</v>
      </c>
      <c s="34" t="s">
        <v>510</v>
      </c>
      <c s="35" t="s">
        <v>5</v>
      </c>
      <c s="6" t="s">
        <v>511</v>
      </c>
      <c s="36" t="s">
        <v>227</v>
      </c>
      <c s="37">
        <v>6</v>
      </c>
      <c s="36">
        <v>0</v>
      </c>
      <c s="36">
        <f>ROUND(G426*H426,6)</f>
      </c>
      <c r="L426" s="38">
        <v>0</v>
      </c>
      <c s="32">
        <f>ROUND(ROUND(L426,2)*ROUND(G426,3),2)</f>
      </c>
      <c s="36" t="s">
        <v>199</v>
      </c>
      <c>
        <f>(M426*21)/100</f>
      </c>
      <c t="s">
        <v>26</v>
      </c>
    </row>
    <row r="427" spans="1:5" ht="12.75">
      <c r="A427" s="35" t="s">
        <v>54</v>
      </c>
      <c r="E427" s="39" t="s">
        <v>5</v>
      </c>
    </row>
    <row r="428" spans="1:5" ht="12.75">
      <c r="A428" s="35" t="s">
        <v>55</v>
      </c>
      <c r="E428" s="40" t="s">
        <v>200</v>
      </c>
    </row>
    <row r="429" spans="1:5" ht="12.75">
      <c r="A429" t="s">
        <v>57</v>
      </c>
      <c r="E429" s="39" t="s">
        <v>201</v>
      </c>
    </row>
    <row r="430" spans="1:16" ht="25.5">
      <c r="A430" t="s">
        <v>48</v>
      </c>
      <c s="34" t="s">
        <v>512</v>
      </c>
      <c s="34" t="s">
        <v>513</v>
      </c>
      <c s="35" t="s">
        <v>5</v>
      </c>
      <c s="6" t="s">
        <v>514</v>
      </c>
      <c s="36" t="s">
        <v>227</v>
      </c>
      <c s="37">
        <v>10</v>
      </c>
      <c s="36">
        <v>0</v>
      </c>
      <c s="36">
        <f>ROUND(G430*H430,6)</f>
      </c>
      <c r="L430" s="38">
        <v>0</v>
      </c>
      <c s="32">
        <f>ROUND(ROUND(L430,2)*ROUND(G430,3),2)</f>
      </c>
      <c s="36" t="s">
        <v>199</v>
      </c>
      <c>
        <f>(M430*21)/100</f>
      </c>
      <c t="s">
        <v>26</v>
      </c>
    </row>
    <row r="431" spans="1:5" ht="12.75">
      <c r="A431" s="35" t="s">
        <v>54</v>
      </c>
      <c r="E431" s="39" t="s">
        <v>5</v>
      </c>
    </row>
    <row r="432" spans="1:5" ht="12.75">
      <c r="A432" s="35" t="s">
        <v>55</v>
      </c>
      <c r="E432" s="40" t="s">
        <v>200</v>
      </c>
    </row>
    <row r="433" spans="1:5" ht="12.75">
      <c r="A433" t="s">
        <v>57</v>
      </c>
      <c r="E433" s="39" t="s">
        <v>201</v>
      </c>
    </row>
    <row r="434" spans="1:16" ht="12.75">
      <c r="A434" t="s">
        <v>48</v>
      </c>
      <c s="34" t="s">
        <v>515</v>
      </c>
      <c s="34" t="s">
        <v>516</v>
      </c>
      <c s="35" t="s">
        <v>5</v>
      </c>
      <c s="6" t="s">
        <v>517</v>
      </c>
      <c s="36" t="s">
        <v>227</v>
      </c>
      <c s="37">
        <v>21</v>
      </c>
      <c s="36">
        <v>0</v>
      </c>
      <c s="36">
        <f>ROUND(G434*H434,6)</f>
      </c>
      <c r="L434" s="38">
        <v>0</v>
      </c>
      <c s="32">
        <f>ROUND(ROUND(L434,2)*ROUND(G434,3),2)</f>
      </c>
      <c s="36" t="s">
        <v>199</v>
      </c>
      <c>
        <f>(M434*21)/100</f>
      </c>
      <c t="s">
        <v>26</v>
      </c>
    </row>
    <row r="435" spans="1:5" ht="12.75">
      <c r="A435" s="35" t="s">
        <v>54</v>
      </c>
      <c r="E435" s="39" t="s">
        <v>5</v>
      </c>
    </row>
    <row r="436" spans="1:5" ht="12.75">
      <c r="A436" s="35" t="s">
        <v>55</v>
      </c>
      <c r="E436" s="40" t="s">
        <v>200</v>
      </c>
    </row>
    <row r="437" spans="1:5" ht="12.75">
      <c r="A437" t="s">
        <v>57</v>
      </c>
      <c r="E437" s="39" t="s">
        <v>201</v>
      </c>
    </row>
    <row r="438" spans="1:16" ht="12.75">
      <c r="A438" t="s">
        <v>48</v>
      </c>
      <c s="34" t="s">
        <v>518</v>
      </c>
      <c s="34" t="s">
        <v>519</v>
      </c>
      <c s="35" t="s">
        <v>5</v>
      </c>
      <c s="6" t="s">
        <v>520</v>
      </c>
      <c s="36" t="s">
        <v>227</v>
      </c>
      <c s="37">
        <v>21</v>
      </c>
      <c s="36">
        <v>0</v>
      </c>
      <c s="36">
        <f>ROUND(G438*H438,6)</f>
      </c>
      <c r="L438" s="38">
        <v>0</v>
      </c>
      <c s="32">
        <f>ROUND(ROUND(L438,2)*ROUND(G438,3),2)</f>
      </c>
      <c s="36" t="s">
        <v>199</v>
      </c>
      <c>
        <f>(M438*21)/100</f>
      </c>
      <c t="s">
        <v>26</v>
      </c>
    </row>
    <row r="439" spans="1:5" ht="12.75">
      <c r="A439" s="35" t="s">
        <v>54</v>
      </c>
      <c r="E439" s="39" t="s">
        <v>5</v>
      </c>
    </row>
    <row r="440" spans="1:5" ht="12.75">
      <c r="A440" s="35" t="s">
        <v>55</v>
      </c>
      <c r="E440" s="40" t="s">
        <v>200</v>
      </c>
    </row>
    <row r="441" spans="1:5" ht="12.75">
      <c r="A441" t="s">
        <v>57</v>
      </c>
      <c r="E441" s="39" t="s">
        <v>201</v>
      </c>
    </row>
    <row r="442" spans="1:16" ht="12.75">
      <c r="A442" t="s">
        <v>48</v>
      </c>
      <c s="34" t="s">
        <v>521</v>
      </c>
      <c s="34" t="s">
        <v>522</v>
      </c>
      <c s="35" t="s">
        <v>5</v>
      </c>
      <c s="6" t="s">
        <v>523</v>
      </c>
      <c s="36" t="s">
        <v>227</v>
      </c>
      <c s="37">
        <v>8</v>
      </c>
      <c s="36">
        <v>0</v>
      </c>
      <c s="36">
        <f>ROUND(G442*H442,6)</f>
      </c>
      <c r="L442" s="38">
        <v>0</v>
      </c>
      <c s="32">
        <f>ROUND(ROUND(L442,2)*ROUND(G442,3),2)</f>
      </c>
      <c s="36" t="s">
        <v>199</v>
      </c>
      <c>
        <f>(M442*21)/100</f>
      </c>
      <c t="s">
        <v>26</v>
      </c>
    </row>
    <row r="443" spans="1:5" ht="12.75">
      <c r="A443" s="35" t="s">
        <v>54</v>
      </c>
      <c r="E443" s="39" t="s">
        <v>5</v>
      </c>
    </row>
    <row r="444" spans="1:5" ht="12.75">
      <c r="A444" s="35" t="s">
        <v>55</v>
      </c>
      <c r="E444" s="40" t="s">
        <v>200</v>
      </c>
    </row>
    <row r="445" spans="1:5" ht="12.75">
      <c r="A445" t="s">
        <v>57</v>
      </c>
      <c r="E445" s="39" t="s">
        <v>201</v>
      </c>
    </row>
    <row r="446" spans="1:16" ht="12.75">
      <c r="A446" t="s">
        <v>48</v>
      </c>
      <c s="34" t="s">
        <v>524</v>
      </c>
      <c s="34" t="s">
        <v>525</v>
      </c>
      <c s="35" t="s">
        <v>5</v>
      </c>
      <c s="6" t="s">
        <v>526</v>
      </c>
      <c s="36" t="s">
        <v>227</v>
      </c>
      <c s="37">
        <v>3</v>
      </c>
      <c s="36">
        <v>0</v>
      </c>
      <c s="36">
        <f>ROUND(G446*H446,6)</f>
      </c>
      <c r="L446" s="38">
        <v>0</v>
      </c>
      <c s="32">
        <f>ROUND(ROUND(L446,2)*ROUND(G446,3),2)</f>
      </c>
      <c s="36" t="s">
        <v>199</v>
      </c>
      <c>
        <f>(M446*21)/100</f>
      </c>
      <c t="s">
        <v>26</v>
      </c>
    </row>
    <row r="447" spans="1:5" ht="12.75">
      <c r="A447" s="35" t="s">
        <v>54</v>
      </c>
      <c r="E447" s="39" t="s">
        <v>5</v>
      </c>
    </row>
    <row r="448" spans="1:5" ht="12.75">
      <c r="A448" s="35" t="s">
        <v>55</v>
      </c>
      <c r="E448" s="40" t="s">
        <v>200</v>
      </c>
    </row>
    <row r="449" spans="1:5" ht="12.75">
      <c r="A449" t="s">
        <v>57</v>
      </c>
      <c r="E449" s="39" t="s">
        <v>201</v>
      </c>
    </row>
    <row r="450" spans="1:16" ht="12.75">
      <c r="A450" t="s">
        <v>48</v>
      </c>
      <c s="34" t="s">
        <v>527</v>
      </c>
      <c s="34" t="s">
        <v>528</v>
      </c>
      <c s="35" t="s">
        <v>5</v>
      </c>
      <c s="6" t="s">
        <v>529</v>
      </c>
      <c s="36" t="s">
        <v>219</v>
      </c>
      <c s="37">
        <v>50</v>
      </c>
      <c s="36">
        <v>0</v>
      </c>
      <c s="36">
        <f>ROUND(G450*H450,6)</f>
      </c>
      <c r="L450" s="38">
        <v>0</v>
      </c>
      <c s="32">
        <f>ROUND(ROUND(L450,2)*ROUND(G450,3),2)</f>
      </c>
      <c s="36" t="s">
        <v>199</v>
      </c>
      <c>
        <f>(M450*21)/100</f>
      </c>
      <c t="s">
        <v>26</v>
      </c>
    </row>
    <row r="451" spans="1:5" ht="12.75">
      <c r="A451" s="35" t="s">
        <v>54</v>
      </c>
      <c r="E451" s="39" t="s">
        <v>5</v>
      </c>
    </row>
    <row r="452" spans="1:5" ht="12.75">
      <c r="A452" s="35" t="s">
        <v>55</v>
      </c>
      <c r="E452" s="40" t="s">
        <v>200</v>
      </c>
    </row>
    <row r="453" spans="1:5" ht="12.75">
      <c r="A453" t="s">
        <v>57</v>
      </c>
      <c r="E453" s="39" t="s">
        <v>201</v>
      </c>
    </row>
    <row r="454" spans="1:16" ht="12.75">
      <c r="A454" t="s">
        <v>48</v>
      </c>
      <c s="34" t="s">
        <v>530</v>
      </c>
      <c s="34" t="s">
        <v>531</v>
      </c>
      <c s="35" t="s">
        <v>5</v>
      </c>
      <c s="6" t="s">
        <v>532</v>
      </c>
      <c s="36" t="s">
        <v>227</v>
      </c>
      <c s="37">
        <v>7</v>
      </c>
      <c s="36">
        <v>0</v>
      </c>
      <c s="36">
        <f>ROUND(G454*H454,6)</f>
      </c>
      <c r="L454" s="38">
        <v>0</v>
      </c>
      <c s="32">
        <f>ROUND(ROUND(L454,2)*ROUND(G454,3),2)</f>
      </c>
      <c s="36" t="s">
        <v>199</v>
      </c>
      <c>
        <f>(M454*21)/100</f>
      </c>
      <c t="s">
        <v>26</v>
      </c>
    </row>
    <row r="455" spans="1:5" ht="12.75">
      <c r="A455" s="35" t="s">
        <v>54</v>
      </c>
      <c r="E455" s="39" t="s">
        <v>5</v>
      </c>
    </row>
    <row r="456" spans="1:5" ht="12.75">
      <c r="A456" s="35" t="s">
        <v>55</v>
      </c>
      <c r="E456" s="40" t="s">
        <v>200</v>
      </c>
    </row>
    <row r="457" spans="1:5" ht="12.75">
      <c r="A457" t="s">
        <v>57</v>
      </c>
      <c r="E457" s="39" t="s">
        <v>201</v>
      </c>
    </row>
    <row r="458" spans="1:16" ht="12.75">
      <c r="A458" t="s">
        <v>48</v>
      </c>
      <c s="34" t="s">
        <v>533</v>
      </c>
      <c s="34" t="s">
        <v>534</v>
      </c>
      <c s="35" t="s">
        <v>5</v>
      </c>
      <c s="6" t="s">
        <v>535</v>
      </c>
      <c s="36" t="s">
        <v>227</v>
      </c>
      <c s="37">
        <v>7</v>
      </c>
      <c s="36">
        <v>0</v>
      </c>
      <c s="36">
        <f>ROUND(G458*H458,6)</f>
      </c>
      <c r="L458" s="38">
        <v>0</v>
      </c>
      <c s="32">
        <f>ROUND(ROUND(L458,2)*ROUND(G458,3),2)</f>
      </c>
      <c s="36" t="s">
        <v>199</v>
      </c>
      <c>
        <f>(M458*21)/100</f>
      </c>
      <c t="s">
        <v>26</v>
      </c>
    </row>
    <row r="459" spans="1:5" ht="12.75">
      <c r="A459" s="35" t="s">
        <v>54</v>
      </c>
      <c r="E459" s="39" t="s">
        <v>5</v>
      </c>
    </row>
    <row r="460" spans="1:5" ht="12.75">
      <c r="A460" s="35" t="s">
        <v>55</v>
      </c>
      <c r="E460" s="40" t="s">
        <v>200</v>
      </c>
    </row>
    <row r="461" spans="1:5" ht="12.75">
      <c r="A461" t="s">
        <v>57</v>
      </c>
      <c r="E461" s="39" t="s">
        <v>201</v>
      </c>
    </row>
    <row r="462" spans="1:16" ht="12.75">
      <c r="A462" t="s">
        <v>48</v>
      </c>
      <c s="34" t="s">
        <v>536</v>
      </c>
      <c s="34" t="s">
        <v>537</v>
      </c>
      <c s="35" t="s">
        <v>5</v>
      </c>
      <c s="6" t="s">
        <v>538</v>
      </c>
      <c s="36" t="s">
        <v>227</v>
      </c>
      <c s="37">
        <v>1</v>
      </c>
      <c s="36">
        <v>0</v>
      </c>
      <c s="36">
        <f>ROUND(G462*H462,6)</f>
      </c>
      <c r="L462" s="38">
        <v>0</v>
      </c>
      <c s="32">
        <f>ROUND(ROUND(L462,2)*ROUND(G462,3),2)</f>
      </c>
      <c s="36" t="s">
        <v>199</v>
      </c>
      <c>
        <f>(M462*21)/100</f>
      </c>
      <c t="s">
        <v>26</v>
      </c>
    </row>
    <row r="463" spans="1:5" ht="12.75">
      <c r="A463" s="35" t="s">
        <v>54</v>
      </c>
      <c r="E463" s="39" t="s">
        <v>5</v>
      </c>
    </row>
    <row r="464" spans="1:5" ht="12.75">
      <c r="A464" s="35" t="s">
        <v>55</v>
      </c>
      <c r="E464" s="40" t="s">
        <v>200</v>
      </c>
    </row>
    <row r="465" spans="1:5" ht="12.75">
      <c r="A465" t="s">
        <v>57</v>
      </c>
      <c r="E465" s="39" t="s">
        <v>201</v>
      </c>
    </row>
    <row r="466" spans="1:16" ht="12.75">
      <c r="A466" t="s">
        <v>48</v>
      </c>
      <c s="34" t="s">
        <v>539</v>
      </c>
      <c s="34" t="s">
        <v>540</v>
      </c>
      <c s="35" t="s">
        <v>5</v>
      </c>
      <c s="6" t="s">
        <v>541</v>
      </c>
      <c s="36" t="s">
        <v>227</v>
      </c>
      <c s="37">
        <v>1</v>
      </c>
      <c s="36">
        <v>0</v>
      </c>
      <c s="36">
        <f>ROUND(G466*H466,6)</f>
      </c>
      <c r="L466" s="38">
        <v>0</v>
      </c>
      <c s="32">
        <f>ROUND(ROUND(L466,2)*ROUND(G466,3),2)</f>
      </c>
      <c s="36" t="s">
        <v>199</v>
      </c>
      <c>
        <f>(M466*21)/100</f>
      </c>
      <c t="s">
        <v>26</v>
      </c>
    </row>
    <row r="467" spans="1:5" ht="12.75">
      <c r="A467" s="35" t="s">
        <v>54</v>
      </c>
      <c r="E467" s="39" t="s">
        <v>5</v>
      </c>
    </row>
    <row r="468" spans="1:5" ht="12.75">
      <c r="A468" s="35" t="s">
        <v>55</v>
      </c>
      <c r="E468" s="40" t="s">
        <v>200</v>
      </c>
    </row>
    <row r="469" spans="1:5" ht="12.75">
      <c r="A469" t="s">
        <v>57</v>
      </c>
      <c r="E469" s="39" t="s">
        <v>201</v>
      </c>
    </row>
    <row r="470" spans="1:16" ht="12.75">
      <c r="A470" t="s">
        <v>48</v>
      </c>
      <c s="34" t="s">
        <v>542</v>
      </c>
      <c s="34" t="s">
        <v>543</v>
      </c>
      <c s="35" t="s">
        <v>5</v>
      </c>
      <c s="6" t="s">
        <v>544</v>
      </c>
      <c s="36" t="s">
        <v>227</v>
      </c>
      <c s="37">
        <v>1</v>
      </c>
      <c s="36">
        <v>0</v>
      </c>
      <c s="36">
        <f>ROUND(G470*H470,6)</f>
      </c>
      <c r="L470" s="38">
        <v>0</v>
      </c>
      <c s="32">
        <f>ROUND(ROUND(L470,2)*ROUND(G470,3),2)</f>
      </c>
      <c s="36" t="s">
        <v>199</v>
      </c>
      <c>
        <f>(M470*21)/100</f>
      </c>
      <c t="s">
        <v>26</v>
      </c>
    </row>
    <row r="471" spans="1:5" ht="12.75">
      <c r="A471" s="35" t="s">
        <v>54</v>
      </c>
      <c r="E471" s="39" t="s">
        <v>5</v>
      </c>
    </row>
    <row r="472" spans="1:5" ht="12.75">
      <c r="A472" s="35" t="s">
        <v>55</v>
      </c>
      <c r="E472" s="40" t="s">
        <v>200</v>
      </c>
    </row>
    <row r="473" spans="1:5" ht="12.75">
      <c r="A473" t="s">
        <v>57</v>
      </c>
      <c r="E473" s="39" t="s">
        <v>201</v>
      </c>
    </row>
    <row r="474" spans="1:16" ht="12.75">
      <c r="A474" t="s">
        <v>48</v>
      </c>
      <c s="34" t="s">
        <v>545</v>
      </c>
      <c s="34" t="s">
        <v>546</v>
      </c>
      <c s="35" t="s">
        <v>5</v>
      </c>
      <c s="6" t="s">
        <v>547</v>
      </c>
      <c s="36" t="s">
        <v>227</v>
      </c>
      <c s="37">
        <v>2</v>
      </c>
      <c s="36">
        <v>0</v>
      </c>
      <c s="36">
        <f>ROUND(G474*H474,6)</f>
      </c>
      <c r="L474" s="38">
        <v>0</v>
      </c>
      <c s="32">
        <f>ROUND(ROUND(L474,2)*ROUND(G474,3),2)</f>
      </c>
      <c s="36" t="s">
        <v>199</v>
      </c>
      <c>
        <f>(M474*21)/100</f>
      </c>
      <c t="s">
        <v>26</v>
      </c>
    </row>
    <row r="475" spans="1:5" ht="12.75">
      <c r="A475" s="35" t="s">
        <v>54</v>
      </c>
      <c r="E475" s="39" t="s">
        <v>5</v>
      </c>
    </row>
    <row r="476" spans="1:5" ht="12.75">
      <c r="A476" s="35" t="s">
        <v>55</v>
      </c>
      <c r="E476" s="40" t="s">
        <v>200</v>
      </c>
    </row>
    <row r="477" spans="1:5" ht="12.75">
      <c r="A477" t="s">
        <v>57</v>
      </c>
      <c r="E477" s="39" t="s">
        <v>201</v>
      </c>
    </row>
    <row r="478" spans="1:16" ht="12.75">
      <c r="A478" t="s">
        <v>48</v>
      </c>
      <c s="34" t="s">
        <v>548</v>
      </c>
      <c s="34" t="s">
        <v>549</v>
      </c>
      <c s="35" t="s">
        <v>5</v>
      </c>
      <c s="6" t="s">
        <v>550</v>
      </c>
      <c s="36" t="s">
        <v>227</v>
      </c>
      <c s="37">
        <v>2</v>
      </c>
      <c s="36">
        <v>0</v>
      </c>
      <c s="36">
        <f>ROUND(G478*H478,6)</f>
      </c>
      <c r="L478" s="38">
        <v>0</v>
      </c>
      <c s="32">
        <f>ROUND(ROUND(L478,2)*ROUND(G478,3),2)</f>
      </c>
      <c s="36" t="s">
        <v>199</v>
      </c>
      <c>
        <f>(M478*21)/100</f>
      </c>
      <c t="s">
        <v>26</v>
      </c>
    </row>
    <row r="479" spans="1:5" ht="12.75">
      <c r="A479" s="35" t="s">
        <v>54</v>
      </c>
      <c r="E479" s="39" t="s">
        <v>5</v>
      </c>
    </row>
    <row r="480" spans="1:5" ht="12.75">
      <c r="A480" s="35" t="s">
        <v>55</v>
      </c>
      <c r="E480" s="40" t="s">
        <v>200</v>
      </c>
    </row>
    <row r="481" spans="1:5" ht="12.75">
      <c r="A481" t="s">
        <v>57</v>
      </c>
      <c r="E481" s="39" t="s">
        <v>201</v>
      </c>
    </row>
    <row r="482" spans="1:16" ht="25.5">
      <c r="A482" t="s">
        <v>48</v>
      </c>
      <c s="34" t="s">
        <v>551</v>
      </c>
      <c s="34" t="s">
        <v>552</v>
      </c>
      <c s="35" t="s">
        <v>5</v>
      </c>
      <c s="6" t="s">
        <v>553</v>
      </c>
      <c s="36" t="s">
        <v>227</v>
      </c>
      <c s="37">
        <v>1</v>
      </c>
      <c s="36">
        <v>0</v>
      </c>
      <c s="36">
        <f>ROUND(G482*H482,6)</f>
      </c>
      <c r="L482" s="38">
        <v>0</v>
      </c>
      <c s="32">
        <f>ROUND(ROUND(L482,2)*ROUND(G482,3),2)</f>
      </c>
      <c s="36" t="s">
        <v>199</v>
      </c>
      <c>
        <f>(M482*21)/100</f>
      </c>
      <c t="s">
        <v>26</v>
      </c>
    </row>
    <row r="483" spans="1:5" ht="12.75">
      <c r="A483" s="35" t="s">
        <v>54</v>
      </c>
      <c r="E483" s="39" t="s">
        <v>5</v>
      </c>
    </row>
    <row r="484" spans="1:5" ht="12.75">
      <c r="A484" s="35" t="s">
        <v>55</v>
      </c>
      <c r="E484" s="40" t="s">
        <v>200</v>
      </c>
    </row>
    <row r="485" spans="1:5" ht="12.75">
      <c r="A485" t="s">
        <v>57</v>
      </c>
      <c r="E485" s="39" t="s">
        <v>201</v>
      </c>
    </row>
    <row r="486" spans="1:16" ht="25.5">
      <c r="A486" t="s">
        <v>48</v>
      </c>
      <c s="34" t="s">
        <v>554</v>
      </c>
      <c s="34" t="s">
        <v>555</v>
      </c>
      <c s="35" t="s">
        <v>5</v>
      </c>
      <c s="6" t="s">
        <v>556</v>
      </c>
      <c s="36" t="s">
        <v>557</v>
      </c>
      <c s="37">
        <v>0.3</v>
      </c>
      <c s="36">
        <v>0</v>
      </c>
      <c s="36">
        <f>ROUND(G486*H486,6)</f>
      </c>
      <c r="L486" s="38">
        <v>0</v>
      </c>
      <c s="32">
        <f>ROUND(ROUND(L486,2)*ROUND(G486,3),2)</f>
      </c>
      <c s="36" t="s">
        <v>199</v>
      </c>
      <c>
        <f>(M486*21)/100</f>
      </c>
      <c t="s">
        <v>26</v>
      </c>
    </row>
    <row r="487" spans="1:5" ht="12.75">
      <c r="A487" s="35" t="s">
        <v>54</v>
      </c>
      <c r="E487" s="39" t="s">
        <v>5</v>
      </c>
    </row>
    <row r="488" spans="1:5" ht="12.75">
      <c r="A488" s="35" t="s">
        <v>55</v>
      </c>
      <c r="E488" s="40" t="s">
        <v>200</v>
      </c>
    </row>
    <row r="489" spans="1:5" ht="12.75">
      <c r="A489" t="s">
        <v>57</v>
      </c>
      <c r="E489" s="39" t="s">
        <v>201</v>
      </c>
    </row>
    <row r="490" spans="1:16" ht="12.75">
      <c r="A490" t="s">
        <v>48</v>
      </c>
      <c s="34" t="s">
        <v>558</v>
      </c>
      <c s="34" t="s">
        <v>559</v>
      </c>
      <c s="35" t="s">
        <v>5</v>
      </c>
      <c s="6" t="s">
        <v>560</v>
      </c>
      <c s="36" t="s">
        <v>227</v>
      </c>
      <c s="37">
        <v>1</v>
      </c>
      <c s="36">
        <v>0</v>
      </c>
      <c s="36">
        <f>ROUND(G490*H490,6)</f>
      </c>
      <c r="L490" s="38">
        <v>0</v>
      </c>
      <c s="32">
        <f>ROUND(ROUND(L490,2)*ROUND(G490,3),2)</f>
      </c>
      <c s="36" t="s">
        <v>199</v>
      </c>
      <c>
        <f>(M490*21)/100</f>
      </c>
      <c t="s">
        <v>26</v>
      </c>
    </row>
    <row r="491" spans="1:5" ht="12.75">
      <c r="A491" s="35" t="s">
        <v>54</v>
      </c>
      <c r="E491" s="39" t="s">
        <v>5</v>
      </c>
    </row>
    <row r="492" spans="1:5" ht="12.75">
      <c r="A492" s="35" t="s">
        <v>55</v>
      </c>
      <c r="E492" s="40" t="s">
        <v>200</v>
      </c>
    </row>
    <row r="493" spans="1:5" ht="12.75">
      <c r="A493" t="s">
        <v>57</v>
      </c>
      <c r="E493" s="39" t="s">
        <v>201</v>
      </c>
    </row>
    <row r="494" spans="1:16" ht="12.75">
      <c r="A494" t="s">
        <v>48</v>
      </c>
      <c s="34" t="s">
        <v>561</v>
      </c>
      <c s="34" t="s">
        <v>562</v>
      </c>
      <c s="35" t="s">
        <v>5</v>
      </c>
      <c s="6" t="s">
        <v>563</v>
      </c>
      <c s="36" t="s">
        <v>227</v>
      </c>
      <c s="37">
        <v>4</v>
      </c>
      <c s="36">
        <v>0</v>
      </c>
      <c s="36">
        <f>ROUND(G494*H494,6)</f>
      </c>
      <c r="L494" s="38">
        <v>0</v>
      </c>
      <c s="32">
        <f>ROUND(ROUND(L494,2)*ROUND(G494,3),2)</f>
      </c>
      <c s="36" t="s">
        <v>199</v>
      </c>
      <c>
        <f>(M494*21)/100</f>
      </c>
      <c t="s">
        <v>26</v>
      </c>
    </row>
    <row r="495" spans="1:5" ht="12.75">
      <c r="A495" s="35" t="s">
        <v>54</v>
      </c>
      <c r="E495" s="39" t="s">
        <v>5</v>
      </c>
    </row>
    <row r="496" spans="1:5" ht="12.75">
      <c r="A496" s="35" t="s">
        <v>55</v>
      </c>
      <c r="E496" s="40" t="s">
        <v>200</v>
      </c>
    </row>
    <row r="497" spans="1:5" ht="12.75">
      <c r="A497" t="s">
        <v>57</v>
      </c>
      <c r="E497" s="39" t="s">
        <v>201</v>
      </c>
    </row>
    <row r="498" spans="1:16" ht="12.75">
      <c r="A498" t="s">
        <v>48</v>
      </c>
      <c s="34" t="s">
        <v>564</v>
      </c>
      <c s="34" t="s">
        <v>565</v>
      </c>
      <c s="35" t="s">
        <v>5</v>
      </c>
      <c s="6" t="s">
        <v>566</v>
      </c>
      <c s="36" t="s">
        <v>567</v>
      </c>
      <c s="37">
        <v>320</v>
      </c>
      <c s="36">
        <v>0</v>
      </c>
      <c s="36">
        <f>ROUND(G498*H498,6)</f>
      </c>
      <c r="L498" s="38">
        <v>0</v>
      </c>
      <c s="32">
        <f>ROUND(ROUND(L498,2)*ROUND(G498,3),2)</f>
      </c>
      <c s="36" t="s">
        <v>199</v>
      </c>
      <c>
        <f>(M498*21)/100</f>
      </c>
      <c t="s">
        <v>26</v>
      </c>
    </row>
    <row r="499" spans="1:5" ht="12.75">
      <c r="A499" s="35" t="s">
        <v>54</v>
      </c>
      <c r="E499" s="39" t="s">
        <v>5</v>
      </c>
    </row>
    <row r="500" spans="1:5" ht="12.75">
      <c r="A500" s="35" t="s">
        <v>55</v>
      </c>
      <c r="E500" s="40" t="s">
        <v>200</v>
      </c>
    </row>
    <row r="501" spans="1:5" ht="12.75">
      <c r="A501" t="s">
        <v>57</v>
      </c>
      <c r="E501" s="39" t="s">
        <v>201</v>
      </c>
    </row>
    <row r="502" spans="1:16" ht="12.75">
      <c r="A502" t="s">
        <v>48</v>
      </c>
      <c s="34" t="s">
        <v>568</v>
      </c>
      <c s="34" t="s">
        <v>569</v>
      </c>
      <c s="35" t="s">
        <v>5</v>
      </c>
      <c s="6" t="s">
        <v>570</v>
      </c>
      <c s="36" t="s">
        <v>567</v>
      </c>
      <c s="37">
        <v>24</v>
      </c>
      <c s="36">
        <v>0</v>
      </c>
      <c s="36">
        <f>ROUND(G502*H502,6)</f>
      </c>
      <c r="L502" s="38">
        <v>0</v>
      </c>
      <c s="32">
        <f>ROUND(ROUND(L502,2)*ROUND(G502,3),2)</f>
      </c>
      <c s="36" t="s">
        <v>199</v>
      </c>
      <c>
        <f>(M502*21)/100</f>
      </c>
      <c t="s">
        <v>26</v>
      </c>
    </row>
    <row r="503" spans="1:5" ht="12.75">
      <c r="A503" s="35" t="s">
        <v>54</v>
      </c>
      <c r="E503" s="39" t="s">
        <v>5</v>
      </c>
    </row>
    <row r="504" spans="1:5" ht="12.75">
      <c r="A504" s="35" t="s">
        <v>55</v>
      </c>
      <c r="E504" s="40" t="s">
        <v>200</v>
      </c>
    </row>
    <row r="505" spans="1:5" ht="12.75">
      <c r="A505" t="s">
        <v>57</v>
      </c>
      <c r="E505" s="39" t="s">
        <v>201</v>
      </c>
    </row>
    <row r="506" spans="1:16" ht="12.75">
      <c r="A506" t="s">
        <v>48</v>
      </c>
      <c s="34" t="s">
        <v>571</v>
      </c>
      <c s="34" t="s">
        <v>572</v>
      </c>
      <c s="35" t="s">
        <v>5</v>
      </c>
      <c s="6" t="s">
        <v>573</v>
      </c>
      <c s="36" t="s">
        <v>227</v>
      </c>
      <c s="37">
        <v>10</v>
      </c>
      <c s="36">
        <v>0</v>
      </c>
      <c s="36">
        <f>ROUND(G506*H506,6)</f>
      </c>
      <c r="L506" s="38">
        <v>0</v>
      </c>
      <c s="32">
        <f>ROUND(ROUND(L506,2)*ROUND(G506,3),2)</f>
      </c>
      <c s="36" t="s">
        <v>199</v>
      </c>
      <c>
        <f>(M506*21)/100</f>
      </c>
      <c t="s">
        <v>26</v>
      </c>
    </row>
    <row r="507" spans="1:5" ht="12.75">
      <c r="A507" s="35" t="s">
        <v>54</v>
      </c>
      <c r="E507" s="39" t="s">
        <v>5</v>
      </c>
    </row>
    <row r="508" spans="1:5" ht="12.75">
      <c r="A508" s="35" t="s">
        <v>55</v>
      </c>
      <c r="E508" s="40" t="s">
        <v>200</v>
      </c>
    </row>
    <row r="509" spans="1:5" ht="12.75">
      <c r="A509" t="s">
        <v>57</v>
      </c>
      <c r="E509" s="39" t="s">
        <v>201</v>
      </c>
    </row>
    <row r="510" spans="1:16" ht="12.75">
      <c r="A510" t="s">
        <v>48</v>
      </c>
      <c s="34" t="s">
        <v>574</v>
      </c>
      <c s="34" t="s">
        <v>575</v>
      </c>
      <c s="35" t="s">
        <v>5</v>
      </c>
      <c s="6" t="s">
        <v>576</v>
      </c>
      <c s="36" t="s">
        <v>227</v>
      </c>
      <c s="37">
        <v>7</v>
      </c>
      <c s="36">
        <v>0</v>
      </c>
      <c s="36">
        <f>ROUND(G510*H510,6)</f>
      </c>
      <c r="L510" s="38">
        <v>0</v>
      </c>
      <c s="32">
        <f>ROUND(ROUND(L510,2)*ROUND(G510,3),2)</f>
      </c>
      <c s="36" t="s">
        <v>199</v>
      </c>
      <c>
        <f>(M510*21)/100</f>
      </c>
      <c t="s">
        <v>26</v>
      </c>
    </row>
    <row r="511" spans="1:5" ht="12.75">
      <c r="A511" s="35" t="s">
        <v>54</v>
      </c>
      <c r="E511" s="39" t="s">
        <v>5</v>
      </c>
    </row>
    <row r="512" spans="1:5" ht="12.75">
      <c r="A512" s="35" t="s">
        <v>55</v>
      </c>
      <c r="E512" s="40" t="s">
        <v>200</v>
      </c>
    </row>
    <row r="513" spans="1:5" ht="12.75">
      <c r="A513" t="s">
        <v>57</v>
      </c>
      <c r="E513" s="39" t="s">
        <v>201</v>
      </c>
    </row>
    <row r="514" spans="1:16" ht="12.75">
      <c r="A514" t="s">
        <v>48</v>
      </c>
      <c s="34" t="s">
        <v>577</v>
      </c>
      <c s="34" t="s">
        <v>578</v>
      </c>
      <c s="35" t="s">
        <v>5</v>
      </c>
      <c s="6" t="s">
        <v>579</v>
      </c>
      <c s="36" t="s">
        <v>227</v>
      </c>
      <c s="37">
        <v>1</v>
      </c>
      <c s="36">
        <v>0</v>
      </c>
      <c s="36">
        <f>ROUND(G514*H514,6)</f>
      </c>
      <c r="L514" s="38">
        <v>0</v>
      </c>
      <c s="32">
        <f>ROUND(ROUND(L514,2)*ROUND(G514,3),2)</f>
      </c>
      <c s="36" t="s">
        <v>199</v>
      </c>
      <c>
        <f>(M514*21)/100</f>
      </c>
      <c t="s">
        <v>26</v>
      </c>
    </row>
    <row r="515" spans="1:5" ht="12.75">
      <c r="A515" s="35" t="s">
        <v>54</v>
      </c>
      <c r="E515" s="39" t="s">
        <v>5</v>
      </c>
    </row>
    <row r="516" spans="1:5" ht="12.75">
      <c r="A516" s="35" t="s">
        <v>55</v>
      </c>
      <c r="E516" s="40" t="s">
        <v>200</v>
      </c>
    </row>
    <row r="517" spans="1:5" ht="12.75">
      <c r="A517" t="s">
        <v>57</v>
      </c>
      <c r="E517" s="39" t="s">
        <v>201</v>
      </c>
    </row>
    <row r="518" spans="1:16" ht="12.75">
      <c r="A518" t="s">
        <v>48</v>
      </c>
      <c s="34" t="s">
        <v>580</v>
      </c>
      <c s="34" t="s">
        <v>581</v>
      </c>
      <c s="35" t="s">
        <v>5</v>
      </c>
      <c s="6" t="s">
        <v>582</v>
      </c>
      <c s="36" t="s">
        <v>583</v>
      </c>
      <c s="37">
        <v>4</v>
      </c>
      <c s="36">
        <v>0</v>
      </c>
      <c s="36">
        <f>ROUND(G518*H518,6)</f>
      </c>
      <c r="L518" s="38">
        <v>0</v>
      </c>
      <c s="32">
        <f>ROUND(ROUND(L518,2)*ROUND(G518,3),2)</f>
      </c>
      <c s="36" t="s">
        <v>199</v>
      </c>
      <c>
        <f>(M518*21)/100</f>
      </c>
      <c t="s">
        <v>26</v>
      </c>
    </row>
    <row r="519" spans="1:5" ht="12.75">
      <c r="A519" s="35" t="s">
        <v>54</v>
      </c>
      <c r="E519" s="39" t="s">
        <v>5</v>
      </c>
    </row>
    <row r="520" spans="1:5" ht="12.75">
      <c r="A520" s="35" t="s">
        <v>55</v>
      </c>
      <c r="E520" s="40" t="s">
        <v>200</v>
      </c>
    </row>
    <row r="521" spans="1:5" ht="12.75">
      <c r="A521" t="s">
        <v>57</v>
      </c>
      <c r="E521" s="39" t="s">
        <v>201</v>
      </c>
    </row>
    <row r="522" spans="1:16" ht="12.75">
      <c r="A522" t="s">
        <v>48</v>
      </c>
      <c s="34" t="s">
        <v>584</v>
      </c>
      <c s="34" t="s">
        <v>585</v>
      </c>
      <c s="35" t="s">
        <v>5</v>
      </c>
      <c s="6" t="s">
        <v>586</v>
      </c>
      <c s="36" t="s">
        <v>219</v>
      </c>
      <c s="37">
        <v>320</v>
      </c>
      <c s="36">
        <v>0</v>
      </c>
      <c s="36">
        <f>ROUND(G522*H522,6)</f>
      </c>
      <c r="L522" s="38">
        <v>0</v>
      </c>
      <c s="32">
        <f>ROUND(ROUND(L522,2)*ROUND(G522,3),2)</f>
      </c>
      <c s="36" t="s">
        <v>199</v>
      </c>
      <c>
        <f>(M522*21)/100</f>
      </c>
      <c t="s">
        <v>26</v>
      </c>
    </row>
    <row r="523" spans="1:5" ht="12.75">
      <c r="A523" s="35" t="s">
        <v>54</v>
      </c>
      <c r="E523" s="39" t="s">
        <v>5</v>
      </c>
    </row>
    <row r="524" spans="1:5" ht="12.75">
      <c r="A524" s="35" t="s">
        <v>55</v>
      </c>
      <c r="E524" s="40" t="s">
        <v>200</v>
      </c>
    </row>
    <row r="525" spans="1:5" ht="12.75">
      <c r="A525" t="s">
        <v>57</v>
      </c>
      <c r="E525" s="39" t="s">
        <v>201</v>
      </c>
    </row>
    <row r="526" spans="1:16" ht="12.75">
      <c r="A526" t="s">
        <v>48</v>
      </c>
      <c s="34" t="s">
        <v>587</v>
      </c>
      <c s="34" t="s">
        <v>588</v>
      </c>
      <c s="35" t="s">
        <v>5</v>
      </c>
      <c s="6" t="s">
        <v>589</v>
      </c>
      <c s="36" t="s">
        <v>219</v>
      </c>
      <c s="37">
        <v>320</v>
      </c>
      <c s="36">
        <v>0</v>
      </c>
      <c s="36">
        <f>ROUND(G526*H526,6)</f>
      </c>
      <c r="L526" s="38">
        <v>0</v>
      </c>
      <c s="32">
        <f>ROUND(ROUND(L526,2)*ROUND(G526,3),2)</f>
      </c>
      <c s="36" t="s">
        <v>199</v>
      </c>
      <c>
        <f>(M526*21)/100</f>
      </c>
      <c t="s">
        <v>26</v>
      </c>
    </row>
    <row r="527" spans="1:5" ht="12.75">
      <c r="A527" s="35" t="s">
        <v>54</v>
      </c>
      <c r="E527" s="39" t="s">
        <v>5</v>
      </c>
    </row>
    <row r="528" spans="1:5" ht="12.75">
      <c r="A528" s="35" t="s">
        <v>55</v>
      </c>
      <c r="E528" s="40" t="s">
        <v>200</v>
      </c>
    </row>
    <row r="529" spans="1:5" ht="12.75">
      <c r="A529" t="s">
        <v>57</v>
      </c>
      <c r="E529" s="39" t="s">
        <v>201</v>
      </c>
    </row>
    <row r="530" spans="1:16" ht="12.75">
      <c r="A530" t="s">
        <v>48</v>
      </c>
      <c s="34" t="s">
        <v>590</v>
      </c>
      <c s="34" t="s">
        <v>591</v>
      </c>
      <c s="35" t="s">
        <v>5</v>
      </c>
      <c s="6" t="s">
        <v>592</v>
      </c>
      <c s="36" t="s">
        <v>219</v>
      </c>
      <c s="37">
        <v>320</v>
      </c>
      <c s="36">
        <v>0</v>
      </c>
      <c s="36">
        <f>ROUND(G530*H530,6)</f>
      </c>
      <c r="L530" s="38">
        <v>0</v>
      </c>
      <c s="32">
        <f>ROUND(ROUND(L530,2)*ROUND(G530,3),2)</f>
      </c>
      <c s="36" t="s">
        <v>199</v>
      </c>
      <c>
        <f>(M530*21)/100</f>
      </c>
      <c t="s">
        <v>26</v>
      </c>
    </row>
    <row r="531" spans="1:5" ht="12.75">
      <c r="A531" s="35" t="s">
        <v>54</v>
      </c>
      <c r="E531" s="39" t="s">
        <v>5</v>
      </c>
    </row>
    <row r="532" spans="1:5" ht="12.75">
      <c r="A532" s="35" t="s">
        <v>55</v>
      </c>
      <c r="E532" s="40" t="s">
        <v>200</v>
      </c>
    </row>
    <row r="533" spans="1:5" ht="12.75">
      <c r="A533" t="s">
        <v>57</v>
      </c>
      <c r="E533" s="39" t="s">
        <v>201</v>
      </c>
    </row>
    <row r="534" spans="1:16" ht="12.75">
      <c r="A534" t="s">
        <v>48</v>
      </c>
      <c s="34" t="s">
        <v>593</v>
      </c>
      <c s="34" t="s">
        <v>594</v>
      </c>
      <c s="35" t="s">
        <v>5</v>
      </c>
      <c s="6" t="s">
        <v>595</v>
      </c>
      <c s="36" t="s">
        <v>596</v>
      </c>
      <c s="37">
        <v>1</v>
      </c>
      <c s="36">
        <v>0</v>
      </c>
      <c s="36">
        <f>ROUND(G534*H534,6)</f>
      </c>
      <c r="L534" s="38">
        <v>0</v>
      </c>
      <c s="32">
        <f>ROUND(ROUND(L534,2)*ROUND(G534,3),2)</f>
      </c>
      <c s="36" t="s">
        <v>199</v>
      </c>
      <c>
        <f>(M534*21)/100</f>
      </c>
      <c t="s">
        <v>26</v>
      </c>
    </row>
    <row r="535" spans="1:5" ht="12.75">
      <c r="A535" s="35" t="s">
        <v>54</v>
      </c>
      <c r="E535" s="39" t="s">
        <v>5</v>
      </c>
    </row>
    <row r="536" spans="1:5" ht="12.75">
      <c r="A536" s="35" t="s">
        <v>55</v>
      </c>
      <c r="E536" s="40" t="s">
        <v>200</v>
      </c>
    </row>
    <row r="537" spans="1:5" ht="12.75">
      <c r="A537" t="s">
        <v>57</v>
      </c>
      <c r="E537" s="39" t="s">
        <v>201</v>
      </c>
    </row>
    <row r="538" spans="1:16" ht="12.75">
      <c r="A538" t="s">
        <v>48</v>
      </c>
      <c s="34" t="s">
        <v>597</v>
      </c>
      <c s="34" t="s">
        <v>598</v>
      </c>
      <c s="35" t="s">
        <v>5</v>
      </c>
      <c s="6" t="s">
        <v>599</v>
      </c>
      <c s="36" t="s">
        <v>219</v>
      </c>
      <c s="37">
        <v>320</v>
      </c>
      <c s="36">
        <v>0</v>
      </c>
      <c s="36">
        <f>ROUND(G538*H538,6)</f>
      </c>
      <c r="L538" s="38">
        <v>0</v>
      </c>
      <c s="32">
        <f>ROUND(ROUND(L538,2)*ROUND(G538,3),2)</f>
      </c>
      <c s="36" t="s">
        <v>199</v>
      </c>
      <c>
        <f>(M538*21)/100</f>
      </c>
      <c t="s">
        <v>26</v>
      </c>
    </row>
    <row r="539" spans="1:5" ht="12.75">
      <c r="A539" s="35" t="s">
        <v>54</v>
      </c>
      <c r="E539" s="39" t="s">
        <v>5</v>
      </c>
    </row>
    <row r="540" spans="1:5" ht="12.75">
      <c r="A540" s="35" t="s">
        <v>55</v>
      </c>
      <c r="E540" s="40" t="s">
        <v>200</v>
      </c>
    </row>
    <row r="541" spans="1:5" ht="12.75">
      <c r="A541" t="s">
        <v>57</v>
      </c>
      <c r="E541" s="39" t="s">
        <v>201</v>
      </c>
    </row>
    <row r="542" spans="1:16" ht="12.75">
      <c r="A542" t="s">
        <v>48</v>
      </c>
      <c s="34" t="s">
        <v>600</v>
      </c>
      <c s="34" t="s">
        <v>601</v>
      </c>
      <c s="35" t="s">
        <v>5</v>
      </c>
      <c s="6" t="s">
        <v>602</v>
      </c>
      <c s="36" t="s">
        <v>227</v>
      </c>
      <c s="37">
        <v>2</v>
      </c>
      <c s="36">
        <v>0</v>
      </c>
      <c s="36">
        <f>ROUND(G542*H542,6)</f>
      </c>
      <c r="L542" s="38">
        <v>0</v>
      </c>
      <c s="32">
        <f>ROUND(ROUND(L542,2)*ROUND(G542,3),2)</f>
      </c>
      <c s="36" t="s">
        <v>199</v>
      </c>
      <c>
        <f>(M542*21)/100</f>
      </c>
      <c t="s">
        <v>26</v>
      </c>
    </row>
    <row r="543" spans="1:5" ht="12.75">
      <c r="A543" s="35" t="s">
        <v>54</v>
      </c>
      <c r="E543" s="39" t="s">
        <v>5</v>
      </c>
    </row>
    <row r="544" spans="1:5" ht="12.75">
      <c r="A544" s="35" t="s">
        <v>55</v>
      </c>
      <c r="E544" s="40" t="s">
        <v>200</v>
      </c>
    </row>
    <row r="545" spans="1:5" ht="12.75">
      <c r="A545" t="s">
        <v>57</v>
      </c>
      <c r="E545" s="39" t="s">
        <v>201</v>
      </c>
    </row>
    <row r="546" spans="1:16" ht="12.75">
      <c r="A546" t="s">
        <v>48</v>
      </c>
      <c s="34" t="s">
        <v>603</v>
      </c>
      <c s="34" t="s">
        <v>604</v>
      </c>
      <c s="35" t="s">
        <v>5</v>
      </c>
      <c s="6" t="s">
        <v>605</v>
      </c>
      <c s="36" t="s">
        <v>227</v>
      </c>
      <c s="37">
        <v>2</v>
      </c>
      <c s="36">
        <v>0</v>
      </c>
      <c s="36">
        <f>ROUND(G546*H546,6)</f>
      </c>
      <c r="L546" s="38">
        <v>0</v>
      </c>
      <c s="32">
        <f>ROUND(ROUND(L546,2)*ROUND(G546,3),2)</f>
      </c>
      <c s="36" t="s">
        <v>199</v>
      </c>
      <c>
        <f>(M546*21)/100</f>
      </c>
      <c t="s">
        <v>26</v>
      </c>
    </row>
    <row r="547" spans="1:5" ht="12.75">
      <c r="A547" s="35" t="s">
        <v>54</v>
      </c>
      <c r="E547" s="39" t="s">
        <v>5</v>
      </c>
    </row>
    <row r="548" spans="1:5" ht="12.75">
      <c r="A548" s="35" t="s">
        <v>55</v>
      </c>
      <c r="E548" s="40" t="s">
        <v>200</v>
      </c>
    </row>
    <row r="549" spans="1:5" ht="12.75">
      <c r="A549" t="s">
        <v>57</v>
      </c>
      <c r="E549" s="39" t="s">
        <v>201</v>
      </c>
    </row>
    <row r="550" spans="1:13" ht="12.75">
      <c r="A550" t="s">
        <v>45</v>
      </c>
      <c r="C550" s="31" t="s">
        <v>46</v>
      </c>
      <c r="E550" s="33" t="s">
        <v>47</v>
      </c>
      <c r="J550" s="32">
        <f>0</f>
      </c>
      <c s="32">
        <f>0</f>
      </c>
      <c s="32">
        <f>0+L551+L555+L559+L563</f>
      </c>
      <c s="32">
        <f>0+M551+M555+M559+M563</f>
      </c>
    </row>
    <row r="551" spans="1:16" ht="25.5">
      <c r="A551" t="s">
        <v>48</v>
      </c>
      <c s="34" t="s">
        <v>606</v>
      </c>
      <c s="34" t="s">
        <v>50</v>
      </c>
      <c s="35" t="s">
        <v>49</v>
      </c>
      <c s="6" t="s">
        <v>51</v>
      </c>
      <c s="36" t="s">
        <v>52</v>
      </c>
      <c s="37">
        <v>65</v>
      </c>
      <c s="36">
        <v>0</v>
      </c>
      <c s="36">
        <f>ROUND(G551*H551,6)</f>
      </c>
      <c r="L551" s="38">
        <v>0</v>
      </c>
      <c s="32">
        <f>ROUND(ROUND(L551,2)*ROUND(G551,3),2)</f>
      </c>
      <c s="36" t="s">
        <v>53</v>
      </c>
      <c>
        <f>(M551*21)/100</f>
      </c>
      <c t="s">
        <v>26</v>
      </c>
    </row>
    <row r="552" spans="1:5" ht="25.5">
      <c r="A552" s="35" t="s">
        <v>54</v>
      </c>
      <c r="E552" s="39" t="s">
        <v>607</v>
      </c>
    </row>
    <row r="553" spans="1:5" ht="12.75">
      <c r="A553" s="35" t="s">
        <v>55</v>
      </c>
      <c r="E553" s="40" t="s">
        <v>608</v>
      </c>
    </row>
    <row r="554" spans="1:5" ht="191.25">
      <c r="A554" t="s">
        <v>57</v>
      </c>
      <c r="E554" s="39" t="s">
        <v>58</v>
      </c>
    </row>
    <row r="555" spans="1:16" ht="25.5">
      <c r="A555" t="s">
        <v>48</v>
      </c>
      <c s="34" t="s">
        <v>609</v>
      </c>
      <c s="34" t="s">
        <v>115</v>
      </c>
      <c s="35" t="s">
        <v>114</v>
      </c>
      <c s="6" t="s">
        <v>116</v>
      </c>
      <c s="36" t="s">
        <v>52</v>
      </c>
      <c s="37">
        <v>2.8</v>
      </c>
      <c s="36">
        <v>0</v>
      </c>
      <c s="36">
        <f>ROUND(G555*H555,6)</f>
      </c>
      <c r="L555" s="38">
        <v>0</v>
      </c>
      <c s="32">
        <f>ROUND(ROUND(L555,2)*ROUND(G555,3),2)</f>
      </c>
      <c s="36" t="s">
        <v>53</v>
      </c>
      <c>
        <f>(M555*21)/100</f>
      </c>
      <c t="s">
        <v>26</v>
      </c>
    </row>
    <row r="556" spans="1:5" ht="25.5">
      <c r="A556" s="35" t="s">
        <v>54</v>
      </c>
      <c r="E556" s="39" t="s">
        <v>607</v>
      </c>
    </row>
    <row r="557" spans="1:5" ht="12.75">
      <c r="A557" s="35" t="s">
        <v>55</v>
      </c>
      <c r="E557" s="40" t="s">
        <v>5</v>
      </c>
    </row>
    <row r="558" spans="1:5" ht="191.25">
      <c r="A558" t="s">
        <v>57</v>
      </c>
      <c r="E558" s="39" t="s">
        <v>82</v>
      </c>
    </row>
    <row r="559" spans="1:16" ht="25.5">
      <c r="A559" t="s">
        <v>48</v>
      </c>
      <c s="34" t="s">
        <v>610</v>
      </c>
      <c s="34" t="s">
        <v>111</v>
      </c>
      <c s="35" t="s">
        <v>110</v>
      </c>
      <c s="6" t="s">
        <v>112</v>
      </c>
      <c s="36" t="s">
        <v>52</v>
      </c>
      <c s="37">
        <v>1.2</v>
      </c>
      <c s="36">
        <v>0</v>
      </c>
      <c s="36">
        <f>ROUND(G559*H559,6)</f>
      </c>
      <c r="L559" s="38">
        <v>0</v>
      </c>
      <c s="32">
        <f>ROUND(ROUND(L559,2)*ROUND(G559,3),2)</f>
      </c>
      <c s="36" t="s">
        <v>53</v>
      </c>
      <c>
        <f>(M559*21)/100</f>
      </c>
      <c t="s">
        <v>26</v>
      </c>
    </row>
    <row r="560" spans="1:5" ht="25.5">
      <c r="A560" s="35" t="s">
        <v>54</v>
      </c>
      <c r="E560" s="39" t="s">
        <v>607</v>
      </c>
    </row>
    <row r="561" spans="1:5" ht="12.75">
      <c r="A561" s="35" t="s">
        <v>55</v>
      </c>
      <c r="E561" s="40" t="s">
        <v>5</v>
      </c>
    </row>
    <row r="562" spans="1:5" ht="191.25">
      <c r="A562" t="s">
        <v>57</v>
      </c>
      <c r="E562" s="39" t="s">
        <v>82</v>
      </c>
    </row>
    <row r="563" spans="1:16" ht="25.5">
      <c r="A563" t="s">
        <v>48</v>
      </c>
      <c s="34" t="s">
        <v>611</v>
      </c>
      <c s="34" t="s">
        <v>132</v>
      </c>
      <c s="35" t="s">
        <v>131</v>
      </c>
      <c s="6" t="s">
        <v>133</v>
      </c>
      <c s="36" t="s">
        <v>52</v>
      </c>
      <c s="37">
        <v>2</v>
      </c>
      <c s="36">
        <v>0</v>
      </c>
      <c s="36">
        <f>ROUND(G563*H563,6)</f>
      </c>
      <c r="L563" s="38">
        <v>0</v>
      </c>
      <c s="32">
        <f>ROUND(ROUND(L563,2)*ROUND(G563,3),2)</f>
      </c>
      <c s="36" t="s">
        <v>53</v>
      </c>
      <c>
        <f>(M563*21)/100</f>
      </c>
      <c t="s">
        <v>26</v>
      </c>
    </row>
    <row r="564" spans="1:5" ht="25.5">
      <c r="A564" s="35" t="s">
        <v>54</v>
      </c>
      <c r="E564" s="39" t="s">
        <v>607</v>
      </c>
    </row>
    <row r="565" spans="1:5" ht="12.75">
      <c r="A565" s="35" t="s">
        <v>55</v>
      </c>
      <c r="E565" s="40" t="s">
        <v>5</v>
      </c>
    </row>
    <row r="566" spans="1:5" ht="191.25">
      <c r="A566" t="s">
        <v>57</v>
      </c>
      <c r="E566" s="39" t="s">
        <v>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612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612</v>
      </c>
      <c r="E4" s="26" t="s">
        <v>613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COUNTIFS(L8:L396,"=0",A8:A396,"P")+COUNTIFS(L8:L396,"",A8:A396,"P")+SUM(Q8:Q396)</f>
      </c>
    </row>
    <row r="8" spans="1:13" ht="12.75">
      <c r="A8" t="s">
        <v>43</v>
      </c>
      <c r="C8" s="28" t="s">
        <v>616</v>
      </c>
      <c r="E8" s="30" t="s">
        <v>615</v>
      </c>
      <c r="J8" s="29">
        <f>0+J9+J110+J383</f>
      </c>
      <c s="29">
        <f>0+K9+K110+K383</f>
      </c>
      <c s="29">
        <f>0+L9+L110+L383</f>
      </c>
      <c s="29">
        <f>0+M9+M110+M383</f>
      </c>
    </row>
    <row r="9" spans="1:13" ht="12.75">
      <c r="A9" t="s">
        <v>45</v>
      </c>
      <c r="C9" s="31" t="s">
        <v>139</v>
      </c>
      <c r="E9" s="33" t="s">
        <v>617</v>
      </c>
      <c r="J9" s="32">
        <f>0</f>
      </c>
      <c s="32">
        <f>0</f>
      </c>
      <c s="32">
        <f>0+L10+L14+L18+L22+L26+L30+L34+L38+L42+L46+L50+L54+L58+L62+L66+L70+L74+L78+L82+L86+L90+L94+L98+L102+L106</f>
      </c>
      <c s="32">
        <f>0+M10+M14+M18+M22+M26+M30+M34+M38+M42+M46+M50+M54+M58+M62+M66+M70+M74+M78+M82+M86+M90+M94+M98+M102+M106</f>
      </c>
    </row>
    <row r="10" spans="1:16" ht="12.75">
      <c r="A10" t="s">
        <v>48</v>
      </c>
      <c s="34" t="s">
        <v>139</v>
      </c>
      <c s="34" t="s">
        <v>618</v>
      </c>
      <c s="35" t="s">
        <v>139</v>
      </c>
      <c s="6" t="s">
        <v>619</v>
      </c>
      <c s="36" t="s">
        <v>408</v>
      </c>
      <c s="37">
        <v>2.8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620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621</v>
      </c>
    </row>
    <row r="13" spans="1:5" ht="76.5">
      <c r="A13" t="s">
        <v>57</v>
      </c>
      <c r="E13" s="39" t="s">
        <v>622</v>
      </c>
    </row>
    <row r="14" spans="1:16" ht="12.75">
      <c r="A14" t="s">
        <v>48</v>
      </c>
      <c s="34" t="s">
        <v>26</v>
      </c>
      <c s="34" t="s">
        <v>623</v>
      </c>
      <c s="35" t="s">
        <v>139</v>
      </c>
      <c s="6" t="s">
        <v>624</v>
      </c>
      <c s="36" t="s">
        <v>227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199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625</v>
      </c>
    </row>
    <row r="17" spans="1:5" ht="12.75">
      <c r="A17" t="s">
        <v>57</v>
      </c>
      <c r="E17" s="39" t="s">
        <v>626</v>
      </c>
    </row>
    <row r="18" spans="1:16" ht="12.75">
      <c r="A18" t="s">
        <v>48</v>
      </c>
      <c s="34" t="s">
        <v>25</v>
      </c>
      <c s="34" t="s">
        <v>627</v>
      </c>
      <c s="35" t="s">
        <v>139</v>
      </c>
      <c s="6" t="s">
        <v>628</v>
      </c>
      <c s="36" t="s">
        <v>204</v>
      </c>
      <c s="37">
        <v>16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199</v>
      </c>
      <c>
        <f>(M18*21)/100</f>
      </c>
      <c t="s">
        <v>26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629</v>
      </c>
    </row>
    <row r="21" spans="1:5" ht="12.75">
      <c r="A21" t="s">
        <v>57</v>
      </c>
      <c r="E21" s="39" t="s">
        <v>201</v>
      </c>
    </row>
    <row r="22" spans="1:16" ht="12.75">
      <c r="A22" t="s">
        <v>48</v>
      </c>
      <c s="34" t="s">
        <v>156</v>
      </c>
      <c s="34" t="s">
        <v>630</v>
      </c>
      <c s="35" t="s">
        <v>139</v>
      </c>
      <c s="6" t="s">
        <v>631</v>
      </c>
      <c s="36" t="s">
        <v>204</v>
      </c>
      <c s="37">
        <v>170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199</v>
      </c>
      <c>
        <f>(M22*21)/100</f>
      </c>
      <c t="s">
        <v>26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632</v>
      </c>
    </row>
    <row r="25" spans="1:5" ht="12.75">
      <c r="A25" t="s">
        <v>57</v>
      </c>
      <c r="E25" s="39" t="s">
        <v>201</v>
      </c>
    </row>
    <row r="26" spans="1:16" ht="12.75">
      <c r="A26" t="s">
        <v>48</v>
      </c>
      <c s="34" t="s">
        <v>162</v>
      </c>
      <c s="34" t="s">
        <v>633</v>
      </c>
      <c s="35" t="s">
        <v>5</v>
      </c>
      <c s="6" t="s">
        <v>634</v>
      </c>
      <c s="36" t="s">
        <v>204</v>
      </c>
      <c s="37">
        <v>17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199</v>
      </c>
      <c>
        <f>(M26*21)/100</f>
      </c>
      <c t="s">
        <v>26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635</v>
      </c>
    </row>
    <row r="29" spans="1:5" ht="318.75">
      <c r="A29" t="s">
        <v>57</v>
      </c>
      <c r="E29" s="39" t="s">
        <v>636</v>
      </c>
    </row>
    <row r="30" spans="1:16" ht="12.75">
      <c r="A30" t="s">
        <v>48</v>
      </c>
      <c s="34" t="s">
        <v>167</v>
      </c>
      <c s="34" t="s">
        <v>221</v>
      </c>
      <c s="35" t="s">
        <v>139</v>
      </c>
      <c s="6" t="s">
        <v>222</v>
      </c>
      <c s="36" t="s">
        <v>204</v>
      </c>
      <c s="37">
        <v>169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199</v>
      </c>
      <c>
        <f>(M30*21)/100</f>
      </c>
      <c t="s">
        <v>26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637</v>
      </c>
    </row>
    <row r="33" spans="1:5" ht="12.75">
      <c r="A33" t="s">
        <v>57</v>
      </c>
      <c r="E33" s="39" t="s">
        <v>201</v>
      </c>
    </row>
    <row r="34" spans="1:16" ht="12.75">
      <c r="A34" t="s">
        <v>48</v>
      </c>
      <c s="34" t="s">
        <v>213</v>
      </c>
      <c s="34" t="s">
        <v>230</v>
      </c>
      <c s="35" t="s">
        <v>139</v>
      </c>
      <c s="6" t="s">
        <v>231</v>
      </c>
      <c s="36" t="s">
        <v>219</v>
      </c>
      <c s="37">
        <v>60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199</v>
      </c>
      <c>
        <f>(M34*21)/100</f>
      </c>
      <c t="s">
        <v>26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638</v>
      </c>
    </row>
    <row r="37" spans="1:5" ht="12.75">
      <c r="A37" t="s">
        <v>57</v>
      </c>
      <c r="E37" s="39" t="s">
        <v>201</v>
      </c>
    </row>
    <row r="38" spans="1:16" ht="25.5">
      <c r="A38" t="s">
        <v>48</v>
      </c>
      <c s="34" t="s">
        <v>216</v>
      </c>
      <c s="34" t="s">
        <v>639</v>
      </c>
      <c s="35" t="s">
        <v>139</v>
      </c>
      <c s="6" t="s">
        <v>640</v>
      </c>
      <c s="36" t="s">
        <v>219</v>
      </c>
      <c s="37">
        <v>60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199</v>
      </c>
      <c>
        <f>(M38*21)/100</f>
      </c>
      <c t="s">
        <v>26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641</v>
      </c>
    </row>
    <row r="41" spans="1:5" ht="12.75">
      <c r="A41" t="s">
        <v>57</v>
      </c>
      <c r="E41" s="39" t="s">
        <v>626</v>
      </c>
    </row>
    <row r="42" spans="1:16" ht="12.75">
      <c r="A42" t="s">
        <v>48</v>
      </c>
      <c s="34" t="s">
        <v>220</v>
      </c>
      <c s="34" t="s">
        <v>232</v>
      </c>
      <c s="35" t="s">
        <v>139</v>
      </c>
      <c s="6" t="s">
        <v>233</v>
      </c>
      <c s="36" t="s">
        <v>219</v>
      </c>
      <c s="37">
        <v>560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199</v>
      </c>
      <c>
        <f>(M42*21)/100</f>
      </c>
      <c t="s">
        <v>26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55</v>
      </c>
      <c r="E44" s="40" t="s">
        <v>642</v>
      </c>
    </row>
    <row r="45" spans="1:5" ht="12.75">
      <c r="A45" t="s">
        <v>57</v>
      </c>
      <c r="E45" s="39" t="s">
        <v>201</v>
      </c>
    </row>
    <row r="46" spans="1:16" ht="25.5">
      <c r="A46" t="s">
        <v>48</v>
      </c>
      <c s="34" t="s">
        <v>172</v>
      </c>
      <c s="34" t="s">
        <v>643</v>
      </c>
      <c s="35" t="s">
        <v>139</v>
      </c>
      <c s="6" t="s">
        <v>644</v>
      </c>
      <c s="36" t="s">
        <v>219</v>
      </c>
      <c s="37">
        <v>560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199</v>
      </c>
      <c>
        <f>(M46*21)/100</f>
      </c>
      <c t="s">
        <v>26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55</v>
      </c>
      <c r="E48" s="40" t="s">
        <v>645</v>
      </c>
    </row>
    <row r="49" spans="1:5" ht="12.75">
      <c r="A49" t="s">
        <v>57</v>
      </c>
      <c r="E49" s="39" t="s">
        <v>626</v>
      </c>
    </row>
    <row r="50" spans="1:16" ht="12.75">
      <c r="A50" t="s">
        <v>48</v>
      </c>
      <c s="34" t="s">
        <v>176</v>
      </c>
      <c s="34" t="s">
        <v>234</v>
      </c>
      <c s="35" t="s">
        <v>139</v>
      </c>
      <c s="6" t="s">
        <v>235</v>
      </c>
      <c s="36" t="s">
        <v>219</v>
      </c>
      <c s="37">
        <v>103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199</v>
      </c>
      <c>
        <f>(M50*21)/100</f>
      </c>
      <c t="s">
        <v>26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55</v>
      </c>
      <c r="E52" s="40" t="s">
        <v>646</v>
      </c>
    </row>
    <row r="53" spans="1:5" ht="12.75">
      <c r="A53" t="s">
        <v>57</v>
      </c>
      <c r="E53" s="39" t="s">
        <v>201</v>
      </c>
    </row>
    <row r="54" spans="1:16" ht="12.75">
      <c r="A54" t="s">
        <v>48</v>
      </c>
      <c s="34" t="s">
        <v>180</v>
      </c>
      <c s="34" t="s">
        <v>217</v>
      </c>
      <c s="35" t="s">
        <v>139</v>
      </c>
      <c s="6" t="s">
        <v>218</v>
      </c>
      <c s="36" t="s">
        <v>219</v>
      </c>
      <c s="37">
        <v>103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199</v>
      </c>
      <c>
        <f>(M54*21)/100</f>
      </c>
      <c t="s">
        <v>26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55</v>
      </c>
      <c r="E56" s="40" t="s">
        <v>647</v>
      </c>
    </row>
    <row r="57" spans="1:5" ht="12.75">
      <c r="A57" t="s">
        <v>57</v>
      </c>
      <c r="E57" s="39" t="s">
        <v>626</v>
      </c>
    </row>
    <row r="58" spans="1:16" ht="12.75">
      <c r="A58" t="s">
        <v>48</v>
      </c>
      <c s="34" t="s">
        <v>185</v>
      </c>
      <c s="34" t="s">
        <v>648</v>
      </c>
      <c s="35" t="s">
        <v>139</v>
      </c>
      <c s="6" t="s">
        <v>649</v>
      </c>
      <c s="36" t="s">
        <v>219</v>
      </c>
      <c s="37">
        <v>530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199</v>
      </c>
      <c>
        <f>(M58*21)/100</f>
      </c>
      <c t="s">
        <v>26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55</v>
      </c>
      <c r="E60" s="40" t="s">
        <v>650</v>
      </c>
    </row>
    <row r="61" spans="1:5" ht="12.75">
      <c r="A61" t="s">
        <v>57</v>
      </c>
      <c r="E61" s="39" t="s">
        <v>201</v>
      </c>
    </row>
    <row r="62" spans="1:16" ht="25.5">
      <c r="A62" t="s">
        <v>48</v>
      </c>
      <c s="34" t="s">
        <v>238</v>
      </c>
      <c s="34" t="s">
        <v>254</v>
      </c>
      <c s="35" t="s">
        <v>139</v>
      </c>
      <c s="6" t="s">
        <v>255</v>
      </c>
      <c s="36" t="s">
        <v>227</v>
      </c>
      <c s="37">
        <v>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199</v>
      </c>
      <c>
        <f>(M62*21)/100</f>
      </c>
      <c t="s">
        <v>26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55</v>
      </c>
      <c r="E64" s="40" t="s">
        <v>651</v>
      </c>
    </row>
    <row r="65" spans="1:5" ht="12.75">
      <c r="A65" t="s">
        <v>57</v>
      </c>
      <c r="E65" s="39" t="s">
        <v>201</v>
      </c>
    </row>
    <row r="66" spans="1:16" ht="25.5">
      <c r="A66" t="s">
        <v>48</v>
      </c>
      <c s="34" t="s">
        <v>241</v>
      </c>
      <c s="34" t="s">
        <v>652</v>
      </c>
      <c s="35" t="s">
        <v>139</v>
      </c>
      <c s="6" t="s">
        <v>653</v>
      </c>
      <c s="36" t="s">
        <v>227</v>
      </c>
      <c s="37">
        <v>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199</v>
      </c>
      <c>
        <f>(M66*21)/100</f>
      </c>
      <c t="s">
        <v>26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55</v>
      </c>
      <c r="E68" s="40" t="s">
        <v>654</v>
      </c>
    </row>
    <row r="69" spans="1:5" ht="12.75">
      <c r="A69" t="s">
        <v>57</v>
      </c>
      <c r="E69" s="39" t="s">
        <v>201</v>
      </c>
    </row>
    <row r="70" spans="1:16" ht="25.5">
      <c r="A70" t="s">
        <v>48</v>
      </c>
      <c s="34" t="s">
        <v>244</v>
      </c>
      <c s="34" t="s">
        <v>260</v>
      </c>
      <c s="35" t="s">
        <v>139</v>
      </c>
      <c s="6" t="s">
        <v>261</v>
      </c>
      <c s="36" t="s">
        <v>227</v>
      </c>
      <c s="37">
        <v>20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199</v>
      </c>
      <c>
        <f>(M70*21)/100</f>
      </c>
      <c t="s">
        <v>26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55</v>
      </c>
      <c r="E72" s="40" t="s">
        <v>655</v>
      </c>
    </row>
    <row r="73" spans="1:5" ht="12.75">
      <c r="A73" t="s">
        <v>57</v>
      </c>
      <c r="E73" s="39" t="s">
        <v>201</v>
      </c>
    </row>
    <row r="74" spans="1:16" ht="25.5">
      <c r="A74" t="s">
        <v>48</v>
      </c>
      <c s="34" t="s">
        <v>247</v>
      </c>
      <c s="34" t="s">
        <v>656</v>
      </c>
      <c s="35" t="s">
        <v>139</v>
      </c>
      <c s="6" t="s">
        <v>657</v>
      </c>
      <c s="36" t="s">
        <v>219</v>
      </c>
      <c s="37">
        <v>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199</v>
      </c>
      <c>
        <f>(M74*21)/100</f>
      </c>
      <c t="s">
        <v>26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55</v>
      </c>
      <c r="E76" s="40" t="s">
        <v>658</v>
      </c>
    </row>
    <row r="77" spans="1:5" ht="12.75">
      <c r="A77" t="s">
        <v>57</v>
      </c>
      <c r="E77" s="39" t="s">
        <v>201</v>
      </c>
    </row>
    <row r="78" spans="1:16" ht="25.5">
      <c r="A78" t="s">
        <v>48</v>
      </c>
      <c s="34" t="s">
        <v>250</v>
      </c>
      <c s="34" t="s">
        <v>659</v>
      </c>
      <c s="35" t="s">
        <v>139</v>
      </c>
      <c s="6" t="s">
        <v>660</v>
      </c>
      <c s="36" t="s">
        <v>219</v>
      </c>
      <c s="37">
        <v>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199</v>
      </c>
      <c>
        <f>(M78*21)/100</f>
      </c>
      <c t="s">
        <v>26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55</v>
      </c>
      <c r="E80" s="40" t="s">
        <v>661</v>
      </c>
    </row>
    <row r="81" spans="1:5" ht="12.75">
      <c r="A81" t="s">
        <v>57</v>
      </c>
      <c r="E81" s="39" t="s">
        <v>201</v>
      </c>
    </row>
    <row r="82" spans="1:16" ht="12.75">
      <c r="A82" t="s">
        <v>48</v>
      </c>
      <c s="34" t="s">
        <v>253</v>
      </c>
      <c s="34" t="s">
        <v>662</v>
      </c>
      <c s="35" t="s">
        <v>139</v>
      </c>
      <c s="6" t="s">
        <v>663</v>
      </c>
      <c s="36" t="s">
        <v>219</v>
      </c>
      <c s="37">
        <v>15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199</v>
      </c>
      <c>
        <f>(M82*21)/100</f>
      </c>
      <c t="s">
        <v>26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55</v>
      </c>
      <c r="E84" s="40" t="s">
        <v>661</v>
      </c>
    </row>
    <row r="85" spans="1:5" ht="12.75">
      <c r="A85" t="s">
        <v>57</v>
      </c>
      <c r="E85" s="39" t="s">
        <v>626</v>
      </c>
    </row>
    <row r="86" spans="1:16" ht="12.75">
      <c r="A86" t="s">
        <v>48</v>
      </c>
      <c s="34" t="s">
        <v>256</v>
      </c>
      <c s="34" t="s">
        <v>664</v>
      </c>
      <c s="35" t="s">
        <v>139</v>
      </c>
      <c s="6" t="s">
        <v>665</v>
      </c>
      <c s="36" t="s">
        <v>227</v>
      </c>
      <c s="37">
        <v>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199</v>
      </c>
      <c>
        <f>(M86*21)/100</f>
      </c>
      <c t="s">
        <v>26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55</v>
      </c>
      <c r="E88" s="40" t="s">
        <v>666</v>
      </c>
    </row>
    <row r="89" spans="1:5" ht="12.75">
      <c r="A89" t="s">
        <v>57</v>
      </c>
      <c r="E89" s="39" t="s">
        <v>626</v>
      </c>
    </row>
    <row r="90" spans="1:16" ht="12.75">
      <c r="A90" t="s">
        <v>48</v>
      </c>
      <c s="34" t="s">
        <v>259</v>
      </c>
      <c s="34" t="s">
        <v>667</v>
      </c>
      <c s="35" t="s">
        <v>139</v>
      </c>
      <c s="6" t="s">
        <v>668</v>
      </c>
      <c s="36" t="s">
        <v>204</v>
      </c>
      <c s="37">
        <v>0.5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199</v>
      </c>
      <c>
        <f>(M90*21)/100</f>
      </c>
      <c t="s">
        <v>26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55</v>
      </c>
      <c r="E92" s="40" t="s">
        <v>669</v>
      </c>
    </row>
    <row r="93" spans="1:5" ht="12.75">
      <c r="A93" t="s">
        <v>57</v>
      </c>
      <c r="E93" s="39" t="s">
        <v>201</v>
      </c>
    </row>
    <row r="94" spans="1:16" ht="12.75">
      <c r="A94" t="s">
        <v>48</v>
      </c>
      <c s="34" t="s">
        <v>262</v>
      </c>
      <c s="34" t="s">
        <v>670</v>
      </c>
      <c s="35" t="s">
        <v>139</v>
      </c>
      <c s="6" t="s">
        <v>671</v>
      </c>
      <c s="36" t="s">
        <v>227</v>
      </c>
      <c s="37">
        <v>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199</v>
      </c>
      <c>
        <f>(M94*21)/100</f>
      </c>
      <c t="s">
        <v>26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55</v>
      </c>
      <c r="E96" s="40" t="s">
        <v>672</v>
      </c>
    </row>
    <row r="97" spans="1:5" ht="12.75">
      <c r="A97" t="s">
        <v>57</v>
      </c>
      <c r="E97" s="39" t="s">
        <v>201</v>
      </c>
    </row>
    <row r="98" spans="1:16" ht="12.75">
      <c r="A98" t="s">
        <v>48</v>
      </c>
      <c s="34" t="s">
        <v>265</v>
      </c>
      <c s="34" t="s">
        <v>673</v>
      </c>
      <c s="35" t="s">
        <v>139</v>
      </c>
      <c s="6" t="s">
        <v>674</v>
      </c>
      <c s="36" t="s">
        <v>227</v>
      </c>
      <c s="37">
        <v>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199</v>
      </c>
      <c>
        <f>(M98*21)/100</f>
      </c>
      <c t="s">
        <v>26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55</v>
      </c>
      <c r="E100" s="40" t="s">
        <v>675</v>
      </c>
    </row>
    <row r="101" spans="1:5" ht="12.75">
      <c r="A101" t="s">
        <v>57</v>
      </c>
      <c r="E101" s="39" t="s">
        <v>201</v>
      </c>
    </row>
    <row r="102" spans="1:16" ht="12.75">
      <c r="A102" t="s">
        <v>48</v>
      </c>
      <c s="34" t="s">
        <v>270</v>
      </c>
      <c s="34" t="s">
        <v>263</v>
      </c>
      <c s="35" t="s">
        <v>139</v>
      </c>
      <c s="6" t="s">
        <v>264</v>
      </c>
      <c s="36" t="s">
        <v>219</v>
      </c>
      <c s="37">
        <v>295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199</v>
      </c>
      <c>
        <f>(M102*21)/100</f>
      </c>
      <c t="s">
        <v>26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55</v>
      </c>
      <c r="E104" s="40" t="s">
        <v>676</v>
      </c>
    </row>
    <row r="105" spans="1:5" ht="12.75">
      <c r="A105" t="s">
        <v>57</v>
      </c>
      <c r="E105" s="39" t="s">
        <v>201</v>
      </c>
    </row>
    <row r="106" spans="1:16" ht="12.75">
      <c r="A106" t="s">
        <v>48</v>
      </c>
      <c s="34" t="s">
        <v>273</v>
      </c>
      <c s="34" t="s">
        <v>677</v>
      </c>
      <c s="35" t="s">
        <v>139</v>
      </c>
      <c s="6" t="s">
        <v>678</v>
      </c>
      <c s="36" t="s">
        <v>408</v>
      </c>
      <c s="37">
        <v>0.75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620</v>
      </c>
      <c>
        <f>(M106*21)/100</f>
      </c>
      <c t="s">
        <v>26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55</v>
      </c>
      <c r="E108" s="40" t="s">
        <v>679</v>
      </c>
    </row>
    <row r="109" spans="1:5" ht="25.5">
      <c r="A109" t="s">
        <v>57</v>
      </c>
      <c r="E109" s="39" t="s">
        <v>680</v>
      </c>
    </row>
    <row r="110" spans="1:13" ht="12.75">
      <c r="A110" t="s">
        <v>45</v>
      </c>
      <c r="C110" s="31" t="s">
        <v>26</v>
      </c>
      <c r="E110" s="33" t="s">
        <v>681</v>
      </c>
      <c r="J110" s="32">
        <f>0</f>
      </c>
      <c s="32">
        <f>0</f>
      </c>
      <c s="32">
        <f>0+L111+L115+L119+L123+L127+L131+L135+L139+L143+L147+L151+L155+L159+L163+L167+L171+L175+L179+L183+L187+L191+L195+L199+L203+L207+L211+L215+L219+L223+L227+L231+L235+L239+L243+L247+L251+L255+L259+L263+L267+L271+L275+L279+L283+L287+L291+L295+L299+L303+L307+L311+L315+L319+L323+L327+L331+L335+L339+L343+L347+L351+L355+L359+L363+L367+L371+L375+L379</f>
      </c>
      <c s="32">
        <f>0+M111+M115+M119+M123+M127+M131+M135+M139+M143+M147+M151+M155+M159+M163+M167+M171+M175+M179+M183+M187+M191+M195+M199+M203+M207+M211+M215+M219+M223+M227+M231+M235+M239+M243+M247+M251+M255+M259+M263+M267+M271+M275+M279+M283+M287+M291+M295+M299+M303+M307+M311+M315+M319+M323+M327+M331+M335+M339+M343+M347+M351+M355+M359+M363+M367+M371+M375+M379</f>
      </c>
    </row>
    <row r="111" spans="1:16" ht="12.75">
      <c r="A111" t="s">
        <v>48</v>
      </c>
      <c s="34" t="s">
        <v>276</v>
      </c>
      <c s="34" t="s">
        <v>682</v>
      </c>
      <c s="35" t="s">
        <v>139</v>
      </c>
      <c s="6" t="s">
        <v>683</v>
      </c>
      <c s="36" t="s">
        <v>684</v>
      </c>
      <c s="37">
        <v>0.45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199</v>
      </c>
      <c>
        <f>(M111*21)/100</f>
      </c>
      <c t="s">
        <v>26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55</v>
      </c>
      <c r="E113" s="40" t="s">
        <v>685</v>
      </c>
    </row>
    <row r="114" spans="1:5" ht="12.75">
      <c r="A114" t="s">
        <v>57</v>
      </c>
      <c r="E114" s="39" t="s">
        <v>626</v>
      </c>
    </row>
    <row r="115" spans="1:16" ht="12.75">
      <c r="A115" t="s">
        <v>48</v>
      </c>
      <c s="34" t="s">
        <v>279</v>
      </c>
      <c s="34" t="s">
        <v>686</v>
      </c>
      <c s="35" t="s">
        <v>139</v>
      </c>
      <c s="6" t="s">
        <v>687</v>
      </c>
      <c s="36" t="s">
        <v>684</v>
      </c>
      <c s="37">
        <v>28.6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199</v>
      </c>
      <c>
        <f>(M115*21)/100</f>
      </c>
      <c t="s">
        <v>26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55</v>
      </c>
      <c r="E117" s="40" t="s">
        <v>688</v>
      </c>
    </row>
    <row r="118" spans="1:5" ht="12.75">
      <c r="A118" t="s">
        <v>57</v>
      </c>
      <c r="E118" s="39" t="s">
        <v>626</v>
      </c>
    </row>
    <row r="119" spans="1:16" ht="12.75">
      <c r="A119" t="s">
        <v>48</v>
      </c>
      <c s="34" t="s">
        <v>282</v>
      </c>
      <c s="34" t="s">
        <v>581</v>
      </c>
      <c s="35" t="s">
        <v>139</v>
      </c>
      <c s="6" t="s">
        <v>582</v>
      </c>
      <c s="36" t="s">
        <v>583</v>
      </c>
      <c s="37">
        <v>11.64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199</v>
      </c>
      <c>
        <f>(M119*21)/100</f>
      </c>
      <c t="s">
        <v>26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55</v>
      </c>
      <c r="E121" s="40" t="s">
        <v>689</v>
      </c>
    </row>
    <row r="122" spans="1:5" ht="12.75">
      <c r="A122" t="s">
        <v>57</v>
      </c>
      <c r="E122" s="39" t="s">
        <v>201</v>
      </c>
    </row>
    <row r="123" spans="1:16" ht="12.75">
      <c r="A123" t="s">
        <v>48</v>
      </c>
      <c s="34" t="s">
        <v>285</v>
      </c>
      <c s="34" t="s">
        <v>585</v>
      </c>
      <c s="35" t="s">
        <v>139</v>
      </c>
      <c s="6" t="s">
        <v>586</v>
      </c>
      <c s="36" t="s">
        <v>219</v>
      </c>
      <c s="37">
        <v>1070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199</v>
      </c>
      <c>
        <f>(M123*21)/100</f>
      </c>
      <c t="s">
        <v>26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55</v>
      </c>
      <c r="E125" s="40" t="s">
        <v>690</v>
      </c>
    </row>
    <row r="126" spans="1:5" ht="12.75">
      <c r="A126" t="s">
        <v>57</v>
      </c>
      <c r="E126" s="39" t="s">
        <v>201</v>
      </c>
    </row>
    <row r="127" spans="1:16" ht="12.75">
      <c r="A127" t="s">
        <v>48</v>
      </c>
      <c s="34" t="s">
        <v>288</v>
      </c>
      <c s="34" t="s">
        <v>691</v>
      </c>
      <c s="35" t="s">
        <v>139</v>
      </c>
      <c s="6" t="s">
        <v>692</v>
      </c>
      <c s="36" t="s">
        <v>219</v>
      </c>
      <c s="37">
        <v>1480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199</v>
      </c>
      <c>
        <f>(M127*21)/100</f>
      </c>
      <c t="s">
        <v>26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55</v>
      </c>
      <c r="E129" s="40" t="s">
        <v>693</v>
      </c>
    </row>
    <row r="130" spans="1:5" ht="12.75">
      <c r="A130" t="s">
        <v>57</v>
      </c>
      <c r="E130" s="39" t="s">
        <v>201</v>
      </c>
    </row>
    <row r="131" spans="1:16" ht="12.75">
      <c r="A131" t="s">
        <v>48</v>
      </c>
      <c s="34" t="s">
        <v>293</v>
      </c>
      <c s="34" t="s">
        <v>694</v>
      </c>
      <c s="35" t="s">
        <v>139</v>
      </c>
      <c s="6" t="s">
        <v>695</v>
      </c>
      <c s="36" t="s">
        <v>227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199</v>
      </c>
      <c>
        <f>(M131*21)/100</f>
      </c>
      <c t="s">
        <v>26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55</v>
      </c>
      <c r="E133" s="40" t="s">
        <v>696</v>
      </c>
    </row>
    <row r="134" spans="1:5" ht="12.75">
      <c r="A134" t="s">
        <v>57</v>
      </c>
      <c r="E134" s="39" t="s">
        <v>201</v>
      </c>
    </row>
    <row r="135" spans="1:16" ht="12.75">
      <c r="A135" t="s">
        <v>48</v>
      </c>
      <c s="34" t="s">
        <v>297</v>
      </c>
      <c s="34" t="s">
        <v>697</v>
      </c>
      <c s="35" t="s">
        <v>139</v>
      </c>
      <c s="6" t="s">
        <v>698</v>
      </c>
      <c s="36" t="s">
        <v>227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199</v>
      </c>
      <c>
        <f>(M135*21)/100</f>
      </c>
      <c t="s">
        <v>26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55</v>
      </c>
      <c r="E137" s="40" t="s">
        <v>699</v>
      </c>
    </row>
    <row r="138" spans="1:5" ht="12.75">
      <c r="A138" t="s">
        <v>57</v>
      </c>
      <c r="E138" s="39" t="s">
        <v>201</v>
      </c>
    </row>
    <row r="139" spans="1:16" ht="12.75">
      <c r="A139" t="s">
        <v>48</v>
      </c>
      <c s="34" t="s">
        <v>300</v>
      </c>
      <c s="34" t="s">
        <v>700</v>
      </c>
      <c s="35" t="s">
        <v>139</v>
      </c>
      <c s="6" t="s">
        <v>701</v>
      </c>
      <c s="36" t="s">
        <v>227</v>
      </c>
      <c s="37">
        <v>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199</v>
      </c>
      <c>
        <f>(M139*21)/100</f>
      </c>
      <c t="s">
        <v>26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55</v>
      </c>
      <c r="E141" s="40" t="s">
        <v>702</v>
      </c>
    </row>
    <row r="142" spans="1:5" ht="12.75">
      <c r="A142" t="s">
        <v>57</v>
      </c>
      <c r="E142" s="39" t="s">
        <v>201</v>
      </c>
    </row>
    <row r="143" spans="1:16" ht="25.5">
      <c r="A143" t="s">
        <v>48</v>
      </c>
      <c s="34" t="s">
        <v>303</v>
      </c>
      <c s="34" t="s">
        <v>703</v>
      </c>
      <c s="35" t="s">
        <v>139</v>
      </c>
      <c s="6" t="s">
        <v>704</v>
      </c>
      <c s="36" t="s">
        <v>219</v>
      </c>
      <c s="37">
        <v>80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199</v>
      </c>
      <c>
        <f>(M143*21)/100</f>
      </c>
      <c t="s">
        <v>26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55</v>
      </c>
      <c r="E145" s="40" t="s">
        <v>705</v>
      </c>
    </row>
    <row r="146" spans="1:5" ht="12.75">
      <c r="A146" t="s">
        <v>57</v>
      </c>
      <c r="E146" s="39" t="s">
        <v>201</v>
      </c>
    </row>
    <row r="147" spans="1:16" ht="12.75">
      <c r="A147" t="s">
        <v>48</v>
      </c>
      <c s="34" t="s">
        <v>306</v>
      </c>
      <c s="34" t="s">
        <v>588</v>
      </c>
      <c s="35" t="s">
        <v>139</v>
      </c>
      <c s="6" t="s">
        <v>589</v>
      </c>
      <c s="36" t="s">
        <v>219</v>
      </c>
      <c s="37">
        <v>1310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199</v>
      </c>
      <c>
        <f>(M147*21)/100</f>
      </c>
      <c t="s">
        <v>26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55</v>
      </c>
      <c r="E149" s="40" t="s">
        <v>706</v>
      </c>
    </row>
    <row r="150" spans="1:5" ht="12.75">
      <c r="A150" t="s">
        <v>57</v>
      </c>
      <c r="E150" s="39" t="s">
        <v>201</v>
      </c>
    </row>
    <row r="151" spans="1:16" ht="12.75">
      <c r="A151" t="s">
        <v>48</v>
      </c>
      <c s="34" t="s">
        <v>309</v>
      </c>
      <c s="34" t="s">
        <v>591</v>
      </c>
      <c s="35" t="s">
        <v>139</v>
      </c>
      <c s="6" t="s">
        <v>592</v>
      </c>
      <c s="36" t="s">
        <v>219</v>
      </c>
      <c s="37">
        <v>1310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199</v>
      </c>
      <c>
        <f>(M151*21)/100</f>
      </c>
      <c t="s">
        <v>26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55</v>
      </c>
      <c r="E153" s="40" t="s">
        <v>707</v>
      </c>
    </row>
    <row r="154" spans="1:5" ht="12.75">
      <c r="A154" t="s">
        <v>57</v>
      </c>
      <c r="E154" s="39" t="s">
        <v>201</v>
      </c>
    </row>
    <row r="155" spans="1:16" ht="12.75">
      <c r="A155" t="s">
        <v>48</v>
      </c>
      <c s="34" t="s">
        <v>312</v>
      </c>
      <c s="34" t="s">
        <v>708</v>
      </c>
      <c s="35" t="s">
        <v>139</v>
      </c>
      <c s="6" t="s">
        <v>709</v>
      </c>
      <c s="36" t="s">
        <v>219</v>
      </c>
      <c s="37">
        <v>1420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199</v>
      </c>
      <c>
        <f>(M155*21)/100</f>
      </c>
      <c t="s">
        <v>26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55</v>
      </c>
      <c r="E157" s="40" t="s">
        <v>710</v>
      </c>
    </row>
    <row r="158" spans="1:5" ht="12.75">
      <c r="A158" t="s">
        <v>57</v>
      </c>
      <c r="E158" s="39" t="s">
        <v>201</v>
      </c>
    </row>
    <row r="159" spans="1:16" ht="12.75">
      <c r="A159" t="s">
        <v>48</v>
      </c>
      <c s="34" t="s">
        <v>315</v>
      </c>
      <c s="34" t="s">
        <v>594</v>
      </c>
      <c s="35" t="s">
        <v>139</v>
      </c>
      <c s="6" t="s">
        <v>595</v>
      </c>
      <c s="36" t="s">
        <v>596</v>
      </c>
      <c s="37">
        <v>3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199</v>
      </c>
      <c>
        <f>(M159*21)/100</f>
      </c>
      <c t="s">
        <v>26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55</v>
      </c>
      <c r="E161" s="40" t="s">
        <v>711</v>
      </c>
    </row>
    <row r="162" spans="1:5" ht="12.75">
      <c r="A162" t="s">
        <v>57</v>
      </c>
      <c r="E162" s="39" t="s">
        <v>201</v>
      </c>
    </row>
    <row r="163" spans="1:16" ht="12.75">
      <c r="A163" t="s">
        <v>48</v>
      </c>
      <c s="34" t="s">
        <v>318</v>
      </c>
      <c s="34" t="s">
        <v>598</v>
      </c>
      <c s="35" t="s">
        <v>139</v>
      </c>
      <c s="6" t="s">
        <v>599</v>
      </c>
      <c s="36" t="s">
        <v>219</v>
      </c>
      <c s="37">
        <v>1310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199</v>
      </c>
      <c>
        <f>(M163*21)/100</f>
      </c>
      <c t="s">
        <v>26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55</v>
      </c>
      <c r="E165" s="40" t="s">
        <v>712</v>
      </c>
    </row>
    <row r="166" spans="1:5" ht="12.75">
      <c r="A166" t="s">
        <v>57</v>
      </c>
      <c r="E166" s="39" t="s">
        <v>201</v>
      </c>
    </row>
    <row r="167" spans="1:16" ht="12.75">
      <c r="A167" t="s">
        <v>48</v>
      </c>
      <c s="34" t="s">
        <v>321</v>
      </c>
      <c s="34" t="s">
        <v>713</v>
      </c>
      <c s="35" t="s">
        <v>139</v>
      </c>
      <c s="6" t="s">
        <v>714</v>
      </c>
      <c s="36" t="s">
        <v>227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199</v>
      </c>
      <c>
        <f>(M167*21)/100</f>
      </c>
      <c t="s">
        <v>26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55</v>
      </c>
      <c r="E169" s="40" t="s">
        <v>715</v>
      </c>
    </row>
    <row r="170" spans="1:5" ht="12.75">
      <c r="A170" t="s">
        <v>57</v>
      </c>
      <c r="E170" s="39" t="s">
        <v>201</v>
      </c>
    </row>
    <row r="171" spans="1:16" ht="12.75">
      <c r="A171" t="s">
        <v>48</v>
      </c>
      <c s="34" t="s">
        <v>324</v>
      </c>
      <c s="34" t="s">
        <v>716</v>
      </c>
      <c s="35" t="s">
        <v>139</v>
      </c>
      <c s="6" t="s">
        <v>717</v>
      </c>
      <c s="36" t="s">
        <v>227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199</v>
      </c>
      <c>
        <f>(M171*21)/100</f>
      </c>
      <c t="s">
        <v>26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55</v>
      </c>
      <c r="E173" s="40" t="s">
        <v>718</v>
      </c>
    </row>
    <row r="174" spans="1:5" ht="12.75">
      <c r="A174" t="s">
        <v>57</v>
      </c>
      <c r="E174" s="39" t="s">
        <v>201</v>
      </c>
    </row>
    <row r="175" spans="1:16" ht="12.75">
      <c r="A175" t="s">
        <v>48</v>
      </c>
      <c s="34" t="s">
        <v>327</v>
      </c>
      <c s="34" t="s">
        <v>601</v>
      </c>
      <c s="35" t="s">
        <v>139</v>
      </c>
      <c s="6" t="s">
        <v>602</v>
      </c>
      <c s="36" t="s">
        <v>227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199</v>
      </c>
      <c>
        <f>(M175*21)/100</f>
      </c>
      <c t="s">
        <v>26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55</v>
      </c>
      <c r="E177" s="40" t="s">
        <v>719</v>
      </c>
    </row>
    <row r="178" spans="1:5" ht="12.75">
      <c r="A178" t="s">
        <v>57</v>
      </c>
      <c r="E178" s="39" t="s">
        <v>626</v>
      </c>
    </row>
    <row r="179" spans="1:16" ht="12.75">
      <c r="A179" t="s">
        <v>48</v>
      </c>
      <c s="34" t="s">
        <v>330</v>
      </c>
      <c s="34" t="s">
        <v>604</v>
      </c>
      <c s="35" t="s">
        <v>139</v>
      </c>
      <c s="6" t="s">
        <v>605</v>
      </c>
      <c s="36" t="s">
        <v>227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199</v>
      </c>
      <c>
        <f>(M179*21)/100</f>
      </c>
      <c t="s">
        <v>26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55</v>
      </c>
      <c r="E181" s="40" t="s">
        <v>720</v>
      </c>
    </row>
    <row r="182" spans="1:5" ht="12.75">
      <c r="A182" t="s">
        <v>57</v>
      </c>
      <c r="E182" s="39" t="s">
        <v>626</v>
      </c>
    </row>
    <row r="183" spans="1:16" ht="12.75">
      <c r="A183" t="s">
        <v>48</v>
      </c>
      <c s="34" t="s">
        <v>333</v>
      </c>
      <c s="34" t="s">
        <v>721</v>
      </c>
      <c s="35" t="s">
        <v>139</v>
      </c>
      <c s="6" t="s">
        <v>722</v>
      </c>
      <c s="36" t="s">
        <v>227</v>
      </c>
      <c s="37">
        <v>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199</v>
      </c>
      <c>
        <f>(M183*21)/100</f>
      </c>
      <c t="s">
        <v>26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55</v>
      </c>
      <c r="E185" s="40" t="s">
        <v>723</v>
      </c>
    </row>
    <row r="186" spans="1:5" ht="12.75">
      <c r="A186" t="s">
        <v>57</v>
      </c>
      <c r="E186" s="39" t="s">
        <v>626</v>
      </c>
    </row>
    <row r="187" spans="1:16" ht="12.75">
      <c r="A187" t="s">
        <v>48</v>
      </c>
      <c s="34" t="s">
        <v>336</v>
      </c>
      <c s="34" t="s">
        <v>724</v>
      </c>
      <c s="35" t="s">
        <v>139</v>
      </c>
      <c s="6" t="s">
        <v>725</v>
      </c>
      <c s="36" t="s">
        <v>227</v>
      </c>
      <c s="37">
        <v>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199</v>
      </c>
      <c>
        <f>(M187*21)/100</f>
      </c>
      <c t="s">
        <v>26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55</v>
      </c>
      <c r="E189" s="40" t="s">
        <v>726</v>
      </c>
    </row>
    <row r="190" spans="1:5" ht="12.75">
      <c r="A190" t="s">
        <v>57</v>
      </c>
      <c r="E190" s="39" t="s">
        <v>626</v>
      </c>
    </row>
    <row r="191" spans="1:16" ht="12.75">
      <c r="A191" t="s">
        <v>48</v>
      </c>
      <c s="34" t="s">
        <v>339</v>
      </c>
      <c s="34" t="s">
        <v>727</v>
      </c>
      <c s="35" t="s">
        <v>139</v>
      </c>
      <c s="6" t="s">
        <v>728</v>
      </c>
      <c s="36" t="s">
        <v>227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199</v>
      </c>
      <c>
        <f>(M191*21)/100</f>
      </c>
      <c t="s">
        <v>26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55</v>
      </c>
      <c r="E193" s="40" t="s">
        <v>729</v>
      </c>
    </row>
    <row r="194" spans="1:5" ht="12.75">
      <c r="A194" t="s">
        <v>57</v>
      </c>
      <c r="E194" s="39" t="s">
        <v>626</v>
      </c>
    </row>
    <row r="195" spans="1:16" ht="12.75">
      <c r="A195" t="s">
        <v>48</v>
      </c>
      <c s="34" t="s">
        <v>342</v>
      </c>
      <c s="34" t="s">
        <v>730</v>
      </c>
      <c s="35" t="s">
        <v>139</v>
      </c>
      <c s="6" t="s">
        <v>731</v>
      </c>
      <c s="36" t="s">
        <v>227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199</v>
      </c>
      <c>
        <f>(M195*21)/100</f>
      </c>
      <c t="s">
        <v>26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55</v>
      </c>
      <c r="E197" s="40" t="s">
        <v>732</v>
      </c>
    </row>
    <row r="198" spans="1:5" ht="12.75">
      <c r="A198" t="s">
        <v>57</v>
      </c>
      <c r="E198" s="39" t="s">
        <v>201</v>
      </c>
    </row>
    <row r="199" spans="1:16" ht="12.75">
      <c r="A199" t="s">
        <v>48</v>
      </c>
      <c s="34" t="s">
        <v>345</v>
      </c>
      <c s="34" t="s">
        <v>733</v>
      </c>
      <c s="35" t="s">
        <v>139</v>
      </c>
      <c s="6" t="s">
        <v>734</v>
      </c>
      <c s="36" t="s">
        <v>227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199</v>
      </c>
      <c>
        <f>(M199*21)/100</f>
      </c>
      <c t="s">
        <v>26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55</v>
      </c>
      <c r="E201" s="40" t="s">
        <v>735</v>
      </c>
    </row>
    <row r="202" spans="1:5" ht="12.75">
      <c r="A202" t="s">
        <v>57</v>
      </c>
      <c r="E202" s="39" t="s">
        <v>201</v>
      </c>
    </row>
    <row r="203" spans="1:16" ht="12.75">
      <c r="A203" t="s">
        <v>48</v>
      </c>
      <c s="34" t="s">
        <v>348</v>
      </c>
      <c s="34" t="s">
        <v>736</v>
      </c>
      <c s="35" t="s">
        <v>139</v>
      </c>
      <c s="6" t="s">
        <v>737</v>
      </c>
      <c s="36" t="s">
        <v>227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199</v>
      </c>
      <c>
        <f>(M203*21)/100</f>
      </c>
      <c t="s">
        <v>26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55</v>
      </c>
      <c r="E205" s="40" t="s">
        <v>738</v>
      </c>
    </row>
    <row r="206" spans="1:5" ht="12.75">
      <c r="A206" t="s">
        <v>57</v>
      </c>
      <c r="E206" s="39" t="s">
        <v>201</v>
      </c>
    </row>
    <row r="207" spans="1:16" ht="12.75">
      <c r="A207" t="s">
        <v>48</v>
      </c>
      <c s="34" t="s">
        <v>351</v>
      </c>
      <c s="34" t="s">
        <v>739</v>
      </c>
      <c s="35" t="s">
        <v>139</v>
      </c>
      <c s="6" t="s">
        <v>740</v>
      </c>
      <c s="36" t="s">
        <v>227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199</v>
      </c>
      <c>
        <f>(M207*21)/100</f>
      </c>
      <c t="s">
        <v>26</v>
      </c>
    </row>
    <row r="208" spans="1:5" ht="12.75">
      <c r="A208" s="35" t="s">
        <v>54</v>
      </c>
      <c r="E208" s="39" t="s">
        <v>5</v>
      </c>
    </row>
    <row r="209" spans="1:5" ht="25.5">
      <c r="A209" s="35" t="s">
        <v>55</v>
      </c>
      <c r="E209" s="40" t="s">
        <v>741</v>
      </c>
    </row>
    <row r="210" spans="1:5" ht="12.75">
      <c r="A210" t="s">
        <v>57</v>
      </c>
      <c r="E210" s="39" t="s">
        <v>201</v>
      </c>
    </row>
    <row r="211" spans="1:16" ht="12.75">
      <c r="A211" t="s">
        <v>48</v>
      </c>
      <c s="34" t="s">
        <v>354</v>
      </c>
      <c s="34" t="s">
        <v>742</v>
      </c>
      <c s="35" t="s">
        <v>139</v>
      </c>
      <c s="6" t="s">
        <v>743</v>
      </c>
      <c s="36" t="s">
        <v>227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199</v>
      </c>
      <c>
        <f>(M211*21)/100</f>
      </c>
      <c t="s">
        <v>26</v>
      </c>
    </row>
    <row r="212" spans="1:5" ht="12.75">
      <c r="A212" s="35" t="s">
        <v>54</v>
      </c>
      <c r="E212" s="39" t="s">
        <v>5</v>
      </c>
    </row>
    <row r="213" spans="1:5" ht="25.5">
      <c r="A213" s="35" t="s">
        <v>55</v>
      </c>
      <c r="E213" s="40" t="s">
        <v>744</v>
      </c>
    </row>
    <row r="214" spans="1:5" ht="12.75">
      <c r="A214" t="s">
        <v>57</v>
      </c>
      <c r="E214" s="39" t="s">
        <v>201</v>
      </c>
    </row>
    <row r="215" spans="1:16" ht="12.75">
      <c r="A215" t="s">
        <v>48</v>
      </c>
      <c s="34" t="s">
        <v>357</v>
      </c>
      <c s="34" t="s">
        <v>745</v>
      </c>
      <c s="35" t="s">
        <v>139</v>
      </c>
      <c s="6" t="s">
        <v>746</v>
      </c>
      <c s="36" t="s">
        <v>227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199</v>
      </c>
      <c>
        <f>(M215*21)/100</f>
      </c>
      <c t="s">
        <v>26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55</v>
      </c>
      <c r="E217" s="40" t="s">
        <v>747</v>
      </c>
    </row>
    <row r="218" spans="1:5" ht="12.75">
      <c r="A218" t="s">
        <v>57</v>
      </c>
      <c r="E218" s="39" t="s">
        <v>201</v>
      </c>
    </row>
    <row r="219" spans="1:16" ht="12.75">
      <c r="A219" t="s">
        <v>48</v>
      </c>
      <c s="34" t="s">
        <v>360</v>
      </c>
      <c s="34" t="s">
        <v>748</v>
      </c>
      <c s="35" t="s">
        <v>139</v>
      </c>
      <c s="6" t="s">
        <v>749</v>
      </c>
      <c s="36" t="s">
        <v>227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199</v>
      </c>
      <c>
        <f>(M219*21)/100</f>
      </c>
      <c t="s">
        <v>26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55</v>
      </c>
      <c r="E221" s="40" t="s">
        <v>750</v>
      </c>
    </row>
    <row r="222" spans="1:5" ht="12.75">
      <c r="A222" t="s">
        <v>57</v>
      </c>
      <c r="E222" s="39" t="s">
        <v>201</v>
      </c>
    </row>
    <row r="223" spans="1:16" ht="12.75">
      <c r="A223" t="s">
        <v>48</v>
      </c>
      <c s="34" t="s">
        <v>363</v>
      </c>
      <c s="34" t="s">
        <v>751</v>
      </c>
      <c s="35" t="s">
        <v>139</v>
      </c>
      <c s="6" t="s">
        <v>752</v>
      </c>
      <c s="36" t="s">
        <v>227</v>
      </c>
      <c s="37">
        <v>2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199</v>
      </c>
      <c>
        <f>(M223*21)/100</f>
      </c>
      <c t="s">
        <v>26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55</v>
      </c>
      <c r="E225" s="40" t="s">
        <v>753</v>
      </c>
    </row>
    <row r="226" spans="1:5" ht="12.75">
      <c r="A226" t="s">
        <v>57</v>
      </c>
      <c r="E226" s="39" t="s">
        <v>201</v>
      </c>
    </row>
    <row r="227" spans="1:16" ht="12.75">
      <c r="A227" t="s">
        <v>48</v>
      </c>
      <c s="34" t="s">
        <v>366</v>
      </c>
      <c s="34" t="s">
        <v>754</v>
      </c>
      <c s="35" t="s">
        <v>139</v>
      </c>
      <c s="6" t="s">
        <v>755</v>
      </c>
      <c s="36" t="s">
        <v>227</v>
      </c>
      <c s="37">
        <v>16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199</v>
      </c>
      <c>
        <f>(M227*21)/100</f>
      </c>
      <c t="s">
        <v>26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55</v>
      </c>
      <c r="E229" s="40" t="s">
        <v>756</v>
      </c>
    </row>
    <row r="230" spans="1:5" ht="12.75">
      <c r="A230" t="s">
        <v>57</v>
      </c>
      <c r="E230" s="39" t="s">
        <v>626</v>
      </c>
    </row>
    <row r="231" spans="1:16" ht="12.75">
      <c r="A231" t="s">
        <v>48</v>
      </c>
      <c s="34" t="s">
        <v>369</v>
      </c>
      <c s="34" t="s">
        <v>757</v>
      </c>
      <c s="35" t="s">
        <v>139</v>
      </c>
      <c s="6" t="s">
        <v>758</v>
      </c>
      <c s="36" t="s">
        <v>227</v>
      </c>
      <c s="37">
        <v>10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199</v>
      </c>
      <c>
        <f>(M231*21)/100</f>
      </c>
      <c t="s">
        <v>26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55</v>
      </c>
      <c r="E233" s="40" t="s">
        <v>759</v>
      </c>
    </row>
    <row r="234" spans="1:5" ht="12.75">
      <c r="A234" t="s">
        <v>57</v>
      </c>
      <c r="E234" s="39" t="s">
        <v>626</v>
      </c>
    </row>
    <row r="235" spans="1:16" ht="12.75">
      <c r="A235" t="s">
        <v>48</v>
      </c>
      <c s="34" t="s">
        <v>372</v>
      </c>
      <c s="34" t="s">
        <v>760</v>
      </c>
      <c s="35" t="s">
        <v>139</v>
      </c>
      <c s="6" t="s">
        <v>761</v>
      </c>
      <c s="36" t="s">
        <v>227</v>
      </c>
      <c s="37">
        <v>2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199</v>
      </c>
      <c>
        <f>(M235*21)/100</f>
      </c>
      <c t="s">
        <v>26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55</v>
      </c>
      <c r="E237" s="40" t="s">
        <v>762</v>
      </c>
    </row>
    <row r="238" spans="1:5" ht="12.75">
      <c r="A238" t="s">
        <v>57</v>
      </c>
      <c r="E238" s="39" t="s">
        <v>626</v>
      </c>
    </row>
    <row r="239" spans="1:16" ht="12.75">
      <c r="A239" t="s">
        <v>48</v>
      </c>
      <c s="34" t="s">
        <v>375</v>
      </c>
      <c s="34" t="s">
        <v>763</v>
      </c>
      <c s="35" t="s">
        <v>139</v>
      </c>
      <c s="6" t="s">
        <v>764</v>
      </c>
      <c s="36" t="s">
        <v>227</v>
      </c>
      <c s="37">
        <v>16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199</v>
      </c>
      <c>
        <f>(M239*21)/100</f>
      </c>
      <c t="s">
        <v>26</v>
      </c>
    </row>
    <row r="240" spans="1:5" ht="12.75">
      <c r="A240" s="35" t="s">
        <v>54</v>
      </c>
      <c r="E240" s="39" t="s">
        <v>5</v>
      </c>
    </row>
    <row r="241" spans="1:5" ht="12.75">
      <c r="A241" s="35" t="s">
        <v>55</v>
      </c>
      <c r="E241" s="40" t="s">
        <v>765</v>
      </c>
    </row>
    <row r="242" spans="1:5" ht="12.75">
      <c r="A242" t="s">
        <v>57</v>
      </c>
      <c r="E242" s="39" t="s">
        <v>626</v>
      </c>
    </row>
    <row r="243" spans="1:16" ht="12.75">
      <c r="A243" t="s">
        <v>48</v>
      </c>
      <c s="34" t="s">
        <v>378</v>
      </c>
      <c s="34" t="s">
        <v>766</v>
      </c>
      <c s="35" t="s">
        <v>139</v>
      </c>
      <c s="6" t="s">
        <v>767</v>
      </c>
      <c s="36" t="s">
        <v>227</v>
      </c>
      <c s="37">
        <v>10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199</v>
      </c>
      <c>
        <f>(M243*21)/100</f>
      </c>
      <c t="s">
        <v>26</v>
      </c>
    </row>
    <row r="244" spans="1:5" ht="12.75">
      <c r="A244" s="35" t="s">
        <v>54</v>
      </c>
      <c r="E244" s="39" t="s">
        <v>5</v>
      </c>
    </row>
    <row r="245" spans="1:5" ht="12.75">
      <c r="A245" s="35" t="s">
        <v>55</v>
      </c>
      <c r="E245" s="40" t="s">
        <v>768</v>
      </c>
    </row>
    <row r="246" spans="1:5" ht="12.75">
      <c r="A246" t="s">
        <v>57</v>
      </c>
      <c r="E246" s="39" t="s">
        <v>626</v>
      </c>
    </row>
    <row r="247" spans="1:16" ht="12.75">
      <c r="A247" t="s">
        <v>48</v>
      </c>
      <c s="34" t="s">
        <v>381</v>
      </c>
      <c s="34" t="s">
        <v>769</v>
      </c>
      <c s="35" t="s">
        <v>139</v>
      </c>
      <c s="6" t="s">
        <v>770</v>
      </c>
      <c s="36" t="s">
        <v>227</v>
      </c>
      <c s="37">
        <v>160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199</v>
      </c>
      <c>
        <f>(M247*21)/100</f>
      </c>
      <c t="s">
        <v>26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55</v>
      </c>
      <c r="E249" s="40" t="s">
        <v>771</v>
      </c>
    </row>
    <row r="250" spans="1:5" ht="12.75">
      <c r="A250" t="s">
        <v>57</v>
      </c>
      <c r="E250" s="39" t="s">
        <v>626</v>
      </c>
    </row>
    <row r="251" spans="1:16" ht="12.75">
      <c r="A251" t="s">
        <v>48</v>
      </c>
      <c s="34" t="s">
        <v>384</v>
      </c>
      <c s="34" t="s">
        <v>772</v>
      </c>
      <c s="35" t="s">
        <v>139</v>
      </c>
      <c s="6" t="s">
        <v>773</v>
      </c>
      <c s="36" t="s">
        <v>227</v>
      </c>
      <c s="37">
        <v>100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199</v>
      </c>
      <c>
        <f>(M251*21)/100</f>
      </c>
      <c t="s">
        <v>26</v>
      </c>
    </row>
    <row r="252" spans="1:5" ht="12.75">
      <c r="A252" s="35" t="s">
        <v>54</v>
      </c>
      <c r="E252" s="39" t="s">
        <v>5</v>
      </c>
    </row>
    <row r="253" spans="1:5" ht="12.75">
      <c r="A253" s="35" t="s">
        <v>55</v>
      </c>
      <c r="E253" s="40" t="s">
        <v>774</v>
      </c>
    </row>
    <row r="254" spans="1:5" ht="12.75">
      <c r="A254" t="s">
        <v>57</v>
      </c>
      <c r="E254" s="39" t="s">
        <v>626</v>
      </c>
    </row>
    <row r="255" spans="1:16" ht="12.75">
      <c r="A255" t="s">
        <v>48</v>
      </c>
      <c s="34" t="s">
        <v>387</v>
      </c>
      <c s="34" t="s">
        <v>775</v>
      </c>
      <c s="35" t="s">
        <v>139</v>
      </c>
      <c s="6" t="s">
        <v>776</v>
      </c>
      <c s="36" t="s">
        <v>227</v>
      </c>
      <c s="37">
        <v>20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199</v>
      </c>
      <c>
        <f>(M255*21)/100</f>
      </c>
      <c t="s">
        <v>26</v>
      </c>
    </row>
    <row r="256" spans="1:5" ht="12.75">
      <c r="A256" s="35" t="s">
        <v>54</v>
      </c>
      <c r="E256" s="39" t="s">
        <v>5</v>
      </c>
    </row>
    <row r="257" spans="1:5" ht="12.75">
      <c r="A257" s="35" t="s">
        <v>55</v>
      </c>
      <c r="E257" s="40" t="s">
        <v>777</v>
      </c>
    </row>
    <row r="258" spans="1:5" ht="12.75">
      <c r="A258" t="s">
        <v>57</v>
      </c>
      <c r="E258" s="39" t="s">
        <v>201</v>
      </c>
    </row>
    <row r="259" spans="1:16" ht="12.75">
      <c r="A259" t="s">
        <v>48</v>
      </c>
      <c s="34" t="s">
        <v>390</v>
      </c>
      <c s="34" t="s">
        <v>778</v>
      </c>
      <c s="35" t="s">
        <v>139</v>
      </c>
      <c s="6" t="s">
        <v>779</v>
      </c>
      <c s="36" t="s">
        <v>219</v>
      </c>
      <c s="37">
        <v>3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199</v>
      </c>
      <c>
        <f>(M259*21)/100</f>
      </c>
      <c t="s">
        <v>26</v>
      </c>
    </row>
    <row r="260" spans="1:5" ht="12.75">
      <c r="A260" s="35" t="s">
        <v>54</v>
      </c>
      <c r="E260" s="39" t="s">
        <v>5</v>
      </c>
    </row>
    <row r="261" spans="1:5" ht="12.75">
      <c r="A261" s="35" t="s">
        <v>55</v>
      </c>
      <c r="E261" s="40" t="s">
        <v>780</v>
      </c>
    </row>
    <row r="262" spans="1:5" ht="12.75">
      <c r="A262" t="s">
        <v>57</v>
      </c>
      <c r="E262" s="39" t="s">
        <v>201</v>
      </c>
    </row>
    <row r="263" spans="1:16" ht="25.5">
      <c r="A263" t="s">
        <v>48</v>
      </c>
      <c s="34" t="s">
        <v>393</v>
      </c>
      <c s="34" t="s">
        <v>781</v>
      </c>
      <c s="35" t="s">
        <v>139</v>
      </c>
      <c s="6" t="s">
        <v>782</v>
      </c>
      <c s="36" t="s">
        <v>219</v>
      </c>
      <c s="37">
        <v>20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199</v>
      </c>
      <c>
        <f>(M263*21)/100</f>
      </c>
      <c t="s">
        <v>26</v>
      </c>
    </row>
    <row r="264" spans="1:5" ht="12.75">
      <c r="A264" s="35" t="s">
        <v>54</v>
      </c>
      <c r="E264" s="39" t="s">
        <v>5</v>
      </c>
    </row>
    <row r="265" spans="1:5" ht="12.75">
      <c r="A265" s="35" t="s">
        <v>55</v>
      </c>
      <c r="E265" s="40" t="s">
        <v>783</v>
      </c>
    </row>
    <row r="266" spans="1:5" ht="12.75">
      <c r="A266" t="s">
        <v>57</v>
      </c>
      <c r="E266" s="39" t="s">
        <v>201</v>
      </c>
    </row>
    <row r="267" spans="1:16" ht="12.75">
      <c r="A267" t="s">
        <v>48</v>
      </c>
      <c s="34" t="s">
        <v>396</v>
      </c>
      <c s="34" t="s">
        <v>784</v>
      </c>
      <c s="35" t="s">
        <v>139</v>
      </c>
      <c s="6" t="s">
        <v>785</v>
      </c>
      <c s="36" t="s">
        <v>227</v>
      </c>
      <c s="37">
        <v>4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199</v>
      </c>
      <c>
        <f>(M267*21)/100</f>
      </c>
      <c t="s">
        <v>26</v>
      </c>
    </row>
    <row r="268" spans="1:5" ht="12.75">
      <c r="A268" s="35" t="s">
        <v>54</v>
      </c>
      <c r="E268" s="39" t="s">
        <v>5</v>
      </c>
    </row>
    <row r="269" spans="1:5" ht="12.75">
      <c r="A269" s="35" t="s">
        <v>55</v>
      </c>
      <c r="E269" s="40" t="s">
        <v>786</v>
      </c>
    </row>
    <row r="270" spans="1:5" ht="12.75">
      <c r="A270" t="s">
        <v>57</v>
      </c>
      <c r="E270" s="39" t="s">
        <v>201</v>
      </c>
    </row>
    <row r="271" spans="1:16" ht="25.5">
      <c r="A271" t="s">
        <v>48</v>
      </c>
      <c s="34" t="s">
        <v>399</v>
      </c>
      <c s="34" t="s">
        <v>787</v>
      </c>
      <c s="35" t="s">
        <v>139</v>
      </c>
      <c s="6" t="s">
        <v>788</v>
      </c>
      <c s="36" t="s">
        <v>227</v>
      </c>
      <c s="37">
        <v>4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199</v>
      </c>
      <c>
        <f>(M271*21)/100</f>
      </c>
      <c t="s">
        <v>26</v>
      </c>
    </row>
    <row r="272" spans="1:5" ht="12.75">
      <c r="A272" s="35" t="s">
        <v>54</v>
      </c>
      <c r="E272" s="39" t="s">
        <v>5</v>
      </c>
    </row>
    <row r="273" spans="1:5" ht="12.75">
      <c r="A273" s="35" t="s">
        <v>55</v>
      </c>
      <c r="E273" s="40" t="s">
        <v>789</v>
      </c>
    </row>
    <row r="274" spans="1:5" ht="12.75">
      <c r="A274" t="s">
        <v>57</v>
      </c>
      <c r="E274" s="39" t="s">
        <v>201</v>
      </c>
    </row>
    <row r="275" spans="1:16" ht="12.75">
      <c r="A275" t="s">
        <v>48</v>
      </c>
      <c s="34" t="s">
        <v>402</v>
      </c>
      <c s="34" t="s">
        <v>790</v>
      </c>
      <c s="35" t="s">
        <v>139</v>
      </c>
      <c s="6" t="s">
        <v>791</v>
      </c>
      <c s="36" t="s">
        <v>227</v>
      </c>
      <c s="37">
        <v>4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199</v>
      </c>
      <c>
        <f>(M275*21)/100</f>
      </c>
      <c t="s">
        <v>26</v>
      </c>
    </row>
    <row r="276" spans="1:5" ht="12.75">
      <c r="A276" s="35" t="s">
        <v>54</v>
      </c>
      <c r="E276" s="39" t="s">
        <v>5</v>
      </c>
    </row>
    <row r="277" spans="1:5" ht="12.75">
      <c r="A277" s="35" t="s">
        <v>55</v>
      </c>
      <c r="E277" s="40" t="s">
        <v>792</v>
      </c>
    </row>
    <row r="278" spans="1:5" ht="12.75">
      <c r="A278" t="s">
        <v>57</v>
      </c>
      <c r="E278" s="39" t="s">
        <v>201</v>
      </c>
    </row>
    <row r="279" spans="1:16" ht="12.75">
      <c r="A279" t="s">
        <v>48</v>
      </c>
      <c s="34" t="s">
        <v>405</v>
      </c>
      <c s="34" t="s">
        <v>793</v>
      </c>
      <c s="35" t="s">
        <v>139</v>
      </c>
      <c s="6" t="s">
        <v>794</v>
      </c>
      <c s="36" t="s">
        <v>227</v>
      </c>
      <c s="37">
        <v>2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199</v>
      </c>
      <c>
        <f>(M279*21)/100</f>
      </c>
      <c t="s">
        <v>26</v>
      </c>
    </row>
    <row r="280" spans="1:5" ht="12.75">
      <c r="A280" s="35" t="s">
        <v>54</v>
      </c>
      <c r="E280" s="39" t="s">
        <v>5</v>
      </c>
    </row>
    <row r="281" spans="1:5" ht="12.75">
      <c r="A281" s="35" t="s">
        <v>55</v>
      </c>
      <c r="E281" s="40" t="s">
        <v>795</v>
      </c>
    </row>
    <row r="282" spans="1:5" ht="12.75">
      <c r="A282" t="s">
        <v>57</v>
      </c>
      <c r="E282" s="39" t="s">
        <v>626</v>
      </c>
    </row>
    <row r="283" spans="1:16" ht="12.75">
      <c r="A283" t="s">
        <v>48</v>
      </c>
      <c s="34" t="s">
        <v>409</v>
      </c>
      <c s="34" t="s">
        <v>796</v>
      </c>
      <c s="35" t="s">
        <v>139</v>
      </c>
      <c s="6" t="s">
        <v>797</v>
      </c>
      <c s="36" t="s">
        <v>227</v>
      </c>
      <c s="37">
        <v>18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199</v>
      </c>
      <c>
        <f>(M283*21)/100</f>
      </c>
      <c t="s">
        <v>26</v>
      </c>
    </row>
    <row r="284" spans="1:5" ht="12.75">
      <c r="A284" s="35" t="s">
        <v>54</v>
      </c>
      <c r="E284" s="39" t="s">
        <v>5</v>
      </c>
    </row>
    <row r="285" spans="1:5" ht="12.75">
      <c r="A285" s="35" t="s">
        <v>55</v>
      </c>
      <c r="E285" s="40" t="s">
        <v>798</v>
      </c>
    </row>
    <row r="286" spans="1:5" ht="12.75">
      <c r="A286" t="s">
        <v>57</v>
      </c>
      <c r="E286" s="39" t="s">
        <v>626</v>
      </c>
    </row>
    <row r="287" spans="1:16" ht="12.75">
      <c r="A287" t="s">
        <v>48</v>
      </c>
      <c s="34" t="s">
        <v>228</v>
      </c>
      <c s="34" t="s">
        <v>799</v>
      </c>
      <c s="35" t="s">
        <v>139</v>
      </c>
      <c s="6" t="s">
        <v>800</v>
      </c>
      <c s="36" t="s">
        <v>227</v>
      </c>
      <c s="37">
        <v>6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199</v>
      </c>
      <c>
        <f>(M287*21)/100</f>
      </c>
      <c t="s">
        <v>26</v>
      </c>
    </row>
    <row r="288" spans="1:5" ht="12.75">
      <c r="A288" s="35" t="s">
        <v>54</v>
      </c>
      <c r="E288" s="39" t="s">
        <v>5</v>
      </c>
    </row>
    <row r="289" spans="1:5" ht="12.75">
      <c r="A289" s="35" t="s">
        <v>55</v>
      </c>
      <c r="E289" s="40" t="s">
        <v>801</v>
      </c>
    </row>
    <row r="290" spans="1:5" ht="12.75">
      <c r="A290" t="s">
        <v>57</v>
      </c>
      <c r="E290" s="39" t="s">
        <v>201</v>
      </c>
    </row>
    <row r="291" spans="1:16" ht="12.75">
      <c r="A291" t="s">
        <v>48</v>
      </c>
      <c s="34" t="s">
        <v>414</v>
      </c>
      <c s="34" t="s">
        <v>802</v>
      </c>
      <c s="35" t="s">
        <v>139</v>
      </c>
      <c s="6" t="s">
        <v>803</v>
      </c>
      <c s="36" t="s">
        <v>227</v>
      </c>
      <c s="37">
        <v>2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199</v>
      </c>
      <c>
        <f>(M291*21)/100</f>
      </c>
      <c t="s">
        <v>26</v>
      </c>
    </row>
    <row r="292" spans="1:5" ht="12.75">
      <c r="A292" s="35" t="s">
        <v>54</v>
      </c>
      <c r="E292" s="39" t="s">
        <v>5</v>
      </c>
    </row>
    <row r="293" spans="1:5" ht="12.75">
      <c r="A293" s="35" t="s">
        <v>55</v>
      </c>
      <c r="E293" s="40" t="s">
        <v>804</v>
      </c>
    </row>
    <row r="294" spans="1:5" ht="12.75">
      <c r="A294" t="s">
        <v>57</v>
      </c>
      <c r="E294" s="39" t="s">
        <v>201</v>
      </c>
    </row>
    <row r="295" spans="1:16" ht="12.75">
      <c r="A295" t="s">
        <v>48</v>
      </c>
      <c s="34" t="s">
        <v>417</v>
      </c>
      <c s="34" t="s">
        <v>805</v>
      </c>
      <c s="35" t="s">
        <v>139</v>
      </c>
      <c s="6" t="s">
        <v>806</v>
      </c>
      <c s="36" t="s">
        <v>227</v>
      </c>
      <c s="37">
        <v>24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199</v>
      </c>
      <c>
        <f>(M295*21)/100</f>
      </c>
      <c t="s">
        <v>26</v>
      </c>
    </row>
    <row r="296" spans="1:5" ht="12.75">
      <c r="A296" s="35" t="s">
        <v>54</v>
      </c>
      <c r="E296" s="39" t="s">
        <v>5</v>
      </c>
    </row>
    <row r="297" spans="1:5" ht="12.75">
      <c r="A297" s="35" t="s">
        <v>55</v>
      </c>
      <c r="E297" s="40" t="s">
        <v>807</v>
      </c>
    </row>
    <row r="298" spans="1:5" ht="12.75">
      <c r="A298" t="s">
        <v>57</v>
      </c>
      <c r="E298" s="39" t="s">
        <v>201</v>
      </c>
    </row>
    <row r="299" spans="1:16" ht="12.75">
      <c r="A299" t="s">
        <v>48</v>
      </c>
      <c s="34" t="s">
        <v>420</v>
      </c>
      <c s="34" t="s">
        <v>808</v>
      </c>
      <c s="35" t="s">
        <v>139</v>
      </c>
      <c s="6" t="s">
        <v>809</v>
      </c>
      <c s="36" t="s">
        <v>227</v>
      </c>
      <c s="37">
        <v>24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199</v>
      </c>
      <c>
        <f>(M299*21)/100</f>
      </c>
      <c t="s">
        <v>26</v>
      </c>
    </row>
    <row r="300" spans="1:5" ht="12.75">
      <c r="A300" s="35" t="s">
        <v>54</v>
      </c>
      <c r="E300" s="39" t="s">
        <v>5</v>
      </c>
    </row>
    <row r="301" spans="1:5" ht="12.75">
      <c r="A301" s="35" t="s">
        <v>55</v>
      </c>
      <c r="E301" s="40" t="s">
        <v>810</v>
      </c>
    </row>
    <row r="302" spans="1:5" ht="12.75">
      <c r="A302" t="s">
        <v>57</v>
      </c>
      <c r="E302" s="39" t="s">
        <v>201</v>
      </c>
    </row>
    <row r="303" spans="1:16" ht="12.75">
      <c r="A303" t="s">
        <v>48</v>
      </c>
      <c s="34" t="s">
        <v>268</v>
      </c>
      <c s="34" t="s">
        <v>811</v>
      </c>
      <c s="35" t="s">
        <v>139</v>
      </c>
      <c s="6" t="s">
        <v>812</v>
      </c>
      <c s="36" t="s">
        <v>227</v>
      </c>
      <c s="37">
        <v>2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199</v>
      </c>
      <c>
        <f>(M303*21)/100</f>
      </c>
      <c t="s">
        <v>26</v>
      </c>
    </row>
    <row r="304" spans="1:5" ht="12.75">
      <c r="A304" s="35" t="s">
        <v>54</v>
      </c>
      <c r="E304" s="39" t="s">
        <v>5</v>
      </c>
    </row>
    <row r="305" spans="1:5" ht="12.75">
      <c r="A305" s="35" t="s">
        <v>55</v>
      </c>
      <c r="E305" s="40" t="s">
        <v>813</v>
      </c>
    </row>
    <row r="306" spans="1:5" ht="12.75">
      <c r="A306" t="s">
        <v>57</v>
      </c>
      <c r="E306" s="39" t="s">
        <v>201</v>
      </c>
    </row>
    <row r="307" spans="1:16" ht="12.75">
      <c r="A307" t="s">
        <v>48</v>
      </c>
      <c s="34" t="s">
        <v>291</v>
      </c>
      <c s="34" t="s">
        <v>814</v>
      </c>
      <c s="35" t="s">
        <v>139</v>
      </c>
      <c s="6" t="s">
        <v>815</v>
      </c>
      <c s="36" t="s">
        <v>227</v>
      </c>
      <c s="37">
        <v>16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199</v>
      </c>
      <c>
        <f>(M307*21)/100</f>
      </c>
      <c t="s">
        <v>26</v>
      </c>
    </row>
    <row r="308" spans="1:5" ht="12.75">
      <c r="A308" s="35" t="s">
        <v>54</v>
      </c>
      <c r="E308" s="39" t="s">
        <v>5</v>
      </c>
    </row>
    <row r="309" spans="1:5" ht="12.75">
      <c r="A309" s="35" t="s">
        <v>55</v>
      </c>
      <c r="E309" s="40" t="s">
        <v>816</v>
      </c>
    </row>
    <row r="310" spans="1:5" ht="12.75">
      <c r="A310" t="s">
        <v>57</v>
      </c>
      <c r="E310" s="39" t="s">
        <v>201</v>
      </c>
    </row>
    <row r="311" spans="1:16" ht="12.75">
      <c r="A311" t="s">
        <v>48</v>
      </c>
      <c s="34" t="s">
        <v>428</v>
      </c>
      <c s="34" t="s">
        <v>817</v>
      </c>
      <c s="35" t="s">
        <v>139</v>
      </c>
      <c s="6" t="s">
        <v>818</v>
      </c>
      <c s="36" t="s">
        <v>227</v>
      </c>
      <c s="37">
        <v>6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199</v>
      </c>
      <c>
        <f>(M311*21)/100</f>
      </c>
      <c t="s">
        <v>26</v>
      </c>
    </row>
    <row r="312" spans="1:5" ht="12.75">
      <c r="A312" s="35" t="s">
        <v>54</v>
      </c>
      <c r="E312" s="39" t="s">
        <v>5</v>
      </c>
    </row>
    <row r="313" spans="1:5" ht="12.75">
      <c r="A313" s="35" t="s">
        <v>55</v>
      </c>
      <c r="E313" s="40" t="s">
        <v>819</v>
      </c>
    </row>
    <row r="314" spans="1:5" ht="12.75">
      <c r="A314" t="s">
        <v>57</v>
      </c>
      <c r="E314" s="39" t="s">
        <v>201</v>
      </c>
    </row>
    <row r="315" spans="1:16" ht="12.75">
      <c r="A315" t="s">
        <v>48</v>
      </c>
      <c s="34" t="s">
        <v>431</v>
      </c>
      <c s="34" t="s">
        <v>820</v>
      </c>
      <c s="35" t="s">
        <v>139</v>
      </c>
      <c s="6" t="s">
        <v>821</v>
      </c>
      <c s="36" t="s">
        <v>227</v>
      </c>
      <c s="37">
        <v>20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620</v>
      </c>
      <c>
        <f>(M315*21)/100</f>
      </c>
      <c t="s">
        <v>26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55</v>
      </c>
      <c r="E317" s="40" t="s">
        <v>822</v>
      </c>
    </row>
    <row r="318" spans="1:5" ht="127.5">
      <c r="A318" t="s">
        <v>57</v>
      </c>
      <c r="E318" s="39" t="s">
        <v>823</v>
      </c>
    </row>
    <row r="319" spans="1:16" ht="12.75">
      <c r="A319" t="s">
        <v>48</v>
      </c>
      <c s="34" t="s">
        <v>434</v>
      </c>
      <c s="34" t="s">
        <v>824</v>
      </c>
      <c s="35" t="s">
        <v>139</v>
      </c>
      <c s="6" t="s">
        <v>825</v>
      </c>
      <c s="36" t="s">
        <v>227</v>
      </c>
      <c s="37">
        <v>4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199</v>
      </c>
      <c>
        <f>(M319*21)/100</f>
      </c>
      <c t="s">
        <v>26</v>
      </c>
    </row>
    <row r="320" spans="1:5" ht="12.75">
      <c r="A320" s="35" t="s">
        <v>54</v>
      </c>
      <c r="E320" s="39" t="s">
        <v>5</v>
      </c>
    </row>
    <row r="321" spans="1:5" ht="12.75">
      <c r="A321" s="35" t="s">
        <v>55</v>
      </c>
      <c r="E321" s="40" t="s">
        <v>826</v>
      </c>
    </row>
    <row r="322" spans="1:5" ht="12.75">
      <c r="A322" t="s">
        <v>57</v>
      </c>
      <c r="E322" s="39" t="s">
        <v>201</v>
      </c>
    </row>
    <row r="323" spans="1:16" ht="12.75">
      <c r="A323" t="s">
        <v>48</v>
      </c>
      <c s="34" t="s">
        <v>437</v>
      </c>
      <c s="34" t="s">
        <v>827</v>
      </c>
      <c s="35" t="s">
        <v>139</v>
      </c>
      <c s="6" t="s">
        <v>828</v>
      </c>
      <c s="36" t="s">
        <v>227</v>
      </c>
      <c s="37">
        <v>110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199</v>
      </c>
      <c>
        <f>(M323*21)/100</f>
      </c>
      <c t="s">
        <v>26</v>
      </c>
    </row>
    <row r="324" spans="1:5" ht="12.75">
      <c r="A324" s="35" t="s">
        <v>54</v>
      </c>
      <c r="E324" s="39" t="s">
        <v>5</v>
      </c>
    </row>
    <row r="325" spans="1:5" ht="12.75">
      <c r="A325" s="35" t="s">
        <v>55</v>
      </c>
      <c r="E325" s="40" t="s">
        <v>829</v>
      </c>
    </row>
    <row r="326" spans="1:5" ht="12.75">
      <c r="A326" t="s">
        <v>57</v>
      </c>
      <c r="E326" s="39" t="s">
        <v>201</v>
      </c>
    </row>
    <row r="327" spans="1:16" ht="12.75">
      <c r="A327" t="s">
        <v>48</v>
      </c>
      <c s="34" t="s">
        <v>440</v>
      </c>
      <c s="34" t="s">
        <v>830</v>
      </c>
      <c s="35" t="s">
        <v>139</v>
      </c>
      <c s="6" t="s">
        <v>831</v>
      </c>
      <c s="36" t="s">
        <v>832</v>
      </c>
      <c s="37">
        <v>24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199</v>
      </c>
      <c>
        <f>(M327*21)/100</f>
      </c>
      <c t="s">
        <v>26</v>
      </c>
    </row>
    <row r="328" spans="1:5" ht="12.75">
      <c r="A328" s="35" t="s">
        <v>54</v>
      </c>
      <c r="E328" s="39" t="s">
        <v>5</v>
      </c>
    </row>
    <row r="329" spans="1:5" ht="12.75">
      <c r="A329" s="35" t="s">
        <v>55</v>
      </c>
      <c r="E329" s="40" t="s">
        <v>833</v>
      </c>
    </row>
    <row r="330" spans="1:5" ht="12.75">
      <c r="A330" t="s">
        <v>57</v>
      </c>
      <c r="E330" s="39" t="s">
        <v>201</v>
      </c>
    </row>
    <row r="331" spans="1:16" ht="12.75">
      <c r="A331" t="s">
        <v>48</v>
      </c>
      <c s="34" t="s">
        <v>443</v>
      </c>
      <c s="34" t="s">
        <v>834</v>
      </c>
      <c s="35" t="s">
        <v>139</v>
      </c>
      <c s="6" t="s">
        <v>835</v>
      </c>
      <c s="36" t="s">
        <v>227</v>
      </c>
      <c s="37">
        <v>24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199</v>
      </c>
      <c>
        <f>(M331*21)/100</f>
      </c>
      <c t="s">
        <v>26</v>
      </c>
    </row>
    <row r="332" spans="1:5" ht="12.75">
      <c r="A332" s="35" t="s">
        <v>54</v>
      </c>
      <c r="E332" s="39" t="s">
        <v>5</v>
      </c>
    </row>
    <row r="333" spans="1:5" ht="12.75">
      <c r="A333" s="35" t="s">
        <v>55</v>
      </c>
      <c r="E333" s="40" t="s">
        <v>836</v>
      </c>
    </row>
    <row r="334" spans="1:5" ht="12.75">
      <c r="A334" t="s">
        <v>57</v>
      </c>
      <c r="E334" s="39" t="s">
        <v>201</v>
      </c>
    </row>
    <row r="335" spans="1:16" ht="12.75">
      <c r="A335" t="s">
        <v>48</v>
      </c>
      <c s="34" t="s">
        <v>446</v>
      </c>
      <c s="34" t="s">
        <v>837</v>
      </c>
      <c s="35" t="s">
        <v>139</v>
      </c>
      <c s="6" t="s">
        <v>838</v>
      </c>
      <c s="36" t="s">
        <v>227</v>
      </c>
      <c s="37">
        <v>24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199</v>
      </c>
      <c>
        <f>(M335*21)/100</f>
      </c>
      <c t="s">
        <v>26</v>
      </c>
    </row>
    <row r="336" spans="1:5" ht="12.75">
      <c r="A336" s="35" t="s">
        <v>54</v>
      </c>
      <c r="E336" s="39" t="s">
        <v>5</v>
      </c>
    </row>
    <row r="337" spans="1:5" ht="12.75">
      <c r="A337" s="35" t="s">
        <v>55</v>
      </c>
      <c r="E337" s="40" t="s">
        <v>839</v>
      </c>
    </row>
    <row r="338" spans="1:5" ht="12.75">
      <c r="A338" t="s">
        <v>57</v>
      </c>
      <c r="E338" s="39" t="s">
        <v>201</v>
      </c>
    </row>
    <row r="339" spans="1:16" ht="12.75">
      <c r="A339" t="s">
        <v>48</v>
      </c>
      <c s="34" t="s">
        <v>449</v>
      </c>
      <c s="34" t="s">
        <v>840</v>
      </c>
      <c s="35" t="s">
        <v>139</v>
      </c>
      <c s="6" t="s">
        <v>841</v>
      </c>
      <c s="36" t="s">
        <v>227</v>
      </c>
      <c s="37">
        <v>24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199</v>
      </c>
      <c>
        <f>(M339*21)/100</f>
      </c>
      <c t="s">
        <v>26</v>
      </c>
    </row>
    <row r="340" spans="1:5" ht="12.75">
      <c r="A340" s="35" t="s">
        <v>54</v>
      </c>
      <c r="E340" s="39" t="s">
        <v>5</v>
      </c>
    </row>
    <row r="341" spans="1:5" ht="12.75">
      <c r="A341" s="35" t="s">
        <v>55</v>
      </c>
      <c r="E341" s="40" t="s">
        <v>842</v>
      </c>
    </row>
    <row r="342" spans="1:5" ht="12.75">
      <c r="A342" t="s">
        <v>57</v>
      </c>
      <c r="E342" s="39" t="s">
        <v>201</v>
      </c>
    </row>
    <row r="343" spans="1:16" ht="12.75">
      <c r="A343" t="s">
        <v>48</v>
      </c>
      <c s="34" t="s">
        <v>452</v>
      </c>
      <c s="34" t="s">
        <v>843</v>
      </c>
      <c s="35" t="s">
        <v>139</v>
      </c>
      <c s="6" t="s">
        <v>844</v>
      </c>
      <c s="36" t="s">
        <v>227</v>
      </c>
      <c s="37">
        <v>12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199</v>
      </c>
      <c>
        <f>(M343*21)/100</f>
      </c>
      <c t="s">
        <v>26</v>
      </c>
    </row>
    <row r="344" spans="1:5" ht="12.75">
      <c r="A344" s="35" t="s">
        <v>54</v>
      </c>
      <c r="E344" s="39" t="s">
        <v>5</v>
      </c>
    </row>
    <row r="345" spans="1:5" ht="12.75">
      <c r="A345" s="35" t="s">
        <v>55</v>
      </c>
      <c r="E345" s="40" t="s">
        <v>845</v>
      </c>
    </row>
    <row r="346" spans="1:5" ht="12.75">
      <c r="A346" t="s">
        <v>57</v>
      </c>
      <c r="E346" s="39" t="s">
        <v>201</v>
      </c>
    </row>
    <row r="347" spans="1:16" ht="12.75">
      <c r="A347" t="s">
        <v>48</v>
      </c>
      <c s="34" t="s">
        <v>455</v>
      </c>
      <c s="34" t="s">
        <v>846</v>
      </c>
      <c s="35" t="s">
        <v>139</v>
      </c>
      <c s="6" t="s">
        <v>847</v>
      </c>
      <c s="36" t="s">
        <v>227</v>
      </c>
      <c s="37">
        <v>12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199</v>
      </c>
      <c>
        <f>(M347*21)/100</f>
      </c>
      <c t="s">
        <v>26</v>
      </c>
    </row>
    <row r="348" spans="1:5" ht="12.75">
      <c r="A348" s="35" t="s">
        <v>54</v>
      </c>
      <c r="E348" s="39" t="s">
        <v>5</v>
      </c>
    </row>
    <row r="349" spans="1:5" ht="12.75">
      <c r="A349" s="35" t="s">
        <v>55</v>
      </c>
      <c r="E349" s="40" t="s">
        <v>848</v>
      </c>
    </row>
    <row r="350" spans="1:5" ht="12.75">
      <c r="A350" t="s">
        <v>57</v>
      </c>
      <c r="E350" s="39" t="s">
        <v>201</v>
      </c>
    </row>
    <row r="351" spans="1:16" ht="12.75">
      <c r="A351" t="s">
        <v>48</v>
      </c>
      <c s="34" t="s">
        <v>458</v>
      </c>
      <c s="34" t="s">
        <v>849</v>
      </c>
      <c s="35" t="s">
        <v>139</v>
      </c>
      <c s="6" t="s">
        <v>850</v>
      </c>
      <c s="36" t="s">
        <v>227</v>
      </c>
      <c s="37">
        <v>12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199</v>
      </c>
      <c>
        <f>(M351*21)/100</f>
      </c>
      <c t="s">
        <v>26</v>
      </c>
    </row>
    <row r="352" spans="1:5" ht="12.75">
      <c r="A352" s="35" t="s">
        <v>54</v>
      </c>
      <c r="E352" s="39" t="s">
        <v>5</v>
      </c>
    </row>
    <row r="353" spans="1:5" ht="12.75">
      <c r="A353" s="35" t="s">
        <v>55</v>
      </c>
      <c r="E353" s="40" t="s">
        <v>851</v>
      </c>
    </row>
    <row r="354" spans="1:5" ht="12.75">
      <c r="A354" t="s">
        <v>57</v>
      </c>
      <c r="E354" s="39" t="s">
        <v>201</v>
      </c>
    </row>
    <row r="355" spans="1:16" ht="12.75">
      <c r="A355" t="s">
        <v>48</v>
      </c>
      <c s="34" t="s">
        <v>461</v>
      </c>
      <c s="34" t="s">
        <v>852</v>
      </c>
      <c s="35" t="s">
        <v>139</v>
      </c>
      <c s="6" t="s">
        <v>853</v>
      </c>
      <c s="36" t="s">
        <v>227</v>
      </c>
      <c s="37">
        <v>1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199</v>
      </c>
      <c>
        <f>(M355*21)/100</f>
      </c>
      <c t="s">
        <v>26</v>
      </c>
    </row>
    <row r="356" spans="1:5" ht="12.75">
      <c r="A356" s="35" t="s">
        <v>54</v>
      </c>
      <c r="E356" s="39" t="s">
        <v>5</v>
      </c>
    </row>
    <row r="357" spans="1:5" ht="12.75">
      <c r="A357" s="35" t="s">
        <v>55</v>
      </c>
      <c r="E357" s="40" t="s">
        <v>854</v>
      </c>
    </row>
    <row r="358" spans="1:5" ht="12.75">
      <c r="A358" t="s">
        <v>57</v>
      </c>
      <c r="E358" s="39" t="s">
        <v>201</v>
      </c>
    </row>
    <row r="359" spans="1:16" ht="12.75">
      <c r="A359" t="s">
        <v>48</v>
      </c>
      <c s="34" t="s">
        <v>464</v>
      </c>
      <c s="34" t="s">
        <v>855</v>
      </c>
      <c s="35" t="s">
        <v>139</v>
      </c>
      <c s="6" t="s">
        <v>856</v>
      </c>
      <c s="36" t="s">
        <v>227</v>
      </c>
      <c s="37">
        <v>4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199</v>
      </c>
      <c>
        <f>(M359*21)/100</f>
      </c>
      <c t="s">
        <v>26</v>
      </c>
    </row>
    <row r="360" spans="1:5" ht="12.75">
      <c r="A360" s="35" t="s">
        <v>54</v>
      </c>
      <c r="E360" s="39" t="s">
        <v>5</v>
      </c>
    </row>
    <row r="361" spans="1:5" ht="12.75">
      <c r="A361" s="35" t="s">
        <v>55</v>
      </c>
      <c r="E361" s="40" t="s">
        <v>857</v>
      </c>
    </row>
    <row r="362" spans="1:5" ht="12.75">
      <c r="A362" t="s">
        <v>57</v>
      </c>
      <c r="E362" s="39" t="s">
        <v>201</v>
      </c>
    </row>
    <row r="363" spans="1:16" ht="12.75">
      <c r="A363" t="s">
        <v>48</v>
      </c>
      <c s="34" t="s">
        <v>467</v>
      </c>
      <c s="34" t="s">
        <v>858</v>
      </c>
      <c s="35" t="s">
        <v>139</v>
      </c>
      <c s="6" t="s">
        <v>859</v>
      </c>
      <c s="36" t="s">
        <v>227</v>
      </c>
      <c s="37">
        <v>4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199</v>
      </c>
      <c>
        <f>(M363*21)/100</f>
      </c>
      <c t="s">
        <v>26</v>
      </c>
    </row>
    <row r="364" spans="1:5" ht="12.75">
      <c r="A364" s="35" t="s">
        <v>54</v>
      </c>
      <c r="E364" s="39" t="s">
        <v>5</v>
      </c>
    </row>
    <row r="365" spans="1:5" ht="12.75">
      <c r="A365" s="35" t="s">
        <v>55</v>
      </c>
      <c r="E365" s="40" t="s">
        <v>860</v>
      </c>
    </row>
    <row r="366" spans="1:5" ht="12.75">
      <c r="A366" t="s">
        <v>57</v>
      </c>
      <c r="E366" s="39" t="s">
        <v>201</v>
      </c>
    </row>
    <row r="367" spans="1:16" ht="12.75">
      <c r="A367" t="s">
        <v>48</v>
      </c>
      <c s="34" t="s">
        <v>470</v>
      </c>
      <c s="34" t="s">
        <v>861</v>
      </c>
      <c s="35" t="s">
        <v>139</v>
      </c>
      <c s="6" t="s">
        <v>862</v>
      </c>
      <c s="36" t="s">
        <v>227</v>
      </c>
      <c s="37">
        <v>4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199</v>
      </c>
      <c>
        <f>(M367*21)/100</f>
      </c>
      <c t="s">
        <v>26</v>
      </c>
    </row>
    <row r="368" spans="1:5" ht="12.75">
      <c r="A368" s="35" t="s">
        <v>54</v>
      </c>
      <c r="E368" s="39" t="s">
        <v>5</v>
      </c>
    </row>
    <row r="369" spans="1:5" ht="12.75">
      <c r="A369" s="35" t="s">
        <v>55</v>
      </c>
      <c r="E369" s="40" t="s">
        <v>863</v>
      </c>
    </row>
    <row r="370" spans="1:5" ht="12.75">
      <c r="A370" t="s">
        <v>57</v>
      </c>
      <c r="E370" s="39" t="s">
        <v>201</v>
      </c>
    </row>
    <row r="371" spans="1:16" ht="12.75">
      <c r="A371" t="s">
        <v>48</v>
      </c>
      <c s="34" t="s">
        <v>473</v>
      </c>
      <c s="34" t="s">
        <v>864</v>
      </c>
      <c s="35" t="s">
        <v>139</v>
      </c>
      <c s="6" t="s">
        <v>865</v>
      </c>
      <c s="36" t="s">
        <v>227</v>
      </c>
      <c s="37">
        <v>10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199</v>
      </c>
      <c>
        <f>(M371*21)/100</f>
      </c>
      <c t="s">
        <v>26</v>
      </c>
    </row>
    <row r="372" spans="1:5" ht="12.75">
      <c r="A372" s="35" t="s">
        <v>54</v>
      </c>
      <c r="E372" s="39" t="s">
        <v>5</v>
      </c>
    </row>
    <row r="373" spans="1:5" ht="12.75">
      <c r="A373" s="35" t="s">
        <v>55</v>
      </c>
      <c r="E373" s="40" t="s">
        <v>866</v>
      </c>
    </row>
    <row r="374" spans="1:5" ht="12.75">
      <c r="A374" t="s">
        <v>57</v>
      </c>
      <c r="E374" s="39" t="s">
        <v>201</v>
      </c>
    </row>
    <row r="375" spans="1:16" ht="12.75">
      <c r="A375" t="s">
        <v>48</v>
      </c>
      <c s="34" t="s">
        <v>476</v>
      </c>
      <c s="34" t="s">
        <v>565</v>
      </c>
      <c s="35" t="s">
        <v>139</v>
      </c>
      <c s="6" t="s">
        <v>566</v>
      </c>
      <c s="36" t="s">
        <v>567</v>
      </c>
      <c s="37">
        <v>80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199</v>
      </c>
      <c>
        <f>(M375*21)/100</f>
      </c>
      <c t="s">
        <v>26</v>
      </c>
    </row>
    <row r="376" spans="1:5" ht="12.75">
      <c r="A376" s="35" t="s">
        <v>54</v>
      </c>
      <c r="E376" s="39" t="s">
        <v>5</v>
      </c>
    </row>
    <row r="377" spans="1:5" ht="12.75">
      <c r="A377" s="35" t="s">
        <v>55</v>
      </c>
      <c r="E377" s="40" t="s">
        <v>867</v>
      </c>
    </row>
    <row r="378" spans="1:5" ht="12.75">
      <c r="A378" t="s">
        <v>57</v>
      </c>
      <c r="E378" s="39" t="s">
        <v>201</v>
      </c>
    </row>
    <row r="379" spans="1:16" ht="12.75">
      <c r="A379" t="s">
        <v>48</v>
      </c>
      <c s="34" t="s">
        <v>479</v>
      </c>
      <c s="34" t="s">
        <v>868</v>
      </c>
      <c s="35" t="s">
        <v>139</v>
      </c>
      <c s="6" t="s">
        <v>869</v>
      </c>
      <c s="36" t="s">
        <v>219</v>
      </c>
      <c s="37">
        <v>3000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620</v>
      </c>
      <c>
        <f>(M379*21)/100</f>
      </c>
      <c t="s">
        <v>26</v>
      </c>
    </row>
    <row r="380" spans="1:5" ht="12.75">
      <c r="A380" s="35" t="s">
        <v>54</v>
      </c>
      <c r="E380" s="39" t="s">
        <v>5</v>
      </c>
    </row>
    <row r="381" spans="1:5" ht="12.75">
      <c r="A381" s="35" t="s">
        <v>55</v>
      </c>
      <c r="E381" s="40" t="s">
        <v>870</v>
      </c>
    </row>
    <row r="382" spans="1:5" ht="102">
      <c r="A382" t="s">
        <v>57</v>
      </c>
      <c r="E382" s="39" t="s">
        <v>871</v>
      </c>
    </row>
    <row r="383" spans="1:13" ht="12.75">
      <c r="A383" t="s">
        <v>45</v>
      </c>
      <c r="C383" s="31" t="s">
        <v>46</v>
      </c>
      <c r="E383" s="33" t="s">
        <v>47</v>
      </c>
      <c r="J383" s="32">
        <f>0</f>
      </c>
      <c s="32">
        <f>0</f>
      </c>
      <c s="32">
        <f>0+L384+L388+L392+L396</f>
      </c>
      <c s="32">
        <f>0+M384+M388+M392+M396</f>
      </c>
    </row>
    <row r="384" spans="1:16" ht="25.5">
      <c r="A384" t="s">
        <v>48</v>
      </c>
      <c s="34" t="s">
        <v>482</v>
      </c>
      <c s="34" t="s">
        <v>50</v>
      </c>
      <c s="35" t="s">
        <v>49</v>
      </c>
      <c s="6" t="s">
        <v>51</v>
      </c>
      <c s="36" t="s">
        <v>52</v>
      </c>
      <c s="37">
        <v>30.75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872</v>
      </c>
      <c>
        <f>(M384*21)/100</f>
      </c>
      <c t="s">
        <v>26</v>
      </c>
    </row>
    <row r="385" spans="1:5" ht="25.5">
      <c r="A385" s="35" t="s">
        <v>54</v>
      </c>
      <c r="E385" s="39" t="s">
        <v>607</v>
      </c>
    </row>
    <row r="386" spans="1:5" ht="12.75">
      <c r="A386" s="35" t="s">
        <v>55</v>
      </c>
      <c r="E386" s="40" t="s">
        <v>608</v>
      </c>
    </row>
    <row r="387" spans="1:5" ht="191.25">
      <c r="A387" t="s">
        <v>57</v>
      </c>
      <c r="E387" s="39" t="s">
        <v>58</v>
      </c>
    </row>
    <row r="388" spans="1:16" ht="25.5">
      <c r="A388" t="s">
        <v>48</v>
      </c>
      <c s="34" t="s">
        <v>485</v>
      </c>
      <c s="34" t="s">
        <v>74</v>
      </c>
      <c s="35" t="s">
        <v>73</v>
      </c>
      <c s="6" t="s">
        <v>75</v>
      </c>
      <c s="36" t="s">
        <v>52</v>
      </c>
      <c s="37">
        <v>1.25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872</v>
      </c>
      <c>
        <f>(M388*21)/100</f>
      </c>
      <c t="s">
        <v>26</v>
      </c>
    </row>
    <row r="389" spans="1:5" ht="25.5">
      <c r="A389" s="35" t="s">
        <v>54</v>
      </c>
      <c r="E389" s="39" t="s">
        <v>607</v>
      </c>
    </row>
    <row r="390" spans="1:5" ht="12.75">
      <c r="A390" s="35" t="s">
        <v>55</v>
      </c>
      <c r="E390" s="40" t="s">
        <v>5</v>
      </c>
    </row>
    <row r="391" spans="1:5" ht="191.25">
      <c r="A391" t="s">
        <v>57</v>
      </c>
      <c r="E391" s="39" t="s">
        <v>77</v>
      </c>
    </row>
    <row r="392" spans="1:16" ht="25.5">
      <c r="A392" t="s">
        <v>48</v>
      </c>
      <c s="34" t="s">
        <v>488</v>
      </c>
      <c s="34" t="s">
        <v>111</v>
      </c>
      <c s="35" t="s">
        <v>110</v>
      </c>
      <c s="6" t="s">
        <v>112</v>
      </c>
      <c s="36" t="s">
        <v>52</v>
      </c>
      <c s="37">
        <v>0.5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872</v>
      </c>
      <c>
        <f>(M392*21)/100</f>
      </c>
      <c t="s">
        <v>26</v>
      </c>
    </row>
    <row r="393" spans="1:5" ht="25.5">
      <c r="A393" s="35" t="s">
        <v>54</v>
      </c>
      <c r="E393" s="39" t="s">
        <v>607</v>
      </c>
    </row>
    <row r="394" spans="1:5" ht="12.75">
      <c r="A394" s="35" t="s">
        <v>55</v>
      </c>
      <c r="E394" s="40" t="s">
        <v>5</v>
      </c>
    </row>
    <row r="395" spans="1:5" ht="191.25">
      <c r="A395" t="s">
        <v>57</v>
      </c>
      <c r="E395" s="39" t="s">
        <v>82</v>
      </c>
    </row>
    <row r="396" spans="1:16" ht="25.5">
      <c r="A396" t="s">
        <v>48</v>
      </c>
      <c s="34" t="s">
        <v>491</v>
      </c>
      <c s="34" t="s">
        <v>115</v>
      </c>
      <c s="35" t="s">
        <v>114</v>
      </c>
      <c s="6" t="s">
        <v>116</v>
      </c>
      <c s="36" t="s">
        <v>52</v>
      </c>
      <c s="37">
        <v>2.5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872</v>
      </c>
      <c>
        <f>(M396*21)/100</f>
      </c>
      <c t="s">
        <v>26</v>
      </c>
    </row>
    <row r="397" spans="1:5" ht="25.5">
      <c r="A397" s="35" t="s">
        <v>54</v>
      </c>
      <c r="E397" s="39" t="s">
        <v>607</v>
      </c>
    </row>
    <row r="398" spans="1:5" ht="12.75">
      <c r="A398" s="35" t="s">
        <v>55</v>
      </c>
      <c r="E398" s="40" t="s">
        <v>5</v>
      </c>
    </row>
    <row r="399" spans="1:5" ht="191.25">
      <c r="A399" t="s">
        <v>57</v>
      </c>
      <c r="E399" s="39" t="s">
        <v>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612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612</v>
      </c>
      <c r="E4" s="26" t="s">
        <v>613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COUNTIFS(L8:L135,"=0",A8:A135,"P")+COUNTIFS(L8:L135,"",A8:A135,"P")+SUM(Q8:Q135)</f>
      </c>
    </row>
    <row r="8" spans="1:13" ht="12.75">
      <c r="A8" t="s">
        <v>43</v>
      </c>
      <c r="C8" s="28" t="s">
        <v>875</v>
      </c>
      <c r="E8" s="30" t="s">
        <v>874</v>
      </c>
      <c r="J8" s="29">
        <f>0+J9+J126</f>
      </c>
      <c s="29">
        <f>0+K9+K126</f>
      </c>
      <c s="29">
        <f>0+L9+L126</f>
      </c>
      <c s="29">
        <f>0+M9+M126</f>
      </c>
    </row>
    <row r="9" spans="1:13" ht="12.75">
      <c r="A9" t="s">
        <v>45</v>
      </c>
      <c r="C9" s="31" t="s">
        <v>139</v>
      </c>
      <c r="E9" s="33" t="s">
        <v>876</v>
      </c>
      <c r="J9" s="32">
        <f>0</f>
      </c>
      <c s="32">
        <f>0</f>
      </c>
      <c s="32">
        <f>0+L10+L14+L18+L22+L26+L30+L34+L38+L42+L46+L50+L54+L58+L62+L66+L70+L74+L78+L82+L86+L90+L94+L98+L102+L106+L110+L114+L118+L122</f>
      </c>
      <c s="32">
        <f>0+M10+M14+M18+M22+M26+M30+M34+M38+M42+M46+M50+M54+M58+M62+M66+M70+M74+M78+M82+M86+M90+M94+M98+M102+M106+M110+M114+M118+M122</f>
      </c>
    </row>
    <row r="10" spans="1:16" ht="12.75">
      <c r="A10" t="s">
        <v>48</v>
      </c>
      <c s="34" t="s">
        <v>139</v>
      </c>
      <c s="34" t="s">
        <v>877</v>
      </c>
      <c s="35" t="s">
        <v>5</v>
      </c>
      <c s="6" t="s">
        <v>878</v>
      </c>
      <c s="36" t="s">
        <v>227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199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879</v>
      </c>
    </row>
    <row r="13" spans="1:5" ht="12.75">
      <c r="A13" t="s">
        <v>57</v>
      </c>
      <c r="E13" s="39" t="s">
        <v>201</v>
      </c>
    </row>
    <row r="14" spans="1:16" ht="12.75">
      <c r="A14" t="s">
        <v>48</v>
      </c>
      <c s="34" t="s">
        <v>26</v>
      </c>
      <c s="34" t="s">
        <v>880</v>
      </c>
      <c s="35" t="s">
        <v>5</v>
      </c>
      <c s="6" t="s">
        <v>881</v>
      </c>
      <c s="36" t="s">
        <v>227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199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879</v>
      </c>
    </row>
    <row r="17" spans="1:5" ht="12.75">
      <c r="A17" t="s">
        <v>57</v>
      </c>
      <c r="E17" s="39" t="s">
        <v>201</v>
      </c>
    </row>
    <row r="18" spans="1:16" ht="25.5">
      <c r="A18" t="s">
        <v>48</v>
      </c>
      <c s="34" t="s">
        <v>25</v>
      </c>
      <c s="34" t="s">
        <v>882</v>
      </c>
      <c s="35" t="s">
        <v>5</v>
      </c>
      <c s="6" t="s">
        <v>883</v>
      </c>
      <c s="36" t="s">
        <v>227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199</v>
      </c>
      <c>
        <f>(M18*21)/100</f>
      </c>
      <c t="s">
        <v>26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884</v>
      </c>
    </row>
    <row r="21" spans="1:5" ht="12.75">
      <c r="A21" t="s">
        <v>57</v>
      </c>
      <c r="E21" s="39" t="s">
        <v>201</v>
      </c>
    </row>
    <row r="22" spans="1:16" ht="12.75">
      <c r="A22" t="s">
        <v>48</v>
      </c>
      <c s="34" t="s">
        <v>162</v>
      </c>
      <c s="34" t="s">
        <v>885</v>
      </c>
      <c s="35" t="s">
        <v>5</v>
      </c>
      <c s="6" t="s">
        <v>886</v>
      </c>
      <c s="36" t="s">
        <v>227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199</v>
      </c>
      <c>
        <f>(M22*21)/100</f>
      </c>
      <c t="s">
        <v>26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884</v>
      </c>
    </row>
    <row r="25" spans="1:5" ht="12.75">
      <c r="A25" t="s">
        <v>57</v>
      </c>
      <c r="E25" s="39" t="s">
        <v>201</v>
      </c>
    </row>
    <row r="26" spans="1:16" ht="12.75">
      <c r="A26" t="s">
        <v>48</v>
      </c>
      <c s="34" t="s">
        <v>167</v>
      </c>
      <c s="34" t="s">
        <v>887</v>
      </c>
      <c s="35" t="s">
        <v>5</v>
      </c>
      <c s="6" t="s">
        <v>888</v>
      </c>
      <c s="36" t="s">
        <v>889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620</v>
      </c>
      <c>
        <f>(M26*21)/100</f>
      </c>
      <c t="s">
        <v>26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890</v>
      </c>
    </row>
    <row r="29" spans="1:5" ht="127.5">
      <c r="A29" t="s">
        <v>57</v>
      </c>
      <c r="E29" s="39" t="s">
        <v>891</v>
      </c>
    </row>
    <row r="30" spans="1:16" ht="12.75">
      <c r="A30" t="s">
        <v>48</v>
      </c>
      <c s="34" t="s">
        <v>213</v>
      </c>
      <c s="34" t="s">
        <v>892</v>
      </c>
      <c s="35" t="s">
        <v>5</v>
      </c>
      <c s="6" t="s">
        <v>893</v>
      </c>
      <c s="36" t="s">
        <v>227</v>
      </c>
      <c s="37">
        <v>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199</v>
      </c>
      <c>
        <f>(M30*21)/100</f>
      </c>
      <c t="s">
        <v>26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894</v>
      </c>
    </row>
    <row r="33" spans="1:5" ht="12.75">
      <c r="A33" t="s">
        <v>57</v>
      </c>
      <c r="E33" s="39" t="s">
        <v>201</v>
      </c>
    </row>
    <row r="34" spans="1:16" ht="12.75">
      <c r="A34" t="s">
        <v>48</v>
      </c>
      <c s="34" t="s">
        <v>216</v>
      </c>
      <c s="34" t="s">
        <v>895</v>
      </c>
      <c s="35" t="s">
        <v>5</v>
      </c>
      <c s="6" t="s">
        <v>896</v>
      </c>
      <c s="36" t="s">
        <v>227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199</v>
      </c>
      <c>
        <f>(M34*21)/100</f>
      </c>
      <c t="s">
        <v>26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884</v>
      </c>
    </row>
    <row r="37" spans="1:5" ht="12.75">
      <c r="A37" t="s">
        <v>57</v>
      </c>
      <c r="E37" s="39" t="s">
        <v>201</v>
      </c>
    </row>
    <row r="38" spans="1:16" ht="12.75">
      <c r="A38" t="s">
        <v>48</v>
      </c>
      <c s="34" t="s">
        <v>220</v>
      </c>
      <c s="34" t="s">
        <v>897</v>
      </c>
      <c s="35" t="s">
        <v>5</v>
      </c>
      <c s="6" t="s">
        <v>898</v>
      </c>
      <c s="36" t="s">
        <v>227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620</v>
      </c>
      <c>
        <f>(M38*21)/100</f>
      </c>
      <c t="s">
        <v>26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884</v>
      </c>
    </row>
    <row r="41" spans="1:5" ht="127.5">
      <c r="A41" t="s">
        <v>57</v>
      </c>
      <c r="E41" s="39" t="s">
        <v>899</v>
      </c>
    </row>
    <row r="42" spans="1:16" ht="12.75">
      <c r="A42" t="s">
        <v>48</v>
      </c>
      <c s="34" t="s">
        <v>172</v>
      </c>
      <c s="34" t="s">
        <v>900</v>
      </c>
      <c s="35" t="s">
        <v>5</v>
      </c>
      <c s="6" t="s">
        <v>901</v>
      </c>
      <c s="36" t="s">
        <v>227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199</v>
      </c>
      <c>
        <f>(M42*21)/100</f>
      </c>
      <c t="s">
        <v>26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55</v>
      </c>
      <c r="E44" s="40" t="s">
        <v>884</v>
      </c>
    </row>
    <row r="45" spans="1:5" ht="12.75">
      <c r="A45" t="s">
        <v>57</v>
      </c>
      <c r="E45" s="39" t="s">
        <v>201</v>
      </c>
    </row>
    <row r="46" spans="1:16" ht="12.75">
      <c r="A46" t="s">
        <v>48</v>
      </c>
      <c s="34" t="s">
        <v>176</v>
      </c>
      <c s="34" t="s">
        <v>902</v>
      </c>
      <c s="35" t="s">
        <v>5</v>
      </c>
      <c s="6" t="s">
        <v>903</v>
      </c>
      <c s="36" t="s">
        <v>227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199</v>
      </c>
      <c>
        <f>(M46*21)/100</f>
      </c>
      <c t="s">
        <v>26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55</v>
      </c>
      <c r="E48" s="40" t="s">
        <v>884</v>
      </c>
    </row>
    <row r="49" spans="1:5" ht="12.75">
      <c r="A49" t="s">
        <v>57</v>
      </c>
      <c r="E49" s="39" t="s">
        <v>201</v>
      </c>
    </row>
    <row r="50" spans="1:16" ht="12.75">
      <c r="A50" t="s">
        <v>48</v>
      </c>
      <c s="34" t="s">
        <v>180</v>
      </c>
      <c s="34" t="s">
        <v>904</v>
      </c>
      <c s="35" t="s">
        <v>5</v>
      </c>
      <c s="6" t="s">
        <v>905</v>
      </c>
      <c s="36" t="s">
        <v>227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199</v>
      </c>
      <c>
        <f>(M50*21)/100</f>
      </c>
      <c t="s">
        <v>26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55</v>
      </c>
      <c r="E52" s="40" t="s">
        <v>884</v>
      </c>
    </row>
    <row r="53" spans="1:5" ht="12.75">
      <c r="A53" t="s">
        <v>57</v>
      </c>
      <c r="E53" s="39" t="s">
        <v>201</v>
      </c>
    </row>
    <row r="54" spans="1:16" ht="12.75">
      <c r="A54" t="s">
        <v>48</v>
      </c>
      <c s="34" t="s">
        <v>185</v>
      </c>
      <c s="34" t="s">
        <v>906</v>
      </c>
      <c s="35" t="s">
        <v>5</v>
      </c>
      <c s="6" t="s">
        <v>907</v>
      </c>
      <c s="36" t="s">
        <v>227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199</v>
      </c>
      <c>
        <f>(M54*21)/100</f>
      </c>
      <c t="s">
        <v>26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55</v>
      </c>
      <c r="E56" s="40" t="s">
        <v>884</v>
      </c>
    </row>
    <row r="57" spans="1:5" ht="12.75">
      <c r="A57" t="s">
        <v>57</v>
      </c>
      <c r="E57" s="39" t="s">
        <v>201</v>
      </c>
    </row>
    <row r="58" spans="1:16" ht="12.75">
      <c r="A58" t="s">
        <v>48</v>
      </c>
      <c s="34" t="s">
        <v>238</v>
      </c>
      <c s="34" t="s">
        <v>908</v>
      </c>
      <c s="35" t="s">
        <v>5</v>
      </c>
      <c s="6" t="s">
        <v>909</v>
      </c>
      <c s="36" t="s">
        <v>227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199</v>
      </c>
      <c>
        <f>(M58*21)/100</f>
      </c>
      <c t="s">
        <v>26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55</v>
      </c>
      <c r="E60" s="40" t="s">
        <v>884</v>
      </c>
    </row>
    <row r="61" spans="1:5" ht="12.75">
      <c r="A61" t="s">
        <v>57</v>
      </c>
      <c r="E61" s="39" t="s">
        <v>201</v>
      </c>
    </row>
    <row r="62" spans="1:16" ht="12.75">
      <c r="A62" t="s">
        <v>48</v>
      </c>
      <c s="34" t="s">
        <v>241</v>
      </c>
      <c s="34" t="s">
        <v>910</v>
      </c>
      <c s="35" t="s">
        <v>5</v>
      </c>
      <c s="6" t="s">
        <v>911</v>
      </c>
      <c s="36" t="s">
        <v>227</v>
      </c>
      <c s="37">
        <v>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199</v>
      </c>
      <c>
        <f>(M62*21)/100</f>
      </c>
      <c t="s">
        <v>26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55</v>
      </c>
      <c r="E64" s="40" t="s">
        <v>912</v>
      </c>
    </row>
    <row r="65" spans="1:5" ht="12.75">
      <c r="A65" t="s">
        <v>57</v>
      </c>
      <c r="E65" s="39" t="s">
        <v>201</v>
      </c>
    </row>
    <row r="66" spans="1:16" ht="12.75">
      <c r="A66" t="s">
        <v>48</v>
      </c>
      <c s="34" t="s">
        <v>244</v>
      </c>
      <c s="34" t="s">
        <v>913</v>
      </c>
      <c s="35" t="s">
        <v>5</v>
      </c>
      <c s="6" t="s">
        <v>914</v>
      </c>
      <c s="36" t="s">
        <v>227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199</v>
      </c>
      <c>
        <f>(M66*21)/100</f>
      </c>
      <c t="s">
        <v>26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55</v>
      </c>
      <c r="E68" s="40" t="s">
        <v>884</v>
      </c>
    </row>
    <row r="69" spans="1:5" ht="12.75">
      <c r="A69" t="s">
        <v>57</v>
      </c>
      <c r="E69" s="39" t="s">
        <v>201</v>
      </c>
    </row>
    <row r="70" spans="1:16" ht="12.75">
      <c r="A70" t="s">
        <v>48</v>
      </c>
      <c s="34" t="s">
        <v>247</v>
      </c>
      <c s="34" t="s">
        <v>915</v>
      </c>
      <c s="35" t="s">
        <v>5</v>
      </c>
      <c s="6" t="s">
        <v>916</v>
      </c>
      <c s="36" t="s">
        <v>227</v>
      </c>
      <c s="37">
        <v>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620</v>
      </c>
      <c>
        <f>(M70*21)/100</f>
      </c>
      <c t="s">
        <v>26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55</v>
      </c>
      <c r="E72" s="40" t="s">
        <v>912</v>
      </c>
    </row>
    <row r="73" spans="1:5" ht="12.75">
      <c r="A73" t="s">
        <v>57</v>
      </c>
      <c r="E73" s="39" t="s">
        <v>917</v>
      </c>
    </row>
    <row r="74" spans="1:16" ht="12.75">
      <c r="A74" t="s">
        <v>48</v>
      </c>
      <c s="34" t="s">
        <v>250</v>
      </c>
      <c s="34" t="s">
        <v>918</v>
      </c>
      <c s="35" t="s">
        <v>5</v>
      </c>
      <c s="6" t="s">
        <v>919</v>
      </c>
      <c s="36" t="s">
        <v>296</v>
      </c>
      <c s="37">
        <v>0.4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199</v>
      </c>
      <c>
        <f>(M74*21)/100</f>
      </c>
      <c t="s">
        <v>26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55</v>
      </c>
      <c r="E76" s="40" t="s">
        <v>920</v>
      </c>
    </row>
    <row r="77" spans="1:5" ht="12.75">
      <c r="A77" t="s">
        <v>57</v>
      </c>
      <c r="E77" s="39" t="s">
        <v>201</v>
      </c>
    </row>
    <row r="78" spans="1:16" ht="12.75">
      <c r="A78" t="s">
        <v>48</v>
      </c>
      <c s="34" t="s">
        <v>253</v>
      </c>
      <c s="34" t="s">
        <v>921</v>
      </c>
      <c s="35" t="s">
        <v>5</v>
      </c>
      <c s="6" t="s">
        <v>922</v>
      </c>
      <c s="36" t="s">
        <v>219</v>
      </c>
      <c s="37">
        <v>20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199</v>
      </c>
      <c>
        <f>(M78*21)/100</f>
      </c>
      <c t="s">
        <v>26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55</v>
      </c>
      <c r="E80" s="40" t="s">
        <v>923</v>
      </c>
    </row>
    <row r="81" spans="1:5" ht="12.75">
      <c r="A81" t="s">
        <v>57</v>
      </c>
      <c r="E81" s="39" t="s">
        <v>201</v>
      </c>
    </row>
    <row r="82" spans="1:16" ht="25.5">
      <c r="A82" t="s">
        <v>48</v>
      </c>
      <c s="34" t="s">
        <v>256</v>
      </c>
      <c s="34" t="s">
        <v>781</v>
      </c>
      <c s="35" t="s">
        <v>5</v>
      </c>
      <c s="6" t="s">
        <v>782</v>
      </c>
      <c s="36" t="s">
        <v>219</v>
      </c>
      <c s="37">
        <v>10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199</v>
      </c>
      <c>
        <f>(M82*21)/100</f>
      </c>
      <c t="s">
        <v>26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55</v>
      </c>
      <c r="E84" s="40" t="s">
        <v>924</v>
      </c>
    </row>
    <row r="85" spans="1:5" ht="12.75">
      <c r="A85" t="s">
        <v>57</v>
      </c>
      <c r="E85" s="39" t="s">
        <v>201</v>
      </c>
    </row>
    <row r="86" spans="1:16" ht="25.5">
      <c r="A86" t="s">
        <v>48</v>
      </c>
      <c s="34" t="s">
        <v>259</v>
      </c>
      <c s="34" t="s">
        <v>787</v>
      </c>
      <c s="35" t="s">
        <v>5</v>
      </c>
      <c s="6" t="s">
        <v>788</v>
      </c>
      <c s="36" t="s">
        <v>227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199</v>
      </c>
      <c>
        <f>(M86*21)/100</f>
      </c>
      <c t="s">
        <v>26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55</v>
      </c>
      <c r="E88" s="40" t="s">
        <v>925</v>
      </c>
    </row>
    <row r="89" spans="1:5" ht="12.75">
      <c r="A89" t="s">
        <v>57</v>
      </c>
      <c r="E89" s="39" t="s">
        <v>201</v>
      </c>
    </row>
    <row r="90" spans="1:16" ht="12.75">
      <c r="A90" t="s">
        <v>48</v>
      </c>
      <c s="34" t="s">
        <v>262</v>
      </c>
      <c s="34" t="s">
        <v>926</v>
      </c>
      <c s="35" t="s">
        <v>5</v>
      </c>
      <c s="6" t="s">
        <v>927</v>
      </c>
      <c s="36" t="s">
        <v>219</v>
      </c>
      <c s="37">
        <v>25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199</v>
      </c>
      <c>
        <f>(M90*21)/100</f>
      </c>
      <c t="s">
        <v>26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55</v>
      </c>
      <c r="E92" s="40" t="s">
        <v>928</v>
      </c>
    </row>
    <row r="93" spans="1:5" ht="12.75">
      <c r="A93" t="s">
        <v>57</v>
      </c>
      <c r="E93" s="39" t="s">
        <v>201</v>
      </c>
    </row>
    <row r="94" spans="1:16" ht="25.5">
      <c r="A94" t="s">
        <v>48</v>
      </c>
      <c s="34" t="s">
        <v>265</v>
      </c>
      <c s="34" t="s">
        <v>929</v>
      </c>
      <c s="35" t="s">
        <v>5</v>
      </c>
      <c s="6" t="s">
        <v>930</v>
      </c>
      <c s="36" t="s">
        <v>227</v>
      </c>
      <c s="37">
        <v>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199</v>
      </c>
      <c>
        <f>(M94*21)/100</f>
      </c>
      <c t="s">
        <v>26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55</v>
      </c>
      <c r="E96" s="40" t="s">
        <v>931</v>
      </c>
    </row>
    <row r="97" spans="1:5" ht="12.75">
      <c r="A97" t="s">
        <v>57</v>
      </c>
      <c r="E97" s="39" t="s">
        <v>201</v>
      </c>
    </row>
    <row r="98" spans="1:16" ht="12.75">
      <c r="A98" t="s">
        <v>48</v>
      </c>
      <c s="34" t="s">
        <v>270</v>
      </c>
      <c s="34" t="s">
        <v>932</v>
      </c>
      <c s="35" t="s">
        <v>5</v>
      </c>
      <c s="6" t="s">
        <v>933</v>
      </c>
      <c s="36" t="s">
        <v>219</v>
      </c>
      <c s="37">
        <v>20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199</v>
      </c>
      <c>
        <f>(M98*21)/100</f>
      </c>
      <c t="s">
        <v>26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55</v>
      </c>
      <c r="E100" s="40" t="s">
        <v>923</v>
      </c>
    </row>
    <row r="101" spans="1:5" ht="12.75">
      <c r="A101" t="s">
        <v>57</v>
      </c>
      <c r="E101" s="39" t="s">
        <v>201</v>
      </c>
    </row>
    <row r="102" spans="1:16" ht="12.75">
      <c r="A102" t="s">
        <v>48</v>
      </c>
      <c s="34" t="s">
        <v>273</v>
      </c>
      <c s="34" t="s">
        <v>934</v>
      </c>
      <c s="35" t="s">
        <v>5</v>
      </c>
      <c s="6" t="s">
        <v>935</v>
      </c>
      <c s="36" t="s">
        <v>227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199</v>
      </c>
      <c>
        <f>(M102*21)/100</f>
      </c>
      <c t="s">
        <v>26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55</v>
      </c>
      <c r="E104" s="40" t="s">
        <v>884</v>
      </c>
    </row>
    <row r="105" spans="1:5" ht="12.75">
      <c r="A105" t="s">
        <v>57</v>
      </c>
      <c r="E105" s="39" t="s">
        <v>201</v>
      </c>
    </row>
    <row r="106" spans="1:16" ht="12.75">
      <c r="A106" t="s">
        <v>48</v>
      </c>
      <c s="34" t="s">
        <v>276</v>
      </c>
      <c s="34" t="s">
        <v>936</v>
      </c>
      <c s="35" t="s">
        <v>5</v>
      </c>
      <c s="6" t="s">
        <v>937</v>
      </c>
      <c s="36" t="s">
        <v>227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199</v>
      </c>
      <c>
        <f>(M106*21)/100</f>
      </c>
      <c t="s">
        <v>26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55</v>
      </c>
      <c r="E108" s="40" t="s">
        <v>884</v>
      </c>
    </row>
    <row r="109" spans="1:5" ht="12.75">
      <c r="A109" t="s">
        <v>57</v>
      </c>
      <c r="E109" s="39" t="s">
        <v>201</v>
      </c>
    </row>
    <row r="110" spans="1:16" ht="12.75">
      <c r="A110" t="s">
        <v>48</v>
      </c>
      <c s="34" t="s">
        <v>279</v>
      </c>
      <c s="34" t="s">
        <v>938</v>
      </c>
      <c s="35" t="s">
        <v>5</v>
      </c>
      <c s="6" t="s">
        <v>939</v>
      </c>
      <c s="36" t="s">
        <v>567</v>
      </c>
      <c s="37">
        <v>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620</v>
      </c>
      <c>
        <f>(M110*21)/100</f>
      </c>
      <c t="s">
        <v>26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55</v>
      </c>
      <c r="E112" s="40" t="s">
        <v>940</v>
      </c>
    </row>
    <row r="113" spans="1:5" ht="127.5">
      <c r="A113" t="s">
        <v>57</v>
      </c>
      <c r="E113" s="39" t="s">
        <v>941</v>
      </c>
    </row>
    <row r="114" spans="1:16" ht="12.75">
      <c r="A114" t="s">
        <v>48</v>
      </c>
      <c s="34" t="s">
        <v>282</v>
      </c>
      <c s="34" t="s">
        <v>942</v>
      </c>
      <c s="35" t="s">
        <v>5</v>
      </c>
      <c s="6" t="s">
        <v>943</v>
      </c>
      <c s="36" t="s">
        <v>567</v>
      </c>
      <c s="37">
        <v>16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620</v>
      </c>
      <c>
        <f>(M114*21)/100</f>
      </c>
      <c t="s">
        <v>26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55</v>
      </c>
      <c r="E116" s="40" t="s">
        <v>944</v>
      </c>
    </row>
    <row r="117" spans="1:5" ht="127.5">
      <c r="A117" t="s">
        <v>57</v>
      </c>
      <c r="E117" s="39" t="s">
        <v>945</v>
      </c>
    </row>
    <row r="118" spans="1:16" ht="12.75">
      <c r="A118" t="s">
        <v>48</v>
      </c>
      <c s="34" t="s">
        <v>285</v>
      </c>
      <c s="34" t="s">
        <v>946</v>
      </c>
      <c s="35" t="s">
        <v>5</v>
      </c>
      <c s="6" t="s">
        <v>947</v>
      </c>
      <c s="36" t="s">
        <v>567</v>
      </c>
      <c s="37">
        <v>16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620</v>
      </c>
      <c>
        <f>(M118*21)/100</f>
      </c>
      <c t="s">
        <v>26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55</v>
      </c>
      <c r="E120" s="40" t="s">
        <v>944</v>
      </c>
    </row>
    <row r="121" spans="1:5" ht="127.5">
      <c r="A121" t="s">
        <v>57</v>
      </c>
      <c r="E121" s="39" t="s">
        <v>941</v>
      </c>
    </row>
    <row r="122" spans="1:16" ht="25.5">
      <c r="A122" t="s">
        <v>48</v>
      </c>
      <c s="34" t="s">
        <v>288</v>
      </c>
      <c s="34" t="s">
        <v>948</v>
      </c>
      <c s="35" t="s">
        <v>5</v>
      </c>
      <c s="6" t="s">
        <v>949</v>
      </c>
      <c s="36" t="s">
        <v>227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199</v>
      </c>
      <c>
        <f>(M122*21)/100</f>
      </c>
      <c t="s">
        <v>26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55</v>
      </c>
      <c r="E124" s="40" t="s">
        <v>884</v>
      </c>
    </row>
    <row r="125" spans="1:5" ht="12.75">
      <c r="A125" t="s">
        <v>57</v>
      </c>
      <c r="E125" s="39" t="s">
        <v>626</v>
      </c>
    </row>
    <row r="126" spans="1:13" ht="12.75">
      <c r="A126" t="s">
        <v>45</v>
      </c>
      <c r="C126" s="31" t="s">
        <v>46</v>
      </c>
      <c r="E126" s="33" t="s">
        <v>47</v>
      </c>
      <c r="J126" s="32">
        <f>0</f>
      </c>
      <c s="32">
        <f>0</f>
      </c>
      <c s="32">
        <f>0+L127+L131+L135</f>
      </c>
      <c s="32">
        <f>0+M127+M131+M135</f>
      </c>
    </row>
    <row r="127" spans="1:16" ht="25.5">
      <c r="A127" t="s">
        <v>48</v>
      </c>
      <c s="34" t="s">
        <v>293</v>
      </c>
      <c s="34" t="s">
        <v>115</v>
      </c>
      <c s="35" t="s">
        <v>114</v>
      </c>
      <c s="6" t="s">
        <v>116</v>
      </c>
      <c s="36" t="s">
        <v>52</v>
      </c>
      <c s="37">
        <v>0.02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26</v>
      </c>
    </row>
    <row r="128" spans="1:5" ht="25.5">
      <c r="A128" s="35" t="s">
        <v>54</v>
      </c>
      <c r="E128" s="39" t="s">
        <v>607</v>
      </c>
    </row>
    <row r="129" spans="1:5" ht="12.75">
      <c r="A129" s="35" t="s">
        <v>55</v>
      </c>
      <c r="E129" s="40" t="s">
        <v>950</v>
      </c>
    </row>
    <row r="130" spans="1:5" ht="191.25">
      <c r="A130" t="s">
        <v>57</v>
      </c>
      <c r="E130" s="39" t="s">
        <v>82</v>
      </c>
    </row>
    <row r="131" spans="1:16" ht="25.5">
      <c r="A131" t="s">
        <v>48</v>
      </c>
      <c s="34" t="s">
        <v>297</v>
      </c>
      <c s="34" t="s">
        <v>111</v>
      </c>
      <c s="35" t="s">
        <v>110</v>
      </c>
      <c s="6" t="s">
        <v>112</v>
      </c>
      <c s="36" t="s">
        <v>52</v>
      </c>
      <c s="37">
        <v>0.05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26</v>
      </c>
    </row>
    <row r="132" spans="1:5" ht="25.5">
      <c r="A132" s="35" t="s">
        <v>54</v>
      </c>
      <c r="E132" s="39" t="s">
        <v>607</v>
      </c>
    </row>
    <row r="133" spans="1:5" ht="12.75">
      <c r="A133" s="35" t="s">
        <v>55</v>
      </c>
      <c r="E133" s="40" t="s">
        <v>950</v>
      </c>
    </row>
    <row r="134" spans="1:5" ht="191.25">
      <c r="A134" t="s">
        <v>57</v>
      </c>
      <c r="E134" s="39" t="s">
        <v>82</v>
      </c>
    </row>
    <row r="135" spans="1:16" ht="25.5">
      <c r="A135" t="s">
        <v>48</v>
      </c>
      <c s="34" t="s">
        <v>300</v>
      </c>
      <c s="34" t="s">
        <v>92</v>
      </c>
      <c s="35" t="s">
        <v>91</v>
      </c>
      <c s="6" t="s">
        <v>93</v>
      </c>
      <c s="36" t="s">
        <v>52</v>
      </c>
      <c s="37">
        <v>0.02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26</v>
      </c>
    </row>
    <row r="136" spans="1:5" ht="25.5">
      <c r="A136" s="35" t="s">
        <v>54</v>
      </c>
      <c r="E136" s="39" t="s">
        <v>607</v>
      </c>
    </row>
    <row r="137" spans="1:5" ht="12.75">
      <c r="A137" s="35" t="s">
        <v>55</v>
      </c>
      <c r="E137" s="40" t="s">
        <v>950</v>
      </c>
    </row>
    <row r="138" spans="1:5" ht="191.25">
      <c r="A138" t="s">
        <v>57</v>
      </c>
      <c r="E138" s="39" t="s">
        <v>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612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612</v>
      </c>
      <c r="E4" s="26" t="s">
        <v>613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COUNTIFS(L8:L91,"=0",A8:A91,"P")+COUNTIFS(L8:L91,"",A8:A91,"P")+SUM(Q8:Q91)</f>
      </c>
    </row>
    <row r="8" spans="1:13" ht="12.75">
      <c r="A8" t="s">
        <v>43</v>
      </c>
      <c r="C8" s="28" t="s">
        <v>953</v>
      </c>
      <c r="E8" s="30" t="s">
        <v>952</v>
      </c>
      <c r="J8" s="29">
        <f>0+J9+J82</f>
      </c>
      <c s="29">
        <f>0+K9+K82</f>
      </c>
      <c s="29">
        <f>0+L9+L82</f>
      </c>
      <c s="29">
        <f>0+M9+M82</f>
      </c>
    </row>
    <row r="9" spans="1:13" ht="12.75">
      <c r="A9" t="s">
        <v>45</v>
      </c>
      <c r="C9" s="31" t="s">
        <v>139</v>
      </c>
      <c r="E9" s="33" t="s">
        <v>954</v>
      </c>
      <c r="J9" s="32">
        <f>0</f>
      </c>
      <c s="32">
        <f>0</f>
      </c>
      <c s="32">
        <f>0+L10+L14+L18+L22+L26+L30+L34+L38+L42+L46+L50+L54+L58+L62+L66+L70+L74+L78</f>
      </c>
      <c s="32">
        <f>0+M10+M14+M18+M22+M26+M30+M34+M38+M42+M46+M50+M54+M58+M62+M66+M70+M74+M78</f>
      </c>
    </row>
    <row r="10" spans="1:16" ht="12.75">
      <c r="A10" t="s">
        <v>48</v>
      </c>
      <c s="34" t="s">
        <v>139</v>
      </c>
      <c s="34" t="s">
        <v>955</v>
      </c>
      <c s="35" t="s">
        <v>5</v>
      </c>
      <c s="6" t="s">
        <v>956</v>
      </c>
      <c s="36" t="s">
        <v>227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199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957</v>
      </c>
    </row>
    <row r="13" spans="1:5" ht="12.75">
      <c r="A13" t="s">
        <v>57</v>
      </c>
      <c r="E13" s="39" t="s">
        <v>201</v>
      </c>
    </row>
    <row r="14" spans="1:16" ht="12.75">
      <c r="A14" t="s">
        <v>48</v>
      </c>
      <c s="34" t="s">
        <v>26</v>
      </c>
      <c s="34" t="s">
        <v>958</v>
      </c>
      <c s="35" t="s">
        <v>5</v>
      </c>
      <c s="6" t="s">
        <v>959</v>
      </c>
      <c s="36" t="s">
        <v>227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199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957</v>
      </c>
    </row>
    <row r="17" spans="1:5" ht="12.75">
      <c r="A17" t="s">
        <v>57</v>
      </c>
      <c r="E17" s="39" t="s">
        <v>201</v>
      </c>
    </row>
    <row r="18" spans="1:16" ht="12.75">
      <c r="A18" t="s">
        <v>48</v>
      </c>
      <c s="34" t="s">
        <v>25</v>
      </c>
      <c s="34" t="s">
        <v>960</v>
      </c>
      <c s="35" t="s">
        <v>5</v>
      </c>
      <c s="6" t="s">
        <v>961</v>
      </c>
      <c s="36" t="s">
        <v>227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199</v>
      </c>
      <c>
        <f>(M18*21)/100</f>
      </c>
      <c t="s">
        <v>26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957</v>
      </c>
    </row>
    <row r="21" spans="1:5" ht="12.75">
      <c r="A21" t="s">
        <v>57</v>
      </c>
      <c r="E21" s="39" t="s">
        <v>626</v>
      </c>
    </row>
    <row r="22" spans="1:16" ht="12.75">
      <c r="A22" t="s">
        <v>48</v>
      </c>
      <c s="34" t="s">
        <v>156</v>
      </c>
      <c s="34" t="s">
        <v>962</v>
      </c>
      <c s="35" t="s">
        <v>5</v>
      </c>
      <c s="6" t="s">
        <v>963</v>
      </c>
      <c s="36" t="s">
        <v>296</v>
      </c>
      <c s="37">
        <v>0.16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199</v>
      </c>
      <c>
        <f>(M22*21)/100</f>
      </c>
      <c t="s">
        <v>26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957</v>
      </c>
    </row>
    <row r="25" spans="1:5" ht="102">
      <c r="A25" t="s">
        <v>57</v>
      </c>
      <c r="E25" s="39" t="s">
        <v>964</v>
      </c>
    </row>
    <row r="26" spans="1:16" ht="12.75">
      <c r="A26" t="s">
        <v>48</v>
      </c>
      <c s="34" t="s">
        <v>162</v>
      </c>
      <c s="34" t="s">
        <v>965</v>
      </c>
      <c s="35" t="s">
        <v>5</v>
      </c>
      <c s="6" t="s">
        <v>966</v>
      </c>
      <c s="36" t="s">
        <v>227</v>
      </c>
      <c s="37">
        <v>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144</v>
      </c>
      <c>
        <f>(M26*21)/100</f>
      </c>
      <c t="s">
        <v>26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957</v>
      </c>
    </row>
    <row r="29" spans="1:5" ht="102">
      <c r="A29" t="s">
        <v>57</v>
      </c>
      <c r="E29" s="39" t="s">
        <v>964</v>
      </c>
    </row>
    <row r="30" spans="1:16" ht="12.75">
      <c r="A30" t="s">
        <v>48</v>
      </c>
      <c s="34" t="s">
        <v>167</v>
      </c>
      <c s="34" t="s">
        <v>967</v>
      </c>
      <c s="35" t="s">
        <v>5</v>
      </c>
      <c s="6" t="s">
        <v>968</v>
      </c>
      <c s="36" t="s">
        <v>296</v>
      </c>
      <c s="37">
        <v>0.016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199</v>
      </c>
      <c>
        <f>(M30*21)/100</f>
      </c>
      <c t="s">
        <v>26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957</v>
      </c>
    </row>
    <row r="33" spans="1:5" ht="12.75">
      <c r="A33" t="s">
        <v>57</v>
      </c>
      <c r="E33" s="39" t="s">
        <v>201</v>
      </c>
    </row>
    <row r="34" spans="1:16" ht="12.75">
      <c r="A34" t="s">
        <v>48</v>
      </c>
      <c s="34" t="s">
        <v>213</v>
      </c>
      <c s="34" t="s">
        <v>932</v>
      </c>
      <c s="35" t="s">
        <v>5</v>
      </c>
      <c s="6" t="s">
        <v>933</v>
      </c>
      <c s="36" t="s">
        <v>219</v>
      </c>
      <c s="37">
        <v>20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199</v>
      </c>
      <c>
        <f>(M34*21)/100</f>
      </c>
      <c t="s">
        <v>26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957</v>
      </c>
    </row>
    <row r="37" spans="1:5" ht="12.75">
      <c r="A37" t="s">
        <v>57</v>
      </c>
      <c r="E37" s="39" t="s">
        <v>201</v>
      </c>
    </row>
    <row r="38" spans="1:16" ht="25.5">
      <c r="A38" t="s">
        <v>48</v>
      </c>
      <c s="34" t="s">
        <v>216</v>
      </c>
      <c s="34" t="s">
        <v>969</v>
      </c>
      <c s="35" t="s">
        <v>5</v>
      </c>
      <c s="6" t="s">
        <v>970</v>
      </c>
      <c s="36" t="s">
        <v>219</v>
      </c>
      <c s="37">
        <v>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199</v>
      </c>
      <c>
        <f>(M38*21)/100</f>
      </c>
      <c t="s">
        <v>26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957</v>
      </c>
    </row>
    <row r="41" spans="1:5" ht="12.75">
      <c r="A41" t="s">
        <v>57</v>
      </c>
      <c r="E41" s="39" t="s">
        <v>626</v>
      </c>
    </row>
    <row r="42" spans="1:16" ht="25.5">
      <c r="A42" t="s">
        <v>48</v>
      </c>
      <c s="34" t="s">
        <v>220</v>
      </c>
      <c s="34" t="s">
        <v>787</v>
      </c>
      <c s="35" t="s">
        <v>5</v>
      </c>
      <c s="6" t="s">
        <v>788</v>
      </c>
      <c s="36" t="s">
        <v>227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199</v>
      </c>
      <c>
        <f>(M42*21)/100</f>
      </c>
      <c t="s">
        <v>26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55</v>
      </c>
      <c r="E44" s="40" t="s">
        <v>957</v>
      </c>
    </row>
    <row r="45" spans="1:5" ht="12.75">
      <c r="A45" t="s">
        <v>57</v>
      </c>
      <c r="E45" s="39" t="s">
        <v>626</v>
      </c>
    </row>
    <row r="46" spans="1:16" ht="12.75">
      <c r="A46" t="s">
        <v>48</v>
      </c>
      <c s="34" t="s">
        <v>172</v>
      </c>
      <c s="34" t="s">
        <v>971</v>
      </c>
      <c s="35" t="s">
        <v>5</v>
      </c>
      <c s="6" t="s">
        <v>972</v>
      </c>
      <c s="36" t="s">
        <v>973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144</v>
      </c>
      <c>
        <f>(M46*21)/100</f>
      </c>
      <c t="s">
        <v>26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55</v>
      </c>
      <c r="E48" s="40" t="s">
        <v>957</v>
      </c>
    </row>
    <row r="49" spans="1:5" ht="102">
      <c r="A49" t="s">
        <v>57</v>
      </c>
      <c r="E49" s="39" t="s">
        <v>964</v>
      </c>
    </row>
    <row r="50" spans="1:16" ht="12.75">
      <c r="A50" t="s">
        <v>48</v>
      </c>
      <c s="34" t="s">
        <v>176</v>
      </c>
      <c s="34" t="s">
        <v>974</v>
      </c>
      <c s="35" t="s">
        <v>5</v>
      </c>
      <c s="6" t="s">
        <v>975</v>
      </c>
      <c s="36" t="s">
        <v>973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144</v>
      </c>
      <c>
        <f>(M50*21)/100</f>
      </c>
      <c t="s">
        <v>26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55</v>
      </c>
      <c r="E52" s="40" t="s">
        <v>957</v>
      </c>
    </row>
    <row r="53" spans="1:5" ht="102">
      <c r="A53" t="s">
        <v>57</v>
      </c>
      <c r="E53" s="39" t="s">
        <v>964</v>
      </c>
    </row>
    <row r="54" spans="1:16" ht="12.75">
      <c r="A54" t="s">
        <v>48</v>
      </c>
      <c s="34" t="s">
        <v>180</v>
      </c>
      <c s="34" t="s">
        <v>976</v>
      </c>
      <c s="35" t="s">
        <v>5</v>
      </c>
      <c s="6" t="s">
        <v>977</v>
      </c>
      <c s="36" t="s">
        <v>973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199</v>
      </c>
      <c>
        <f>(M54*21)/100</f>
      </c>
      <c t="s">
        <v>26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55</v>
      </c>
      <c r="E56" s="40" t="s">
        <v>957</v>
      </c>
    </row>
    <row r="57" spans="1:5" ht="12.75">
      <c r="A57" t="s">
        <v>57</v>
      </c>
      <c r="E57" s="39" t="s">
        <v>626</v>
      </c>
    </row>
    <row r="58" spans="1:16" ht="12.75">
      <c r="A58" t="s">
        <v>48</v>
      </c>
      <c s="34" t="s">
        <v>185</v>
      </c>
      <c s="34" t="s">
        <v>978</v>
      </c>
      <c s="35" t="s">
        <v>5</v>
      </c>
      <c s="6" t="s">
        <v>979</v>
      </c>
      <c s="36" t="s">
        <v>227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199</v>
      </c>
      <c>
        <f>(M58*21)/100</f>
      </c>
      <c t="s">
        <v>26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55</v>
      </c>
      <c r="E60" s="40" t="s">
        <v>957</v>
      </c>
    </row>
    <row r="61" spans="1:5" ht="12.75">
      <c r="A61" t="s">
        <v>57</v>
      </c>
      <c r="E61" s="39" t="s">
        <v>626</v>
      </c>
    </row>
    <row r="62" spans="1:16" ht="12.75">
      <c r="A62" t="s">
        <v>48</v>
      </c>
      <c s="34" t="s">
        <v>238</v>
      </c>
      <c s="34" t="s">
        <v>980</v>
      </c>
      <c s="35" t="s">
        <v>5</v>
      </c>
      <c s="6" t="s">
        <v>981</v>
      </c>
      <c s="36" t="s">
        <v>227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199</v>
      </c>
      <c>
        <f>(M62*21)/100</f>
      </c>
      <c t="s">
        <v>26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55</v>
      </c>
      <c r="E64" s="40" t="s">
        <v>957</v>
      </c>
    </row>
    <row r="65" spans="1:5" ht="12.75">
      <c r="A65" t="s">
        <v>57</v>
      </c>
      <c r="E65" s="39" t="s">
        <v>201</v>
      </c>
    </row>
    <row r="66" spans="1:16" ht="12.75">
      <c r="A66" t="s">
        <v>48</v>
      </c>
      <c s="34" t="s">
        <v>241</v>
      </c>
      <c s="34" t="s">
        <v>982</v>
      </c>
      <c s="35" t="s">
        <v>5</v>
      </c>
      <c s="6" t="s">
        <v>983</v>
      </c>
      <c s="36" t="s">
        <v>219</v>
      </c>
      <c s="37">
        <v>20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199</v>
      </c>
      <c>
        <f>(M66*21)/100</f>
      </c>
      <c t="s">
        <v>26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55</v>
      </c>
      <c r="E68" s="40" t="s">
        <v>957</v>
      </c>
    </row>
    <row r="69" spans="1:5" ht="12.75">
      <c r="A69" t="s">
        <v>57</v>
      </c>
      <c r="E69" s="39" t="s">
        <v>201</v>
      </c>
    </row>
    <row r="70" spans="1:16" ht="12.75">
      <c r="A70" t="s">
        <v>48</v>
      </c>
      <c s="34" t="s">
        <v>244</v>
      </c>
      <c s="34" t="s">
        <v>984</v>
      </c>
      <c s="35" t="s">
        <v>5</v>
      </c>
      <c s="6" t="s">
        <v>985</v>
      </c>
      <c s="36" t="s">
        <v>296</v>
      </c>
      <c s="37">
        <v>0.2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199</v>
      </c>
      <c>
        <f>(M70*21)/100</f>
      </c>
      <c t="s">
        <v>26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55</v>
      </c>
      <c r="E72" s="40" t="s">
        <v>957</v>
      </c>
    </row>
    <row r="73" spans="1:5" ht="12.75">
      <c r="A73" t="s">
        <v>57</v>
      </c>
      <c r="E73" s="39" t="s">
        <v>201</v>
      </c>
    </row>
    <row r="74" spans="1:16" ht="12.75">
      <c r="A74" t="s">
        <v>48</v>
      </c>
      <c s="34" t="s">
        <v>247</v>
      </c>
      <c s="34" t="s">
        <v>986</v>
      </c>
      <c s="35" t="s">
        <v>5</v>
      </c>
      <c s="6" t="s">
        <v>987</v>
      </c>
      <c s="36" t="s">
        <v>219</v>
      </c>
      <c s="37">
        <v>10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144</v>
      </c>
      <c>
        <f>(M74*21)/100</f>
      </c>
      <c t="s">
        <v>26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55</v>
      </c>
      <c r="E76" s="40" t="s">
        <v>957</v>
      </c>
    </row>
    <row r="77" spans="1:5" ht="102">
      <c r="A77" t="s">
        <v>57</v>
      </c>
      <c r="E77" s="39" t="s">
        <v>964</v>
      </c>
    </row>
    <row r="78" spans="1:16" ht="12.75">
      <c r="A78" t="s">
        <v>48</v>
      </c>
      <c s="34" t="s">
        <v>250</v>
      </c>
      <c s="34" t="s">
        <v>988</v>
      </c>
      <c s="35" t="s">
        <v>5</v>
      </c>
      <c s="6" t="s">
        <v>989</v>
      </c>
      <c s="36" t="s">
        <v>889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144</v>
      </c>
      <c>
        <f>(M78*21)/100</f>
      </c>
      <c t="s">
        <v>26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55</v>
      </c>
      <c r="E80" s="40" t="s">
        <v>957</v>
      </c>
    </row>
    <row r="81" spans="1:5" ht="102">
      <c r="A81" t="s">
        <v>57</v>
      </c>
      <c r="E81" s="39" t="s">
        <v>964</v>
      </c>
    </row>
    <row r="82" spans="1:13" ht="12.75">
      <c r="A82" t="s">
        <v>45</v>
      </c>
      <c r="C82" s="31" t="s">
        <v>46</v>
      </c>
      <c r="E82" s="33" t="s">
        <v>47</v>
      </c>
      <c r="J82" s="32">
        <f>0</f>
      </c>
      <c s="32">
        <f>0</f>
      </c>
      <c s="32">
        <f>0+L83+L87+L91</f>
      </c>
      <c s="32">
        <f>0+M83+M87+M91</f>
      </c>
    </row>
    <row r="83" spans="1:16" ht="25.5">
      <c r="A83" t="s">
        <v>48</v>
      </c>
      <c s="34" t="s">
        <v>253</v>
      </c>
      <c s="34" t="s">
        <v>111</v>
      </c>
      <c s="35" t="s">
        <v>110</v>
      </c>
      <c s="6" t="s">
        <v>112</v>
      </c>
      <c s="36" t="s">
        <v>52</v>
      </c>
      <c s="37">
        <v>0.2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26</v>
      </c>
    </row>
    <row r="84" spans="1:5" ht="25.5">
      <c r="A84" s="35" t="s">
        <v>54</v>
      </c>
      <c r="E84" s="39" t="s">
        <v>607</v>
      </c>
    </row>
    <row r="85" spans="1:5" ht="12.75">
      <c r="A85" s="35" t="s">
        <v>55</v>
      </c>
      <c r="E85" s="40" t="s">
        <v>957</v>
      </c>
    </row>
    <row r="86" spans="1:5" ht="191.25">
      <c r="A86" t="s">
        <v>57</v>
      </c>
      <c r="E86" s="39" t="s">
        <v>82</v>
      </c>
    </row>
    <row r="87" spans="1:16" ht="25.5">
      <c r="A87" t="s">
        <v>48</v>
      </c>
      <c s="34" t="s">
        <v>259</v>
      </c>
      <c s="34" t="s">
        <v>115</v>
      </c>
      <c s="35" t="s">
        <v>114</v>
      </c>
      <c s="6" t="s">
        <v>116</v>
      </c>
      <c s="36" t="s">
        <v>52</v>
      </c>
      <c s="37">
        <v>0.2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26</v>
      </c>
    </row>
    <row r="88" spans="1:5" ht="25.5">
      <c r="A88" s="35" t="s">
        <v>54</v>
      </c>
      <c r="E88" s="39" t="s">
        <v>607</v>
      </c>
    </row>
    <row r="89" spans="1:5" ht="12.75">
      <c r="A89" s="35" t="s">
        <v>55</v>
      </c>
      <c r="E89" s="40" t="s">
        <v>957</v>
      </c>
    </row>
    <row r="90" spans="1:5" ht="191.25">
      <c r="A90" t="s">
        <v>57</v>
      </c>
      <c r="E90" s="39" t="s">
        <v>82</v>
      </c>
    </row>
    <row r="91" spans="1:16" ht="25.5">
      <c r="A91" t="s">
        <v>48</v>
      </c>
      <c s="34" t="s">
        <v>262</v>
      </c>
      <c s="34" t="s">
        <v>92</v>
      </c>
      <c s="35" t="s">
        <v>91</v>
      </c>
      <c s="6" t="s">
        <v>93</v>
      </c>
      <c s="36" t="s">
        <v>52</v>
      </c>
      <c s="37">
        <v>0.1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26</v>
      </c>
    </row>
    <row r="92" spans="1:5" ht="25.5">
      <c r="A92" s="35" t="s">
        <v>54</v>
      </c>
      <c r="E92" s="39" t="s">
        <v>607</v>
      </c>
    </row>
    <row r="93" spans="1:5" ht="12.75">
      <c r="A93" s="35" t="s">
        <v>55</v>
      </c>
      <c r="E93" s="40" t="s">
        <v>957</v>
      </c>
    </row>
    <row r="94" spans="1:5" ht="191.25">
      <c r="A94" t="s">
        <v>57</v>
      </c>
      <c r="E94" s="39" t="s">
        <v>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612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612</v>
      </c>
      <c r="E4" s="26" t="s">
        <v>613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COUNTIFS(L8:L119,"=0",A8:A119,"P")+COUNTIFS(L8:L119,"",A8:A119,"P")+SUM(Q8:Q119)</f>
      </c>
    </row>
    <row r="8" spans="1:13" ht="12.75">
      <c r="A8" t="s">
        <v>43</v>
      </c>
      <c r="C8" s="28" t="s">
        <v>992</v>
      </c>
      <c r="E8" s="30" t="s">
        <v>991</v>
      </c>
      <c r="J8" s="29">
        <f>0+J9+J114</f>
      </c>
      <c s="29">
        <f>0+K9+K114</f>
      </c>
      <c s="29">
        <f>0+L9+L114</f>
      </c>
      <c s="29">
        <f>0+M9+M114</f>
      </c>
    </row>
    <row r="9" spans="1:13" ht="12.75">
      <c r="A9" t="s">
        <v>45</v>
      </c>
      <c r="C9" s="31" t="s">
        <v>993</v>
      </c>
      <c r="E9" s="33" t="s">
        <v>994</v>
      </c>
      <c r="J9" s="32">
        <f>0</f>
      </c>
      <c s="32">
        <f>0</f>
      </c>
      <c s="32">
        <f>0+L10+L14+L18+L22+L26+L30+L34+L38+L42+L46+L50+L54+L58+L62+L66+L70+L74+L78+L82+L86+L90+L94+L98+L102+L106+L110</f>
      </c>
      <c s="32">
        <f>0+M10+M14+M18+M22+M26+M30+M34+M38+M42+M46+M50+M54+M58+M62+M66+M70+M74+M78+M82+M86+M90+M94+M98+M102+M106+M110</f>
      </c>
    </row>
    <row r="10" spans="1:16" ht="12.75">
      <c r="A10" t="s">
        <v>48</v>
      </c>
      <c s="34" t="s">
        <v>139</v>
      </c>
      <c s="34" t="s">
        <v>995</v>
      </c>
      <c s="35" t="s">
        <v>5</v>
      </c>
      <c s="6" t="s">
        <v>996</v>
      </c>
      <c s="36" t="s">
        <v>227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199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997</v>
      </c>
    </row>
    <row r="13" spans="1:5" ht="12.75">
      <c r="A13" t="s">
        <v>57</v>
      </c>
      <c r="E13" s="39" t="s">
        <v>626</v>
      </c>
    </row>
    <row r="14" spans="1:16" ht="12.75">
      <c r="A14" t="s">
        <v>48</v>
      </c>
      <c s="34" t="s">
        <v>26</v>
      </c>
      <c s="34" t="s">
        <v>998</v>
      </c>
      <c s="35" t="s">
        <v>5</v>
      </c>
      <c s="6" t="s">
        <v>999</v>
      </c>
      <c s="36" t="s">
        <v>227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199</v>
      </c>
      <c>
        <f>(M14*21)/100</f>
      </c>
      <c t="s">
        <v>26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1000</v>
      </c>
    </row>
    <row r="17" spans="1:5" ht="12.75">
      <c r="A17" t="s">
        <v>57</v>
      </c>
      <c r="E17" s="39" t="s">
        <v>626</v>
      </c>
    </row>
    <row r="18" spans="1:16" ht="12.75">
      <c r="A18" t="s">
        <v>48</v>
      </c>
      <c s="34" t="s">
        <v>25</v>
      </c>
      <c s="34" t="s">
        <v>1001</v>
      </c>
      <c s="35" t="s">
        <v>5</v>
      </c>
      <c s="6" t="s">
        <v>1002</v>
      </c>
      <c s="36" t="s">
        <v>227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199</v>
      </c>
      <c>
        <f>(M18*21)/100</f>
      </c>
      <c t="s">
        <v>26</v>
      </c>
    </row>
    <row r="19" spans="1:5" ht="12.75">
      <c r="A19" s="35" t="s">
        <v>54</v>
      </c>
      <c r="E19" s="39" t="s">
        <v>1003</v>
      </c>
    </row>
    <row r="20" spans="1:5" ht="25.5">
      <c r="A20" s="35" t="s">
        <v>55</v>
      </c>
      <c r="E20" s="40" t="s">
        <v>1004</v>
      </c>
    </row>
    <row r="21" spans="1:5" ht="12.75">
      <c r="A21" t="s">
        <v>57</v>
      </c>
      <c r="E21" s="39" t="s">
        <v>626</v>
      </c>
    </row>
    <row r="22" spans="1:16" ht="12.75">
      <c r="A22" t="s">
        <v>48</v>
      </c>
      <c s="34" t="s">
        <v>156</v>
      </c>
      <c s="34" t="s">
        <v>1005</v>
      </c>
      <c s="35" t="s">
        <v>5</v>
      </c>
      <c s="6" t="s">
        <v>1006</v>
      </c>
      <c s="36" t="s">
        <v>227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199</v>
      </c>
      <c>
        <f>(M22*21)/100</f>
      </c>
      <c t="s">
        <v>26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1007</v>
      </c>
    </row>
    <row r="25" spans="1:5" ht="12.75">
      <c r="A25" t="s">
        <v>57</v>
      </c>
      <c r="E25" s="39" t="s">
        <v>626</v>
      </c>
    </row>
    <row r="26" spans="1:16" ht="12.75">
      <c r="A26" t="s">
        <v>48</v>
      </c>
      <c s="34" t="s">
        <v>162</v>
      </c>
      <c s="34" t="s">
        <v>1008</v>
      </c>
      <c s="35" t="s">
        <v>5</v>
      </c>
      <c s="6" t="s">
        <v>1009</v>
      </c>
      <c s="36" t="s">
        <v>227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199</v>
      </c>
      <c>
        <f>(M26*21)/100</f>
      </c>
      <c t="s">
        <v>26</v>
      </c>
    </row>
    <row r="27" spans="1:5" ht="12.75">
      <c r="A27" s="35" t="s">
        <v>54</v>
      </c>
      <c r="E27" s="39" t="s">
        <v>1010</v>
      </c>
    </row>
    <row r="28" spans="1:5" ht="12.75">
      <c r="A28" s="35" t="s">
        <v>55</v>
      </c>
      <c r="E28" s="40" t="s">
        <v>1011</v>
      </c>
    </row>
    <row r="29" spans="1:5" ht="12.75">
      <c r="A29" t="s">
        <v>57</v>
      </c>
      <c r="E29" s="39" t="s">
        <v>626</v>
      </c>
    </row>
    <row r="30" spans="1:16" ht="12.75">
      <c r="A30" t="s">
        <v>48</v>
      </c>
      <c s="34" t="s">
        <v>167</v>
      </c>
      <c s="34" t="s">
        <v>1012</v>
      </c>
      <c s="35" t="s">
        <v>5</v>
      </c>
      <c s="6" t="s">
        <v>1013</v>
      </c>
      <c s="36" t="s">
        <v>227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1014</v>
      </c>
      <c>
        <f>(M30*21)/100</f>
      </c>
      <c t="s">
        <v>26</v>
      </c>
    </row>
    <row r="31" spans="1:5" ht="12.75">
      <c r="A31" s="35" t="s">
        <v>54</v>
      </c>
      <c r="E31" s="39" t="s">
        <v>1015</v>
      </c>
    </row>
    <row r="32" spans="1:5" ht="25.5">
      <c r="A32" s="35" t="s">
        <v>55</v>
      </c>
      <c r="E32" s="40" t="s">
        <v>1016</v>
      </c>
    </row>
    <row r="33" spans="1:5" ht="178.5">
      <c r="A33" t="s">
        <v>57</v>
      </c>
      <c r="E33" s="39" t="s">
        <v>1017</v>
      </c>
    </row>
    <row r="34" spans="1:16" ht="12.75">
      <c r="A34" t="s">
        <v>48</v>
      </c>
      <c s="34" t="s">
        <v>213</v>
      </c>
      <c s="34" t="s">
        <v>1018</v>
      </c>
      <c s="35" t="s">
        <v>5</v>
      </c>
      <c s="6" t="s">
        <v>1019</v>
      </c>
      <c s="36" t="s">
        <v>227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199</v>
      </c>
      <c>
        <f>(M34*21)/100</f>
      </c>
      <c t="s">
        <v>26</v>
      </c>
    </row>
    <row r="35" spans="1:5" ht="12.75">
      <c r="A35" s="35" t="s">
        <v>54</v>
      </c>
      <c r="E35" s="39" t="s">
        <v>1015</v>
      </c>
    </row>
    <row r="36" spans="1:5" ht="12.75">
      <c r="A36" s="35" t="s">
        <v>55</v>
      </c>
      <c r="E36" s="40" t="s">
        <v>1020</v>
      </c>
    </row>
    <row r="37" spans="1:5" ht="12.75">
      <c r="A37" t="s">
        <v>57</v>
      </c>
      <c r="E37" s="39" t="s">
        <v>626</v>
      </c>
    </row>
    <row r="38" spans="1:16" ht="12.75">
      <c r="A38" t="s">
        <v>48</v>
      </c>
      <c s="34" t="s">
        <v>216</v>
      </c>
      <c s="34" t="s">
        <v>1021</v>
      </c>
      <c s="35" t="s">
        <v>5</v>
      </c>
      <c s="6" t="s">
        <v>1022</v>
      </c>
      <c s="36" t="s">
        <v>227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199</v>
      </c>
      <c>
        <f>(M38*21)/100</f>
      </c>
      <c t="s">
        <v>26</v>
      </c>
    </row>
    <row r="39" spans="1:5" ht="12.75">
      <c r="A39" s="35" t="s">
        <v>54</v>
      </c>
      <c r="E39" s="39" t="s">
        <v>1023</v>
      </c>
    </row>
    <row r="40" spans="1:5" ht="12.75">
      <c r="A40" s="35" t="s">
        <v>55</v>
      </c>
      <c r="E40" s="40" t="s">
        <v>1024</v>
      </c>
    </row>
    <row r="41" spans="1:5" ht="12.75">
      <c r="A41" t="s">
        <v>57</v>
      </c>
      <c r="E41" s="39" t="s">
        <v>626</v>
      </c>
    </row>
    <row r="42" spans="1:16" ht="12.75">
      <c r="A42" t="s">
        <v>48</v>
      </c>
      <c s="34" t="s">
        <v>220</v>
      </c>
      <c s="34" t="s">
        <v>1025</v>
      </c>
      <c s="35" t="s">
        <v>5</v>
      </c>
      <c s="6" t="s">
        <v>1026</v>
      </c>
      <c s="36" t="s">
        <v>227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199</v>
      </c>
      <c>
        <f>(M42*21)/100</f>
      </c>
      <c t="s">
        <v>26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55</v>
      </c>
      <c r="E44" s="40" t="s">
        <v>1027</v>
      </c>
    </row>
    <row r="45" spans="1:5" ht="12.75">
      <c r="A45" t="s">
        <v>57</v>
      </c>
      <c r="E45" s="39" t="s">
        <v>626</v>
      </c>
    </row>
    <row r="46" spans="1:16" ht="12.75">
      <c r="A46" t="s">
        <v>48</v>
      </c>
      <c s="34" t="s">
        <v>172</v>
      </c>
      <c s="34" t="s">
        <v>1028</v>
      </c>
      <c s="35" t="s">
        <v>5</v>
      </c>
      <c s="6" t="s">
        <v>1029</v>
      </c>
      <c s="36" t="s">
        <v>227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199</v>
      </c>
      <c>
        <f>(M46*21)/100</f>
      </c>
      <c t="s">
        <v>26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55</v>
      </c>
      <c r="E48" s="40" t="s">
        <v>5</v>
      </c>
    </row>
    <row r="49" spans="1:5" ht="12.75">
      <c r="A49" t="s">
        <v>57</v>
      </c>
      <c r="E49" s="39" t="s">
        <v>626</v>
      </c>
    </row>
    <row r="50" spans="1:16" ht="12.75">
      <c r="A50" t="s">
        <v>48</v>
      </c>
      <c s="34" t="s">
        <v>176</v>
      </c>
      <c s="34" t="s">
        <v>1030</v>
      </c>
      <c s="35" t="s">
        <v>5</v>
      </c>
      <c s="6" t="s">
        <v>1031</v>
      </c>
      <c s="36" t="s">
        <v>227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199</v>
      </c>
      <c>
        <f>(M50*21)/100</f>
      </c>
      <c t="s">
        <v>26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55</v>
      </c>
      <c r="E52" s="40" t="s">
        <v>5</v>
      </c>
    </row>
    <row r="53" spans="1:5" ht="12.75">
      <c r="A53" t="s">
        <v>57</v>
      </c>
      <c r="E53" s="39" t="s">
        <v>626</v>
      </c>
    </row>
    <row r="54" spans="1:16" ht="12.75">
      <c r="A54" t="s">
        <v>48</v>
      </c>
      <c s="34" t="s">
        <v>180</v>
      </c>
      <c s="34" t="s">
        <v>1032</v>
      </c>
      <c s="35" t="s">
        <v>5</v>
      </c>
      <c s="6" t="s">
        <v>1033</v>
      </c>
      <c s="36" t="s">
        <v>227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199</v>
      </c>
      <c>
        <f>(M54*21)/100</f>
      </c>
      <c t="s">
        <v>26</v>
      </c>
    </row>
    <row r="55" spans="1:5" ht="12.75">
      <c r="A55" s="35" t="s">
        <v>54</v>
      </c>
      <c r="E55" s="39" t="s">
        <v>1034</v>
      </c>
    </row>
    <row r="56" spans="1:5" ht="12.75">
      <c r="A56" s="35" t="s">
        <v>55</v>
      </c>
      <c r="E56" s="40" t="s">
        <v>1035</v>
      </c>
    </row>
    <row r="57" spans="1:5" ht="12.75">
      <c r="A57" t="s">
        <v>57</v>
      </c>
      <c r="E57" s="39" t="s">
        <v>626</v>
      </c>
    </row>
    <row r="58" spans="1:16" ht="12.75">
      <c r="A58" t="s">
        <v>48</v>
      </c>
      <c s="34" t="s">
        <v>185</v>
      </c>
      <c s="34" t="s">
        <v>1036</v>
      </c>
      <c s="35" t="s">
        <v>5</v>
      </c>
      <c s="6" t="s">
        <v>1037</v>
      </c>
      <c s="36" t="s">
        <v>227</v>
      </c>
      <c s="37">
        <v>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199</v>
      </c>
      <c>
        <f>(M58*21)/100</f>
      </c>
      <c t="s">
        <v>26</v>
      </c>
    </row>
    <row r="59" spans="1:5" ht="12.75">
      <c r="A59" s="35" t="s">
        <v>54</v>
      </c>
      <c r="E59" s="39" t="s">
        <v>1038</v>
      </c>
    </row>
    <row r="60" spans="1:5" ht="12.75">
      <c r="A60" s="35" t="s">
        <v>55</v>
      </c>
      <c r="E60" s="40" t="s">
        <v>5</v>
      </c>
    </row>
    <row r="61" spans="1:5" ht="12.75">
      <c r="A61" t="s">
        <v>57</v>
      </c>
      <c r="E61" s="39" t="s">
        <v>626</v>
      </c>
    </row>
    <row r="62" spans="1:16" ht="12.75">
      <c r="A62" t="s">
        <v>48</v>
      </c>
      <c s="34" t="s">
        <v>238</v>
      </c>
      <c s="34" t="s">
        <v>1039</v>
      </c>
      <c s="35" t="s">
        <v>5</v>
      </c>
      <c s="6" t="s">
        <v>1040</v>
      </c>
      <c s="36" t="s">
        <v>227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199</v>
      </c>
      <c>
        <f>(M62*21)/100</f>
      </c>
      <c t="s">
        <v>26</v>
      </c>
    </row>
    <row r="63" spans="1:5" ht="12.75">
      <c r="A63" s="35" t="s">
        <v>54</v>
      </c>
      <c r="E63" s="39" t="s">
        <v>1034</v>
      </c>
    </row>
    <row r="64" spans="1:5" ht="12.75">
      <c r="A64" s="35" t="s">
        <v>55</v>
      </c>
      <c r="E64" s="40" t="s">
        <v>1041</v>
      </c>
    </row>
    <row r="65" spans="1:5" ht="12.75">
      <c r="A65" t="s">
        <v>57</v>
      </c>
      <c r="E65" s="39" t="s">
        <v>626</v>
      </c>
    </row>
    <row r="66" spans="1:16" ht="12.75">
      <c r="A66" t="s">
        <v>48</v>
      </c>
      <c s="34" t="s">
        <v>241</v>
      </c>
      <c s="34" t="s">
        <v>1042</v>
      </c>
      <c s="35" t="s">
        <v>5</v>
      </c>
      <c s="6" t="s">
        <v>1043</v>
      </c>
      <c s="36" t="s">
        <v>219</v>
      </c>
      <c s="37">
        <v>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199</v>
      </c>
      <c>
        <f>(M66*21)/100</f>
      </c>
      <c t="s">
        <v>26</v>
      </c>
    </row>
    <row r="67" spans="1:5" ht="12.75">
      <c r="A67" s="35" t="s">
        <v>54</v>
      </c>
      <c r="E67" s="39" t="s">
        <v>1044</v>
      </c>
    </row>
    <row r="68" spans="1:5" ht="25.5">
      <c r="A68" s="35" t="s">
        <v>55</v>
      </c>
      <c r="E68" s="40" t="s">
        <v>1045</v>
      </c>
    </row>
    <row r="69" spans="1:5" ht="12.75">
      <c r="A69" t="s">
        <v>57</v>
      </c>
      <c r="E69" s="39" t="s">
        <v>626</v>
      </c>
    </row>
    <row r="70" spans="1:16" ht="12.75">
      <c r="A70" t="s">
        <v>48</v>
      </c>
      <c s="34" t="s">
        <v>244</v>
      </c>
      <c s="34" t="s">
        <v>1046</v>
      </c>
      <c s="35" t="s">
        <v>5</v>
      </c>
      <c s="6" t="s">
        <v>1047</v>
      </c>
      <c s="36" t="s">
        <v>219</v>
      </c>
      <c s="37">
        <v>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199</v>
      </c>
      <c>
        <f>(M70*21)/100</f>
      </c>
      <c t="s">
        <v>26</v>
      </c>
    </row>
    <row r="71" spans="1:5" ht="12.75">
      <c r="A71" s="35" t="s">
        <v>54</v>
      </c>
      <c r="E71" s="39" t="s">
        <v>1044</v>
      </c>
    </row>
    <row r="72" spans="1:5" ht="25.5">
      <c r="A72" s="35" t="s">
        <v>55</v>
      </c>
      <c r="E72" s="40" t="s">
        <v>1048</v>
      </c>
    </row>
    <row r="73" spans="1:5" ht="12.75">
      <c r="A73" t="s">
        <v>57</v>
      </c>
      <c r="E73" s="39" t="s">
        <v>626</v>
      </c>
    </row>
    <row r="74" spans="1:16" ht="12.75">
      <c r="A74" t="s">
        <v>48</v>
      </c>
      <c s="34" t="s">
        <v>247</v>
      </c>
      <c s="34" t="s">
        <v>1049</v>
      </c>
      <c s="35" t="s">
        <v>5</v>
      </c>
      <c s="6" t="s">
        <v>1050</v>
      </c>
      <c s="36" t="s">
        <v>219</v>
      </c>
      <c s="37">
        <v>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199</v>
      </c>
      <c>
        <f>(M74*21)/100</f>
      </c>
      <c t="s">
        <v>26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55</v>
      </c>
      <c r="E76" s="40" t="s">
        <v>5</v>
      </c>
    </row>
    <row r="77" spans="1:5" ht="12.75">
      <c r="A77" t="s">
        <v>57</v>
      </c>
      <c r="E77" s="39" t="s">
        <v>626</v>
      </c>
    </row>
    <row r="78" spans="1:16" ht="12.75">
      <c r="A78" t="s">
        <v>48</v>
      </c>
      <c s="34" t="s">
        <v>250</v>
      </c>
      <c s="34" t="s">
        <v>1051</v>
      </c>
      <c s="35" t="s">
        <v>5</v>
      </c>
      <c s="6" t="s">
        <v>1043</v>
      </c>
      <c s="36" t="s">
        <v>219</v>
      </c>
      <c s="37">
        <v>10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1014</v>
      </c>
      <c>
        <f>(M78*21)/100</f>
      </c>
      <c t="s">
        <v>26</v>
      </c>
    </row>
    <row r="79" spans="1:5" ht="12.75">
      <c r="A79" s="35" t="s">
        <v>54</v>
      </c>
      <c r="E79" s="39" t="s">
        <v>1052</v>
      </c>
    </row>
    <row r="80" spans="1:5" ht="25.5">
      <c r="A80" s="35" t="s">
        <v>55</v>
      </c>
      <c r="E80" s="40" t="s">
        <v>1053</v>
      </c>
    </row>
    <row r="81" spans="1:5" ht="102">
      <c r="A81" t="s">
        <v>57</v>
      </c>
      <c r="E81" s="39" t="s">
        <v>1054</v>
      </c>
    </row>
    <row r="82" spans="1:16" ht="12.75">
      <c r="A82" t="s">
        <v>48</v>
      </c>
      <c s="34" t="s">
        <v>253</v>
      </c>
      <c s="34" t="s">
        <v>1055</v>
      </c>
      <c s="35" t="s">
        <v>5</v>
      </c>
      <c s="6" t="s">
        <v>1047</v>
      </c>
      <c s="36" t="s">
        <v>219</v>
      </c>
      <c s="37">
        <v>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1014</v>
      </c>
      <c>
        <f>(M82*21)/100</f>
      </c>
      <c t="s">
        <v>26</v>
      </c>
    </row>
    <row r="83" spans="1:5" ht="12.75">
      <c r="A83" s="35" t="s">
        <v>54</v>
      </c>
      <c r="E83" s="39" t="s">
        <v>1052</v>
      </c>
    </row>
    <row r="84" spans="1:5" ht="25.5">
      <c r="A84" s="35" t="s">
        <v>55</v>
      </c>
      <c r="E84" s="40" t="s">
        <v>1056</v>
      </c>
    </row>
    <row r="85" spans="1:5" ht="102">
      <c r="A85" t="s">
        <v>57</v>
      </c>
      <c r="E85" s="39" t="s">
        <v>1057</v>
      </c>
    </row>
    <row r="86" spans="1:16" ht="25.5">
      <c r="A86" t="s">
        <v>48</v>
      </c>
      <c s="34" t="s">
        <v>256</v>
      </c>
      <c s="34" t="s">
        <v>1058</v>
      </c>
      <c s="35" t="s">
        <v>5</v>
      </c>
      <c s="6" t="s">
        <v>1059</v>
      </c>
      <c s="36" t="s">
        <v>219</v>
      </c>
      <c s="37">
        <v>30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199</v>
      </c>
      <c>
        <f>(M86*21)/100</f>
      </c>
      <c t="s">
        <v>26</v>
      </c>
    </row>
    <row r="87" spans="1:5" ht="12.75">
      <c r="A87" s="35" t="s">
        <v>54</v>
      </c>
      <c r="E87" s="39" t="s">
        <v>1060</v>
      </c>
    </row>
    <row r="88" spans="1:5" ht="25.5">
      <c r="A88" s="35" t="s">
        <v>55</v>
      </c>
      <c r="E88" s="40" t="s">
        <v>1061</v>
      </c>
    </row>
    <row r="89" spans="1:5" ht="12.75">
      <c r="A89" t="s">
        <v>57</v>
      </c>
      <c r="E89" s="39" t="s">
        <v>626</v>
      </c>
    </row>
    <row r="90" spans="1:16" ht="12.75">
      <c r="A90" t="s">
        <v>48</v>
      </c>
      <c s="34" t="s">
        <v>259</v>
      </c>
      <c s="34" t="s">
        <v>1062</v>
      </c>
      <c s="35" t="s">
        <v>5</v>
      </c>
      <c s="6" t="s">
        <v>1063</v>
      </c>
      <c s="36" t="s">
        <v>227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199</v>
      </c>
      <c>
        <f>(M90*21)/100</f>
      </c>
      <c t="s">
        <v>26</v>
      </c>
    </row>
    <row r="91" spans="1:5" ht="12.75">
      <c r="A91" s="35" t="s">
        <v>54</v>
      </c>
      <c r="E91" s="39" t="s">
        <v>5</v>
      </c>
    </row>
    <row r="92" spans="1:5" ht="25.5">
      <c r="A92" s="35" t="s">
        <v>55</v>
      </c>
      <c r="E92" s="40" t="s">
        <v>1064</v>
      </c>
    </row>
    <row r="93" spans="1:5" ht="102">
      <c r="A93" t="s">
        <v>57</v>
      </c>
      <c r="E93" s="39" t="s">
        <v>1065</v>
      </c>
    </row>
    <row r="94" spans="1:16" ht="12.75">
      <c r="A94" t="s">
        <v>48</v>
      </c>
      <c s="34" t="s">
        <v>262</v>
      </c>
      <c s="34" t="s">
        <v>1066</v>
      </c>
      <c s="35" t="s">
        <v>5</v>
      </c>
      <c s="6" t="s">
        <v>1067</v>
      </c>
      <c s="36" t="s">
        <v>227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199</v>
      </c>
      <c>
        <f>(M94*21)/100</f>
      </c>
      <c t="s">
        <v>26</v>
      </c>
    </row>
    <row r="95" spans="1:5" ht="12.75">
      <c r="A95" s="35" t="s">
        <v>54</v>
      </c>
      <c r="E95" s="39" t="s">
        <v>5</v>
      </c>
    </row>
    <row r="96" spans="1:5" ht="25.5">
      <c r="A96" s="35" t="s">
        <v>55</v>
      </c>
      <c r="E96" s="40" t="s">
        <v>1068</v>
      </c>
    </row>
    <row r="97" spans="1:5" ht="191.25">
      <c r="A97" t="s">
        <v>57</v>
      </c>
      <c r="E97" s="39" t="s">
        <v>1069</v>
      </c>
    </row>
    <row r="98" spans="1:16" ht="12.75">
      <c r="A98" t="s">
        <v>48</v>
      </c>
      <c s="34" t="s">
        <v>265</v>
      </c>
      <c s="34" t="s">
        <v>1070</v>
      </c>
      <c s="35" t="s">
        <v>5</v>
      </c>
      <c s="6" t="s">
        <v>1071</v>
      </c>
      <c s="36" t="s">
        <v>227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199</v>
      </c>
      <c>
        <f>(M98*21)/100</f>
      </c>
      <c t="s">
        <v>26</v>
      </c>
    </row>
    <row r="99" spans="1:5" ht="12.75">
      <c r="A99" s="35" t="s">
        <v>54</v>
      </c>
      <c r="E99" s="39" t="s">
        <v>5</v>
      </c>
    </row>
    <row r="100" spans="1:5" ht="25.5">
      <c r="A100" s="35" t="s">
        <v>55</v>
      </c>
      <c r="E100" s="40" t="s">
        <v>1072</v>
      </c>
    </row>
    <row r="101" spans="1:5" ht="12.75">
      <c r="A101" t="s">
        <v>57</v>
      </c>
      <c r="E101" s="39" t="s">
        <v>626</v>
      </c>
    </row>
    <row r="102" spans="1:16" ht="12.75">
      <c r="A102" t="s">
        <v>48</v>
      </c>
      <c s="34" t="s">
        <v>270</v>
      </c>
      <c s="34" t="s">
        <v>1073</v>
      </c>
      <c s="35" t="s">
        <v>5</v>
      </c>
      <c s="6" t="s">
        <v>1074</v>
      </c>
      <c s="36" t="s">
        <v>227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199</v>
      </c>
      <c>
        <f>(M102*21)/100</f>
      </c>
      <c t="s">
        <v>26</v>
      </c>
    </row>
    <row r="103" spans="1:5" ht="12.75">
      <c r="A103" s="35" t="s">
        <v>54</v>
      </c>
      <c r="E103" s="39" t="s">
        <v>5</v>
      </c>
    </row>
    <row r="104" spans="1:5" ht="25.5">
      <c r="A104" s="35" t="s">
        <v>55</v>
      </c>
      <c r="E104" s="40" t="s">
        <v>1075</v>
      </c>
    </row>
    <row r="105" spans="1:5" ht="12.75">
      <c r="A105" t="s">
        <v>57</v>
      </c>
      <c r="E105" s="39" t="s">
        <v>626</v>
      </c>
    </row>
    <row r="106" spans="1:16" ht="12.75">
      <c r="A106" t="s">
        <v>48</v>
      </c>
      <c s="34" t="s">
        <v>273</v>
      </c>
      <c s="34" t="s">
        <v>958</v>
      </c>
      <c s="35" t="s">
        <v>5</v>
      </c>
      <c s="6" t="s">
        <v>1076</v>
      </c>
      <c s="36" t="s">
        <v>227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199</v>
      </c>
      <c>
        <f>(M106*21)/100</f>
      </c>
      <c t="s">
        <v>26</v>
      </c>
    </row>
    <row r="107" spans="1:5" ht="12.75">
      <c r="A107" s="35" t="s">
        <v>54</v>
      </c>
      <c r="E107" s="39" t="s">
        <v>5</v>
      </c>
    </row>
    <row r="108" spans="1:5" ht="25.5">
      <c r="A108" s="35" t="s">
        <v>55</v>
      </c>
      <c r="E108" s="40" t="s">
        <v>1077</v>
      </c>
    </row>
    <row r="109" spans="1:5" ht="12.75">
      <c r="A109" t="s">
        <v>57</v>
      </c>
      <c r="E109" s="39" t="s">
        <v>626</v>
      </c>
    </row>
    <row r="110" spans="1:16" ht="12.75">
      <c r="A110" t="s">
        <v>48</v>
      </c>
      <c s="34" t="s">
        <v>276</v>
      </c>
      <c s="34" t="s">
        <v>955</v>
      </c>
      <c s="35" t="s">
        <v>5</v>
      </c>
      <c s="6" t="s">
        <v>1078</v>
      </c>
      <c s="36" t="s">
        <v>227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199</v>
      </c>
      <c>
        <f>(M110*21)/100</f>
      </c>
      <c t="s">
        <v>26</v>
      </c>
    </row>
    <row r="111" spans="1:5" ht="12.75">
      <c r="A111" s="35" t="s">
        <v>54</v>
      </c>
      <c r="E111" s="39" t="s">
        <v>5</v>
      </c>
    </row>
    <row r="112" spans="1:5" ht="25.5">
      <c r="A112" s="35" t="s">
        <v>55</v>
      </c>
      <c r="E112" s="40" t="s">
        <v>1079</v>
      </c>
    </row>
    <row r="113" spans="1:5" ht="12.75">
      <c r="A113" t="s">
        <v>57</v>
      </c>
      <c r="E113" s="39" t="s">
        <v>626</v>
      </c>
    </row>
    <row r="114" spans="1:13" ht="12.75">
      <c r="A114" t="s">
        <v>45</v>
      </c>
      <c r="C114" s="31" t="s">
        <v>1080</v>
      </c>
      <c r="E114" s="33" t="s">
        <v>1081</v>
      </c>
      <c r="J114" s="32">
        <f>0</f>
      </c>
      <c s="32">
        <f>0</f>
      </c>
      <c s="32">
        <f>0+L115+L119</f>
      </c>
      <c s="32">
        <f>0+M115+M119</f>
      </c>
    </row>
    <row r="115" spans="1:16" ht="38.25">
      <c r="A115" t="s">
        <v>48</v>
      </c>
      <c s="34" t="s">
        <v>279</v>
      </c>
      <c s="34" t="s">
        <v>1082</v>
      </c>
      <c s="35" t="s">
        <v>5</v>
      </c>
      <c s="6" t="s">
        <v>1083</v>
      </c>
      <c s="36" t="s">
        <v>567</v>
      </c>
      <c s="37">
        <v>50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1082</v>
      </c>
      <c>
        <f>(M115*21)/100</f>
      </c>
      <c t="s">
        <v>26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55</v>
      </c>
      <c r="E117" s="40" t="s">
        <v>1084</v>
      </c>
    </row>
    <row r="118" spans="1:5" ht="25.5">
      <c r="A118" t="s">
        <v>57</v>
      </c>
      <c r="E118" s="39" t="s">
        <v>1085</v>
      </c>
    </row>
    <row r="119" spans="1:16" ht="12.75">
      <c r="A119" t="s">
        <v>48</v>
      </c>
      <c s="34" t="s">
        <v>282</v>
      </c>
      <c s="34" t="s">
        <v>1086</v>
      </c>
      <c s="35" t="s">
        <v>5</v>
      </c>
      <c s="6" t="s">
        <v>1087</v>
      </c>
      <c s="36" t="s">
        <v>973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620</v>
      </c>
      <c>
        <f>(M119*21)/100</f>
      </c>
      <c t="s">
        <v>26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55</v>
      </c>
      <c r="E121" s="40" t="s">
        <v>5</v>
      </c>
    </row>
    <row r="122" spans="1:5" ht="25.5">
      <c r="A122" t="s">
        <v>57</v>
      </c>
      <c r="E122" s="39" t="s">
        <v>1088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1089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1089</v>
      </c>
      <c r="E4" s="26" t="s">
        <v>1090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COUNTIFS(L8:L73,"=0",A8:A73,"P")+COUNTIFS(L8:L73,"",A8:A73,"P")+SUM(Q8:Q73)</f>
      </c>
    </row>
    <row r="8" spans="1:13" ht="25.5">
      <c r="A8" t="s">
        <v>43</v>
      </c>
      <c r="C8" s="28" t="s">
        <v>1093</v>
      </c>
      <c r="E8" s="30" t="s">
        <v>1092</v>
      </c>
      <c r="J8" s="29">
        <f>0+J9+J14+J47+J60</f>
      </c>
      <c s="29">
        <f>0+K9+K14+K47+K60</f>
      </c>
      <c s="29">
        <f>0+L9+L14+L47+L60</f>
      </c>
      <c s="29">
        <f>0+M9+M14+M47+M60</f>
      </c>
    </row>
    <row r="9" spans="1:13" ht="12.75">
      <c r="A9" t="s">
        <v>45</v>
      </c>
      <c r="C9" s="31" t="s">
        <v>476</v>
      </c>
      <c r="E9" s="33" t="s">
        <v>1094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485</v>
      </c>
      <c s="34" t="s">
        <v>1095</v>
      </c>
      <c s="35" t="s">
        <v>5</v>
      </c>
      <c s="6" t="s">
        <v>1096</v>
      </c>
      <c s="36" t="s">
        <v>227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199</v>
      </c>
      <c>
        <f>(M10*21)/100</f>
      </c>
      <c t="s">
        <v>26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1097</v>
      </c>
    </row>
    <row r="13" spans="1:5" ht="12.75">
      <c r="A13" t="s">
        <v>57</v>
      </c>
      <c r="E13" s="39" t="s">
        <v>626</v>
      </c>
    </row>
    <row r="14" spans="1:13" ht="12.75">
      <c r="A14" t="s">
        <v>45</v>
      </c>
      <c r="C14" s="31" t="s">
        <v>488</v>
      </c>
      <c r="E14" s="33" t="s">
        <v>1098</v>
      </c>
      <c r="J14" s="32">
        <f>0</f>
      </c>
      <c s="32">
        <f>0</f>
      </c>
      <c s="32">
        <f>0+L15+L19+L23+L27+L31+L35+L39+L43</f>
      </c>
      <c s="32">
        <f>0+M15+M19+M23+M27+M31+M35+M39+M43</f>
      </c>
    </row>
    <row r="15" spans="1:16" ht="25.5">
      <c r="A15" t="s">
        <v>48</v>
      </c>
      <c s="34" t="s">
        <v>515</v>
      </c>
      <c s="34" t="s">
        <v>1099</v>
      </c>
      <c s="35" t="s">
        <v>5</v>
      </c>
      <c s="6" t="s">
        <v>1100</v>
      </c>
      <c s="36" t="s">
        <v>219</v>
      </c>
      <c s="37">
        <v>4571.647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199</v>
      </c>
      <c>
        <f>(M15*21)/100</f>
      </c>
      <c t="s">
        <v>26</v>
      </c>
    </row>
    <row r="16" spans="1:5" ht="12.75">
      <c r="A16" s="35" t="s">
        <v>54</v>
      </c>
      <c r="E16" s="39" t="s">
        <v>5</v>
      </c>
    </row>
    <row r="17" spans="1:5" ht="12.75">
      <c r="A17" s="35" t="s">
        <v>55</v>
      </c>
      <c r="E17" s="40" t="s">
        <v>1101</v>
      </c>
    </row>
    <row r="18" spans="1:5" ht="12.75">
      <c r="A18" t="s">
        <v>57</v>
      </c>
      <c r="E18" s="39" t="s">
        <v>626</v>
      </c>
    </row>
    <row r="19" spans="1:16" ht="25.5">
      <c r="A19" t="s">
        <v>48</v>
      </c>
      <c s="34" t="s">
        <v>518</v>
      </c>
      <c s="34" t="s">
        <v>1102</v>
      </c>
      <c s="35" t="s">
        <v>5</v>
      </c>
      <c s="6" t="s">
        <v>1103</v>
      </c>
      <c s="36" t="s">
        <v>1104</v>
      </c>
      <c s="37">
        <v>19584.108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199</v>
      </c>
      <c>
        <f>(M19*21)/100</f>
      </c>
      <c t="s">
        <v>26</v>
      </c>
    </row>
    <row r="20" spans="1:5" ht="12.75">
      <c r="A20" s="35" t="s">
        <v>54</v>
      </c>
      <c r="E20" s="39" t="s">
        <v>5</v>
      </c>
    </row>
    <row r="21" spans="1:5" ht="25.5">
      <c r="A21" s="35" t="s">
        <v>55</v>
      </c>
      <c r="E21" s="40" t="s">
        <v>1105</v>
      </c>
    </row>
    <row r="22" spans="1:5" ht="12.75">
      <c r="A22" t="s">
        <v>57</v>
      </c>
      <c r="E22" s="39" t="s">
        <v>626</v>
      </c>
    </row>
    <row r="23" spans="1:16" ht="25.5">
      <c r="A23" t="s">
        <v>48</v>
      </c>
      <c s="34" t="s">
        <v>521</v>
      </c>
      <c s="34" t="s">
        <v>1106</v>
      </c>
      <c s="35" t="s">
        <v>5</v>
      </c>
      <c s="6" t="s">
        <v>1107</v>
      </c>
      <c s="36" t="s">
        <v>219</v>
      </c>
      <c s="37">
        <v>2412.001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199</v>
      </c>
      <c>
        <f>(M23*21)/100</f>
      </c>
      <c t="s">
        <v>26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55</v>
      </c>
      <c r="E25" s="40" t="s">
        <v>1108</v>
      </c>
    </row>
    <row r="26" spans="1:5" ht="12.75">
      <c r="A26" t="s">
        <v>57</v>
      </c>
      <c r="E26" s="39" t="s">
        <v>626</v>
      </c>
    </row>
    <row r="27" spans="1:16" ht="38.25">
      <c r="A27" t="s">
        <v>48</v>
      </c>
      <c s="34" t="s">
        <v>527</v>
      </c>
      <c s="34" t="s">
        <v>1109</v>
      </c>
      <c s="35" t="s">
        <v>5</v>
      </c>
      <c s="6" t="s">
        <v>1110</v>
      </c>
      <c s="36" t="s">
        <v>219</v>
      </c>
      <c s="37">
        <v>1315.638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199</v>
      </c>
      <c>
        <f>(M27*21)/100</f>
      </c>
      <c t="s">
        <v>26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55</v>
      </c>
      <c r="E29" s="40" t="s">
        <v>1111</v>
      </c>
    </row>
    <row r="30" spans="1:5" ht="12.75">
      <c r="A30" t="s">
        <v>57</v>
      </c>
      <c r="E30" s="39" t="s">
        <v>626</v>
      </c>
    </row>
    <row r="31" spans="1:16" ht="38.25">
      <c r="A31" t="s">
        <v>48</v>
      </c>
      <c s="34" t="s">
        <v>530</v>
      </c>
      <c s="34" t="s">
        <v>1112</v>
      </c>
      <c s="35" t="s">
        <v>5</v>
      </c>
      <c s="6" t="s">
        <v>1113</v>
      </c>
      <c s="36" t="s">
        <v>1104</v>
      </c>
      <c s="37">
        <v>5745.6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199</v>
      </c>
      <c>
        <f>(M31*21)/100</f>
      </c>
      <c t="s">
        <v>26</v>
      </c>
    </row>
    <row r="32" spans="1:5" ht="12.75">
      <c r="A32" s="35" t="s">
        <v>54</v>
      </c>
      <c r="E32" s="39" t="s">
        <v>5</v>
      </c>
    </row>
    <row r="33" spans="1:5" ht="25.5">
      <c r="A33" s="35" t="s">
        <v>55</v>
      </c>
      <c r="E33" s="40" t="s">
        <v>1114</v>
      </c>
    </row>
    <row r="34" spans="1:5" ht="12.75">
      <c r="A34" t="s">
        <v>57</v>
      </c>
      <c r="E34" s="39" t="s">
        <v>626</v>
      </c>
    </row>
    <row r="35" spans="1:16" ht="12.75">
      <c r="A35" t="s">
        <v>48</v>
      </c>
      <c s="34" t="s">
        <v>533</v>
      </c>
      <c s="34" t="s">
        <v>1115</v>
      </c>
      <c s="35" t="s">
        <v>5</v>
      </c>
      <c s="6" t="s">
        <v>1116</v>
      </c>
      <c s="36" t="s">
        <v>227</v>
      </c>
      <c s="37">
        <v>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199</v>
      </c>
      <c>
        <f>(M35*21)/100</f>
      </c>
      <c t="s">
        <v>26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55</v>
      </c>
      <c r="E37" s="40" t="s">
        <v>1117</v>
      </c>
    </row>
    <row r="38" spans="1:5" ht="12.75">
      <c r="A38" t="s">
        <v>57</v>
      </c>
      <c r="E38" s="39" t="s">
        <v>626</v>
      </c>
    </row>
    <row r="39" spans="1:16" ht="12.75">
      <c r="A39" t="s">
        <v>48</v>
      </c>
      <c s="34" t="s">
        <v>545</v>
      </c>
      <c s="34" t="s">
        <v>1118</v>
      </c>
      <c s="35" t="s">
        <v>5</v>
      </c>
      <c s="6" t="s">
        <v>1119</v>
      </c>
      <c s="36" t="s">
        <v>227</v>
      </c>
      <c s="37">
        <v>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199</v>
      </c>
      <c>
        <f>(M39*21)/100</f>
      </c>
      <c t="s">
        <v>26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55</v>
      </c>
      <c r="E41" s="40" t="s">
        <v>1120</v>
      </c>
    </row>
    <row r="42" spans="1:5" ht="12.75">
      <c r="A42" t="s">
        <v>57</v>
      </c>
      <c r="E42" s="39" t="s">
        <v>626</v>
      </c>
    </row>
    <row r="43" spans="1:16" ht="12.75">
      <c r="A43" t="s">
        <v>48</v>
      </c>
      <c s="34" t="s">
        <v>609</v>
      </c>
      <c s="34" t="s">
        <v>1121</v>
      </c>
      <c s="35" t="s">
        <v>5</v>
      </c>
      <c s="6" t="s">
        <v>1122</v>
      </c>
      <c s="36" t="s">
        <v>198</v>
      </c>
      <c s="37">
        <v>105.04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199</v>
      </c>
      <c>
        <f>(M43*21)/100</f>
      </c>
      <c t="s">
        <v>26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55</v>
      </c>
      <c r="E45" s="40" t="s">
        <v>1123</v>
      </c>
    </row>
    <row r="46" spans="1:5" ht="12.75">
      <c r="A46" t="s">
        <v>57</v>
      </c>
      <c r="E46" s="39" t="s">
        <v>626</v>
      </c>
    </row>
    <row r="47" spans="1:13" ht="12.75">
      <c r="A47" t="s">
        <v>45</v>
      </c>
      <c r="C47" s="31" t="s">
        <v>497</v>
      </c>
      <c r="E47" s="33" t="s">
        <v>1124</v>
      </c>
      <c r="J47" s="32">
        <f>0</f>
      </c>
      <c s="32">
        <f>0</f>
      </c>
      <c s="32">
        <f>0+L48+L52+L56</f>
      </c>
      <c s="32">
        <f>0+M48+M52+M56</f>
      </c>
    </row>
    <row r="48" spans="1:16" ht="12.75">
      <c r="A48" t="s">
        <v>48</v>
      </c>
      <c s="34" t="s">
        <v>587</v>
      </c>
      <c s="34" t="s">
        <v>1095</v>
      </c>
      <c s="35" t="s">
        <v>5</v>
      </c>
      <c s="6" t="s">
        <v>1096</v>
      </c>
      <c s="36" t="s">
        <v>227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199</v>
      </c>
      <c>
        <f>(M48*21)/100</f>
      </c>
      <c t="s">
        <v>26</v>
      </c>
    </row>
    <row r="49" spans="1:5" ht="12.75">
      <c r="A49" s="35" t="s">
        <v>54</v>
      </c>
      <c r="E49" s="39" t="s">
        <v>5</v>
      </c>
    </row>
    <row r="50" spans="1:5" ht="12.75">
      <c r="A50" s="35" t="s">
        <v>55</v>
      </c>
      <c r="E50" s="40" t="s">
        <v>1125</v>
      </c>
    </row>
    <row r="51" spans="1:5" ht="12.75">
      <c r="A51" t="s">
        <v>57</v>
      </c>
      <c r="E51" s="39" t="s">
        <v>626</v>
      </c>
    </row>
    <row r="52" spans="1:16" ht="12.75">
      <c r="A52" t="s">
        <v>48</v>
      </c>
      <c s="34" t="s">
        <v>606</v>
      </c>
      <c s="34" t="s">
        <v>1115</v>
      </c>
      <c s="35" t="s">
        <v>5</v>
      </c>
      <c s="6" t="s">
        <v>1116</v>
      </c>
      <c s="36" t="s">
        <v>227</v>
      </c>
      <c s="37">
        <v>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199</v>
      </c>
      <c>
        <f>(M52*21)/100</f>
      </c>
      <c t="s">
        <v>26</v>
      </c>
    </row>
    <row r="53" spans="1:5" ht="12.75">
      <c r="A53" s="35" t="s">
        <v>54</v>
      </c>
      <c r="E53" s="39" t="s">
        <v>5</v>
      </c>
    </row>
    <row r="54" spans="1:5" ht="12.75">
      <c r="A54" s="35" t="s">
        <v>55</v>
      </c>
      <c r="E54" s="40" t="s">
        <v>1125</v>
      </c>
    </row>
    <row r="55" spans="1:5" ht="12.75">
      <c r="A55" t="s">
        <v>57</v>
      </c>
      <c r="E55" s="39" t="s">
        <v>626</v>
      </c>
    </row>
    <row r="56" spans="1:16" ht="25.5">
      <c r="A56" t="s">
        <v>48</v>
      </c>
      <c s="34" t="s">
        <v>1126</v>
      </c>
      <c s="34" t="s">
        <v>1127</v>
      </c>
      <c s="35" t="s">
        <v>5</v>
      </c>
      <c s="6" t="s">
        <v>1128</v>
      </c>
      <c s="36" t="s">
        <v>1104</v>
      </c>
      <c s="37">
        <v>133.545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199</v>
      </c>
      <c>
        <f>(M56*21)/100</f>
      </c>
      <c t="s">
        <v>26</v>
      </c>
    </row>
    <row r="57" spans="1:5" ht="12.75">
      <c r="A57" s="35" t="s">
        <v>54</v>
      </c>
      <c r="E57" s="39" t="s">
        <v>5</v>
      </c>
    </row>
    <row r="58" spans="1:5" ht="102">
      <c r="A58" s="35" t="s">
        <v>55</v>
      </c>
      <c r="E58" s="40" t="s">
        <v>1129</v>
      </c>
    </row>
    <row r="59" spans="1:5" ht="12.75">
      <c r="A59" t="s">
        <v>57</v>
      </c>
      <c r="E59" s="39" t="s">
        <v>626</v>
      </c>
    </row>
    <row r="60" spans="1:13" ht="12.75">
      <c r="A60" t="s">
        <v>45</v>
      </c>
      <c r="C60" s="31" t="s">
        <v>46</v>
      </c>
      <c r="E60" s="33" t="s">
        <v>47</v>
      </c>
      <c r="J60" s="32">
        <f>0</f>
      </c>
      <c s="32">
        <f>0</f>
      </c>
      <c s="32">
        <f>0+L61+L65+L69+L73</f>
      </c>
      <c s="32">
        <f>0+M61+M65+M69+M73</f>
      </c>
    </row>
    <row r="61" spans="1:16" ht="25.5">
      <c r="A61" t="s">
        <v>48</v>
      </c>
      <c s="34" t="s">
        <v>25</v>
      </c>
      <c s="34" t="s">
        <v>88</v>
      </c>
      <c s="35" t="s">
        <v>87</v>
      </c>
      <c s="6" t="s">
        <v>89</v>
      </c>
      <c s="36" t="s">
        <v>52</v>
      </c>
      <c s="37">
        <v>2047.41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26</v>
      </c>
    </row>
    <row r="62" spans="1:5" ht="25.5">
      <c r="A62" s="35" t="s">
        <v>54</v>
      </c>
      <c r="E62" s="39" t="s">
        <v>607</v>
      </c>
    </row>
    <row r="63" spans="1:5" ht="12.75">
      <c r="A63" s="35" t="s">
        <v>55</v>
      </c>
      <c r="E63" s="40" t="s">
        <v>1130</v>
      </c>
    </row>
    <row r="64" spans="1:5" ht="191.25">
      <c r="A64" t="s">
        <v>57</v>
      </c>
      <c r="E64" s="39" t="s">
        <v>82</v>
      </c>
    </row>
    <row r="65" spans="1:16" ht="25.5">
      <c r="A65" t="s">
        <v>48</v>
      </c>
      <c s="34" t="s">
        <v>156</v>
      </c>
      <c s="34" t="s">
        <v>96</v>
      </c>
      <c s="35" t="s">
        <v>95</v>
      </c>
      <c s="6" t="s">
        <v>97</v>
      </c>
      <c s="36" t="s">
        <v>52</v>
      </c>
      <c s="37">
        <v>2.223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26</v>
      </c>
    </row>
    <row r="66" spans="1:5" ht="25.5">
      <c r="A66" s="35" t="s">
        <v>54</v>
      </c>
      <c r="E66" s="39" t="s">
        <v>607</v>
      </c>
    </row>
    <row r="67" spans="1:5" ht="12.75">
      <c r="A67" s="35" t="s">
        <v>55</v>
      </c>
      <c r="E67" s="40" t="s">
        <v>1131</v>
      </c>
    </row>
    <row r="68" spans="1:5" ht="191.25">
      <c r="A68" t="s">
        <v>57</v>
      </c>
      <c r="E68" s="39" t="s">
        <v>82</v>
      </c>
    </row>
    <row r="69" spans="1:16" ht="25.5">
      <c r="A69" t="s">
        <v>48</v>
      </c>
      <c s="34" t="s">
        <v>162</v>
      </c>
      <c s="34" t="s">
        <v>100</v>
      </c>
      <c s="35" t="s">
        <v>99</v>
      </c>
      <c s="6" t="s">
        <v>101</v>
      </c>
      <c s="36" t="s">
        <v>52</v>
      </c>
      <c s="37">
        <v>4.496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26</v>
      </c>
    </row>
    <row r="70" spans="1:5" ht="25.5">
      <c r="A70" s="35" t="s">
        <v>54</v>
      </c>
      <c r="E70" s="39" t="s">
        <v>607</v>
      </c>
    </row>
    <row r="71" spans="1:5" ht="12.75">
      <c r="A71" s="35" t="s">
        <v>55</v>
      </c>
      <c r="E71" s="40" t="s">
        <v>1132</v>
      </c>
    </row>
    <row r="72" spans="1:5" ht="191.25">
      <c r="A72" t="s">
        <v>57</v>
      </c>
      <c r="E72" s="39" t="s">
        <v>82</v>
      </c>
    </row>
    <row r="73" spans="1:16" ht="25.5">
      <c r="A73" t="s">
        <v>48</v>
      </c>
      <c s="34" t="s">
        <v>213</v>
      </c>
      <c s="34" t="s">
        <v>119</v>
      </c>
      <c s="35" t="s">
        <v>118</v>
      </c>
      <c s="6" t="s">
        <v>120</v>
      </c>
      <c s="36" t="s">
        <v>52</v>
      </c>
      <c s="37">
        <v>381.44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26</v>
      </c>
    </row>
    <row r="74" spans="1:5" ht="25.5">
      <c r="A74" s="35" t="s">
        <v>54</v>
      </c>
      <c r="E74" s="39" t="s">
        <v>607</v>
      </c>
    </row>
    <row r="75" spans="1:5" ht="12.75">
      <c r="A75" s="35" t="s">
        <v>55</v>
      </c>
      <c r="E75" s="40" t="s">
        <v>1133</v>
      </c>
    </row>
    <row r="76" spans="1:5" ht="191.25">
      <c r="A76" t="s">
        <v>57</v>
      </c>
      <c r="E76" s="39" t="s">
        <v>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