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PS 11-01-32" sheetId="3" r:id="rId3"/>
    <sheet name="PS 11-02-11" sheetId="4" r:id="rId4"/>
    <sheet name="SO 98-98" sheetId="5" r:id="rId5"/>
    <sheet name="SO 11-76-02" sheetId="6" r:id="rId6"/>
  </sheets>
  <definedNames/>
  <calcPr/>
  <webPublishing/>
</workbook>
</file>

<file path=xl/sharedStrings.xml><?xml version="1.0" encoding="utf-8"?>
<sst xmlns="http://schemas.openxmlformats.org/spreadsheetml/2006/main" count="4148" uniqueCount="660">
  <si>
    <t>Aspe</t>
  </si>
  <si>
    <t>Rekapitulace ceny</t>
  </si>
  <si>
    <t>S632000484</t>
  </si>
  <si>
    <t>Zvýšení bezpečnosti na přejezdu P1237 a P1239 na trati Rokycany – Nezvěstice</t>
  </si>
  <si>
    <t>ZŘ</t>
  </si>
  <si>
    <t>20221208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</si>
  <si>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</si>
  <si>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</si>
  <si>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</si>
  <si>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</si>
  <si>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</si>
  <si>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</si>
  <si>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</si>
  <si>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</si>
  <si>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</si>
  <si>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</si>
  <si>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11-01-31</t>
  </si>
  <si>
    <t>PZZ přejezdu P1237 v km 14,464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</si>
  <si>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</si>
  <si>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</si>
  <si>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</si>
  <si>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</si>
  <si>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</si>
  <si>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</si>
  <si>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</si>
  <si>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</si>
  <si>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</si>
  <si>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</si>
  <si>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</si>
  <si>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</si>
  <si>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</si>
  <si>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</si>
  <si>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</si>
  <si>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</si>
  <si>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</si>
  <si>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</si>
  <si>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</si>
  <si>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</si>
  <si>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</si>
  <si>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</si>
  <si>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</si>
  <si>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</si>
  <si>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</si>
  <si>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</si>
  <si>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</si>
  <si>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</si>
  <si>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</si>
  <si>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</si>
  <si>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</si>
  <si>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</si>
  <si>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</si>
  <si>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</si>
  <si>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</si>
  <si>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R-položka</t>
  </si>
  <si>
    <t>PP</t>
  </si>
  <si>
    <t/>
  </si>
  <si>
    <t>VV</t>
  </si>
  <si>
    <t>z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</si>
  <si>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</si>
  <si>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</si>
  <si>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</si>
  <si>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</si>
  <si>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</si>
  <si>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Pevné náklady za vytýčení kabelového vedení</t>
  </si>
  <si>
    <t>R13173</t>
  </si>
  <si>
    <t>HLOUBENÍ JAM ZAPAŽ I NEPAŽ TŘ. I</t>
  </si>
  <si>
    <t>M3</t>
  </si>
  <si>
    <t>2*0,8+14*8+3*1,3+0,15*2+1+2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</si>
  <si>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</si>
  <si>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4</t>
  </si>
  <si>
    <t>R13273</t>
  </si>
  <si>
    <t>HLOUBENÍ RÝH ŠÍŘ DO 2M PAŽ I NEPAŽ TŘ. I</t>
  </si>
  <si>
    <t>0,35*0,8*562+0,35*0,8*64</t>
  </si>
  <si>
    <t>5</t>
  </si>
  <si>
    <t>11</t>
  </si>
  <si>
    <t>HLOUBENÍ RÝH ŠÍŘ DO 2M PAŽ I NEPAŽ TŘ. I - PŘÍPLATEK ZA KOPÁNÍ V OBSAZENÉ TRASE</t>
  </si>
  <si>
    <t>0,35*0,8*585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</si>
  <si>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</si>
  <si>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>6</t>
  </si>
  <si>
    <t>141733</t>
  </si>
  <si>
    <t>PROTLAČOVÁNÍ POTRUBÍ Z PLAST HMOT DN DO 150MM</t>
  </si>
  <si>
    <t>M</t>
  </si>
  <si>
    <t>OTSKP22</t>
  </si>
  <si>
    <t>z výkresu č. 0215 a TZ</t>
  </si>
  <si>
    <t>Technická specifikace položky odpovídá příslušné cenové soustavě</t>
  </si>
  <si>
    <t>7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</si>
  <si>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</si>
  <si>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</si>
  <si>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</si>
  <si>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8</t>
  </si>
  <si>
    <t>702312</t>
  </si>
  <si>
    <t>ZAKRYTÍ KABELŮ VÝSTRAŽNOU FÓLIÍ ŠÍŘKY PŘES 20 DO 40 CM</t>
  </si>
  <si>
    <t>9</t>
  </si>
  <si>
    <t>R17411</t>
  </si>
  <si>
    <t>ZÁSYP JAM A RÝH ZEMINOU SE ZHUTNĚNÍM</t>
  </si>
  <si>
    <t>0,35*0,7*1147+14*8+2*0,8+0,35*0,8*64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</si>
  <si>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</si>
  <si>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10</t>
  </si>
  <si>
    <t>18214</t>
  </si>
  <si>
    <t>ÚPRAVA POVRCHŮ SROVNÁNÍM ÚZEMÍ V TL DO 0,25M</t>
  </si>
  <si>
    <t>M2</t>
  </si>
  <si>
    <t>0,35*1147+14*2*2+0,35*64</t>
  </si>
  <si>
    <t>702211</t>
  </si>
  <si>
    <t>KABELOVÁ CHRÁNIČKA ZEMNÍ DN DO 100 MM</t>
  </si>
  <si>
    <t>z výkresu č. 1001 a TZ</t>
  </si>
  <si>
    <t>12</t>
  </si>
  <si>
    <t>701004</t>
  </si>
  <si>
    <t>VYHLEDÁVACÍ MARKER ZEMNÍ</t>
  </si>
  <si>
    <t>13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</si>
  <si>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</si>
  <si>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</si>
  <si>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</si>
  <si>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</si>
  <si>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185/2001 Sb., o nakládání s odpady, v platném znění.</t>
  </si>
  <si>
    <t>Pokládka, montáž</t>
  </si>
  <si>
    <t>14</t>
  </si>
  <si>
    <t>R75A131</t>
  </si>
  <si>
    <t>KABEL METALICKÝ DVOUPLÁŠŤOVÝ DO 12 PÁRŮ - DODÁVKA</t>
  </si>
  <si>
    <t>KMPÁR</t>
  </si>
  <si>
    <t>3*0,857+12*0,694</t>
  </si>
  <si>
    <t>1. Položka obsahuje: – dodání kabelů podle typu od výrobců včetně mimostaveništní dopravy 2. Položka neobsahuje: X 3. Způsob měření:</t>
  </si>
  <si>
    <t>15</t>
  </si>
  <si>
    <t>R75A141</t>
  </si>
  <si>
    <t>KABEL METALICKÝ DVOUPLÁŠŤOVÝ PŘES 12 PÁRŮ - DODÁVKA</t>
  </si>
  <si>
    <t>24*0,59</t>
  </si>
  <si>
    <t>16</t>
  </si>
  <si>
    <t>75A217</t>
  </si>
  <si>
    <t>ZATAŽENÍ A SPOJKOVÁNÍ KABELŮ DO 12 PÁRŮ - MONTÁŽ</t>
  </si>
  <si>
    <t>17</t>
  </si>
  <si>
    <t>75A227</t>
  </si>
  <si>
    <t>ZATAŽENÍ A SPOJKOVÁNÍ KABELŮ PŘES 12 PÁRŮ - MONTÁŽ</t>
  </si>
  <si>
    <t>18</t>
  </si>
  <si>
    <t>75A311</t>
  </si>
  <si>
    <t>KABELOVÁ FORMA (UKONČENÍ KABELŮ) PRO KABELY ZABEZPEČOVACÍ DO 12 PÁRŮ</t>
  </si>
  <si>
    <t>19</t>
  </si>
  <si>
    <t>75A312</t>
  </si>
  <si>
    <t>KABELOVÁ FORMA (UKONČENÍ KABELŮ) PRO KABELY ZABEZPEČOVACÍ PŘES 12 PÁRŮ</t>
  </si>
  <si>
    <t>20</t>
  </si>
  <si>
    <t>75A321</t>
  </si>
  <si>
    <t>SPOJKA ROVNÁ PRO PLASTOVÉ KABELY S JÁDRY O PRŮMĚRU 1 MM2 DO 12 PÁRŮ</t>
  </si>
  <si>
    <t>21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</si>
  <si>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</si>
  <si>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</si>
  <si>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</si>
  <si>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</si>
  <si>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22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</si>
  <si>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</si>
  <si>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</si>
  <si>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</si>
  <si>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23</t>
  </si>
  <si>
    <t>R742G11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</si>
  <si>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</si>
  <si>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</si>
  <si>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24</t>
  </si>
  <si>
    <t>R742H12</t>
  </si>
  <si>
    <t>KABEL NN ČTYŘ- A PĚTIŽÍLOVÝ CU S PLASTOVOU IZOLACÍ OD 4 DO 16 MM2</t>
  </si>
  <si>
    <t>25</t>
  </si>
  <si>
    <t>R742I11</t>
  </si>
  <si>
    <t>KABEL NN CU OVLÁDACÍ 7-12ŽÍLOVÝ DO 2,5 MM2</t>
  </si>
  <si>
    <t>26</t>
  </si>
  <si>
    <t>742L11</t>
  </si>
  <si>
    <t>UKONČENÍ DVOU AŽ PĚTIŽÍLOVÉHO KABELU V ROZVADĚČI NEBO NA PŘÍSTROJI DO 2,5 MM2</t>
  </si>
  <si>
    <t>27</t>
  </si>
  <si>
    <t>742L12</t>
  </si>
  <si>
    <t>UKONČENÍ DVOU AŽ PĚTIŽÍLOVÉHO KABELU V ROZVADĚČI NEBO NA PŘÍSTROJI OD 4 DO 16 MM2</t>
  </si>
  <si>
    <t>28</t>
  </si>
  <si>
    <t>742M11</t>
  </si>
  <si>
    <t>UKONČENÍ 7-12ŽÍLOVÉHO KABELU V ROZVADĚČI NEBO NA PŘÍSTROJI DO 2,5 MM2</t>
  </si>
  <si>
    <t>29</t>
  </si>
  <si>
    <t>747511</t>
  </si>
  <si>
    <t>ZKOUŠKY VODIČŮ A KABELŮ NN PRŮŘEZU ŽÍLY DO 5X25 MM2</t>
  </si>
  <si>
    <t>30</t>
  </si>
  <si>
    <t>747521</t>
  </si>
  <si>
    <t>ZKOUŠKY VODIČŮ A KABELŮ OVLÁDACÍCH OD 5 DO 12 ŽIL</t>
  </si>
  <si>
    <t>31</t>
  </si>
  <si>
    <t>742P15</t>
  </si>
  <si>
    <t>OZNAČOVACÍ ŠTÍTEK NA KABEL</t>
  </si>
  <si>
    <t>32</t>
  </si>
  <si>
    <t>75A420</t>
  </si>
  <si>
    <t>OZNAČENÍ KABELŮ ZNAČKOVACÍ KABELOVOU OBJÍMKOU</t>
  </si>
  <si>
    <t>33</t>
  </si>
  <si>
    <t>744J41</t>
  </si>
  <si>
    <t>SILOVÝ KOMPLETNÍ PŘEPÍNAČ 1-0-1 TŘÍ-ČTYŘPÓLOVÝ DO 32 A</t>
  </si>
  <si>
    <t>34</t>
  </si>
  <si>
    <t>744633</t>
  </si>
  <si>
    <t>JISTIČ TŘÍPÓLOVÝ (10 KA) OD 13 DO 20 A</t>
  </si>
  <si>
    <t>35</t>
  </si>
  <si>
    <t>744613</t>
  </si>
  <si>
    <t>JISTIČ JEDNOPÓLOVÝ (10 KA) OD 13 DO 20 A</t>
  </si>
  <si>
    <t>36</t>
  </si>
  <si>
    <t>744Q21</t>
  </si>
  <si>
    <t>SVODIČ PŘEPĚTÍ TYP 1+2 (TŘÍDA B+C) 1-2 PÓLOVÝ</t>
  </si>
  <si>
    <t>37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</si>
  <si>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</si>
  <si>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</si>
  <si>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</si>
  <si>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38</t>
  </si>
  <si>
    <t>741413</t>
  </si>
  <si>
    <t>ZÁSUVKA/PŘÍVODKA PRŮMYSLOVÁ, KRYTÍ IP 44 400 V, DO 63 A</t>
  </si>
  <si>
    <t>39</t>
  </si>
  <si>
    <t>747111</t>
  </si>
  <si>
    <t>KONTROLA SILOVÝCH ROZVADĚČŮ NN, 1 POLE</t>
  </si>
  <si>
    <t>40</t>
  </si>
  <si>
    <t>747701</t>
  </si>
  <si>
    <t>DOKONČOVACÍ MONTÁŽNÍ PRÁCE NA ELEKTRICKÉM ZAŘÍZENÍ</t>
  </si>
  <si>
    <t>HOD</t>
  </si>
  <si>
    <t>41</t>
  </si>
  <si>
    <t>R741911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</si>
  <si>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</si>
  <si>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</si>
  <si>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42</t>
  </si>
  <si>
    <t>741B11</t>
  </si>
  <si>
    <t>ZEMNÍCÍ TYČ FEZN DÉLKY DO 2 M</t>
  </si>
  <si>
    <t>43</t>
  </si>
  <si>
    <t>R915111</t>
  </si>
  <si>
    <t>VODOROVNÉ DOPRAVNÍ ZNAČENÍ BARVOU HLADKÉ - DODÁVKA A POKLÁDKA</t>
  </si>
  <si>
    <t>KPL</t>
  </si>
  <si>
    <t>z výkresu č. 0210 a TZ</t>
  </si>
  <si>
    <t>položka zahrnuje: - dodání a pokládku nátěrového materiálu- předznačení a reflexní úpravu</t>
  </si>
  <si>
    <t>44</t>
  </si>
  <si>
    <t>701003</t>
  </si>
  <si>
    <t>BETONOVÝ OZNAČNÍK</t>
  </si>
  <si>
    <t>45</t>
  </si>
  <si>
    <t>R759999</t>
  </si>
  <si>
    <t>PODÍL PŘIDRUŽENÝCH MONTÁŽNÍCH PRACÍ A MATERIÁLU</t>
  </si>
  <si>
    <t>podíl přidružených motážních prací a materiálu</t>
  </si>
  <si>
    <t>Zabezp.zařízení - vnitřní</t>
  </si>
  <si>
    <t>46</t>
  </si>
  <si>
    <t>75B411</t>
  </si>
  <si>
    <t>STOJANOVÁ ŘADA PRO 1 STOJAN - DODÁVKA</t>
  </si>
  <si>
    <t>z výkresu č. 0501 a TZ</t>
  </si>
  <si>
    <t>47</t>
  </si>
  <si>
    <t>75B417</t>
  </si>
  <si>
    <t>STOJANOVÁ ŘADA PRO 1 STOJAN - MONTÁŽ</t>
  </si>
  <si>
    <t>48</t>
  </si>
  <si>
    <t>R75B6L1</t>
  </si>
  <si>
    <t>BEZÚDRŽBOVÁ BATERIE 24 V/150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</si>
  <si>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</si>
  <si>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49</t>
  </si>
  <si>
    <t>75B6T7</t>
  </si>
  <si>
    <t>BATERIE - MONTÁŽ</t>
  </si>
  <si>
    <t>50</t>
  </si>
  <si>
    <t>R75B633</t>
  </si>
  <si>
    <t>MĚNIČ AC/DC 230/24 S FUNKCÍ DOBÍJEČE - DODÁVKA, MONTÁŽ</t>
  </si>
  <si>
    <t>Měnič AC/DC 230/24 s funkcí dobíječe - dodávka, montáž</t>
  </si>
  <si>
    <t>51</t>
  </si>
  <si>
    <t>746771</t>
  </si>
  <si>
    <t>MĚNIČ DC/DC DO 20 A</t>
  </si>
  <si>
    <t>52</t>
  </si>
  <si>
    <t>R632650</t>
  </si>
  <si>
    <t>ZÁZNAMOVÉ ZAŘÍZENÍ - DODÁVKA A MONTÁŽ</t>
  </si>
  <si>
    <t>53</t>
  </si>
  <si>
    <t>R632648</t>
  </si>
  <si>
    <t>ZDROJ KMITAVÉHO SIGNÁLU - DODÁVKA A MONTÁŽ</t>
  </si>
  <si>
    <t>54</t>
  </si>
  <si>
    <t>R632649</t>
  </si>
  <si>
    <t>STABILIZÁTOR NAPĚTÍ - DODÁVKA A MONTÁŽ</t>
  </si>
  <si>
    <t>55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</si>
  <si>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</si>
  <si>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</si>
  <si>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</si>
  <si>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56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</si>
  <si>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</si>
  <si>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</si>
  <si>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</si>
  <si>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57</t>
  </si>
  <si>
    <t>75B471</t>
  </si>
  <si>
    <t>KABELOVÝ ROŠT VODOROVNÝ - DODÁVKA</t>
  </si>
  <si>
    <t>délka roštu 2m</t>
  </si>
  <si>
    <t>58</t>
  </si>
  <si>
    <t>75B477</t>
  </si>
  <si>
    <t>KABELOVÝ ROŠT VODOROVNÝ - MONTÁŽ</t>
  </si>
  <si>
    <t>59</t>
  </si>
  <si>
    <t>744121</t>
  </si>
  <si>
    <t>ROZVODNICE NN MODULÁRNÍ, MIN. IP 55, TŘÍDA IZOLACE II, DO 24 MODULŮ</t>
  </si>
  <si>
    <t>60</t>
  </si>
  <si>
    <t>R746698</t>
  </si>
  <si>
    <t>VYBAVENÍ DOMKU - NÁBYTEK - DODÁVKA A MONTÁŽ</t>
  </si>
  <si>
    <t>Zabezp.zařízení - venkovní</t>
  </si>
  <si>
    <t>61</t>
  </si>
  <si>
    <t>75D161</t>
  </si>
  <si>
    <t>RELÉOVÝ DOMEK (DO 18 M2) PREFABRIKOVANÝ, IZOLOVANÝ, S KLIMATIZACÍ A VNITŘNÍ KABELIZACÍ - DODÁVKA</t>
  </si>
  <si>
    <t>z výkresů č. 0201, 0210, 0215, 0501, 1001 a TZ</t>
  </si>
  <si>
    <t>62</t>
  </si>
  <si>
    <t>75D167</t>
  </si>
  <si>
    <t>RELÉOVÝ DOMEK (DO 18 M2) PREFABRIKOVANÝ - MONTÁŽ</t>
  </si>
  <si>
    <t>63</t>
  </si>
  <si>
    <t>744231</t>
  </si>
  <si>
    <t>KABELOVÁ SKŘÍŇ VENKOVNÍ SPOLEČNÁ PŘÍSTROJOVÁ PRO PŘEJEZDY</t>
  </si>
  <si>
    <t>z výkresů č. 0215, 0511, 1001 a TZ</t>
  </si>
  <si>
    <t>64</t>
  </si>
  <si>
    <t>R743B51</t>
  </si>
  <si>
    <t>PANEL MÍSTNÍHO OVLÁDÁNÍ</t>
  </si>
  <si>
    <t>z výkresů č. 0511, 1001 a TZ</t>
  </si>
  <si>
    <t>Dodávka a montáž skříně místního ovládání přejezdu</t>
  </si>
  <si>
    <t>65</t>
  </si>
  <si>
    <t>75IEC3</t>
  </si>
  <si>
    <t>VENKOVNÍ TELEFONNÍ OBJEKT NA OBJEKTU</t>
  </si>
  <si>
    <t>66</t>
  </si>
  <si>
    <t>75IECX</t>
  </si>
  <si>
    <t>VENKOVNÍ TELEFONNÍ OBJEKT - MONTÁŽ</t>
  </si>
  <si>
    <t>67</t>
  </si>
  <si>
    <t>R75D211</t>
  </si>
  <si>
    <t>VÝSTRAŽNÍK SE ZÁVOROU, 1 SKŘÍŇ - DODÁVKA</t>
  </si>
  <si>
    <t>z výkresů č. 0201, 0210, 0215, 1001 a TZ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</si>
  <si>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</si>
  <si>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68</t>
  </si>
  <si>
    <t>75D217</t>
  </si>
  <si>
    <t>VÝSTRAŽNÍK SE ZÁVOROU, 1 SKŘÍŇ - MONTÁŽ</t>
  </si>
  <si>
    <t>69</t>
  </si>
  <si>
    <t>R75D261</t>
  </si>
  <si>
    <t>PŘEJEZDNÍK - DODÁVKA</t>
  </si>
  <si>
    <t>z výkresů č. 0201,  0215, 1001 a TZ</t>
  </si>
  <si>
    <t>1. Položka obsahuje: – dodávka přejezdníku podle jeho typu a potřebného pomocného materiálu a dopravy do staveništního skladu – dodávku přejezdníku včetně pomocného materiálu, dopravu do místa určení 2. Položka neobsahuje: X 3. Způsob měření: Udává se počet kusů kompletní konstrukce nebo práce.</t>
  </si>
  <si>
    <t>70</t>
  </si>
  <si>
    <t>75D267</t>
  </si>
  <si>
    <t>PŘEJEZDNÍK - MONTÁŽ</t>
  </si>
  <si>
    <t>71</t>
  </si>
  <si>
    <t>75C721</t>
  </si>
  <si>
    <t>VZDÁLENOSTNÍ UPOZORNOVADLO, NEPROMĚNNÉ NÁVĚSTIDLO SE ZÁKLADEM - DODÁVKA</t>
  </si>
  <si>
    <t>72</t>
  </si>
  <si>
    <t>75C727</t>
  </si>
  <si>
    <t>VZDÁLENOSTNÍ UPOZORNOVADLO, NEPROMĚNNÉ NÁVĚSTIDLO SE ZÁKLADEM - MONTÁŽ</t>
  </si>
  <si>
    <t>73</t>
  </si>
  <si>
    <t>R741CCA</t>
  </si>
  <si>
    <t>PŘÍSTUPOVÁ PLOŠINA K VÝSTRAŽNÍKŮM, VČ. ZÁBRADLÍ</t>
  </si>
  <si>
    <t>PŘÍSTUPOVÁ PLOŠINA K VÝSTRAŽNÍKŮM, VČ. ZÁBRADLÍ-dodávka, montáž</t>
  </si>
  <si>
    <t>74</t>
  </si>
  <si>
    <t>R75D167U</t>
  </si>
  <si>
    <t>STAVEBNÍ ÚPRAVY V OKOLÍ RD</t>
  </si>
  <si>
    <t>STAVEBNÍ ÚPRAVY A ZEMNÍ PRÁCE V OKOLÍ RD</t>
  </si>
  <si>
    <t>75</t>
  </si>
  <si>
    <t>75C881</t>
  </si>
  <si>
    <t>MEZIKOLEJOVÁ LANOVÁ PROPOJKA (DO 3 LAN DO DÉLKY 7 M) - DODÁVKA</t>
  </si>
  <si>
    <t>76</t>
  </si>
  <si>
    <t>75C887</t>
  </si>
  <si>
    <t>MEZIKOLEJOVÁ LANOVÁ PROPOJKA (DO 3 LAN DO DÉLKY 7 M) - MONTÁŽ</t>
  </si>
  <si>
    <t>77</t>
  </si>
  <si>
    <t>914111</t>
  </si>
  <si>
    <t>DOPRAVNÍ ZNAČKY ZÁKLADNÍ VELIKOSTI OCELOVÉ NEREFLEXNÍ - DOD A MONTÁŽ</t>
  </si>
  <si>
    <t>D</t>
  </si>
  <si>
    <t>Demontáže</t>
  </si>
  <si>
    <t>80</t>
  </si>
  <si>
    <t>R75D218</t>
  </si>
  <si>
    <t>DEMONTÁŽ VÝSTRAŽNÉHO KŘÍŽE</t>
  </si>
  <si>
    <t>DEMONTÁŽ - výstražný kříž</t>
  </si>
  <si>
    <t>81</t>
  </si>
  <si>
    <t>R914113</t>
  </si>
  <si>
    <t>DOPRAVNÍ ZNAČKY ZÁKLADNÍ VELIKOSTI OCELOVÉ NEREFLEXNÍ - DEMONTÁŽ</t>
  </si>
  <si>
    <t>Položka zahrnuje odstranění, demontáž a odklizení materiálu s odvozem na předepsané místo</t>
  </si>
  <si>
    <t>82</t>
  </si>
  <si>
    <t>R75D168</t>
  </si>
  <si>
    <t>RELÉOVÝ DOMEK (DO 9 M2) PREFABRIKOVANÝ - DEMONTÁŽ</t>
  </si>
  <si>
    <t>1. Položka obsahuje: – demontáž reléového domku prefabrikovaného, izolovaného, s klimatizací a vnitřní kabelizací včetně odpojení od kabelových rozvodů – demontáž reléového domku prefabrikovaného, izolovaného, s klimatizací a vnitřní kabelizací se všemi pomocnými a doplňujícími pracemi a součástmi, případné použití mechanizmů, včetně dopravy z místa demontáže do skladu – naložení vybouraného materiálu na dopravní prostředek – odvoz vybouraného materiálu do skladu nebo na likvidaci 2. Položka neobsahuje: – poplatek za likvidaci odpadů (nacení se dle SSD 0) 3. Způsob měření: Udává se počet kusů kompletní konstrukce nebo práce.</t>
  </si>
  <si>
    <t>89</t>
  </si>
  <si>
    <t>R75D168V</t>
  </si>
  <si>
    <t>DEMONTÁŽ VNITŘNÍHO VYBAVENÍ RD</t>
  </si>
  <si>
    <t>91</t>
  </si>
  <si>
    <t>PANEL MÍSTNÍHO OVLÁDÁNÍ - DEMONTÁŽ</t>
  </si>
  <si>
    <t>demontáž skříně místního ovládání přejezdu</t>
  </si>
  <si>
    <t>92</t>
  </si>
  <si>
    <t>R744ZBA</t>
  </si>
  <si>
    <t>DEMONTÁŽ ROZVADĚČE, VČ.PILÍŘE</t>
  </si>
  <si>
    <t>93</t>
  </si>
  <si>
    <t>75D228</t>
  </si>
  <si>
    <t>VÝSTRAŽNÍK BEZ ZÁVORY, 1 SKŘÍŇ - DEMONTÁŽ</t>
  </si>
  <si>
    <t>94</t>
  </si>
  <si>
    <t>75C918</t>
  </si>
  <si>
    <t>SNÍMAČ POČÍTAČE NÁPRAV - DEMONTÁŽ</t>
  </si>
  <si>
    <t>95</t>
  </si>
  <si>
    <t>75D268</t>
  </si>
  <si>
    <t>PŘEJEZDNÍK - DEMONTÁŽ</t>
  </si>
  <si>
    <t>96</t>
  </si>
  <si>
    <t>75A218</t>
  </si>
  <si>
    <t>ZATAŽENÍ A SPOJKOVÁNÍ KABELŮ DO 12 PÁRŮ - DEMONTÁŽ</t>
  </si>
  <si>
    <t>3*1,121+7*0,048</t>
  </si>
  <si>
    <t>97</t>
  </si>
  <si>
    <t>75C728</t>
  </si>
  <si>
    <t>VZDÁLENOSTNÍ UPOZORNOVADLO, NEPROMĚNNÉ NÁVĚSTIDLO SE ZÁKLADEM - DEMONTÁŽ</t>
  </si>
  <si>
    <t>98</t>
  </si>
  <si>
    <t>R015140</t>
  </si>
  <si>
    <t>910</t>
  </si>
  <si>
    <t>POPLATKY ZA LIKVIDACI ODPADŮ NEKONTAMINOVANÝCH - 17 01 01 BETON Z DEMOLIC OBJEKTŮ, ZÁKLADŮ TV, VČETNĚ DOPRAVY</t>
  </si>
  <si>
    <t>99</t>
  </si>
  <si>
    <t>R015310</t>
  </si>
  <si>
    <t>917</t>
  </si>
  <si>
    <t>POPLATKY ZA LIKVIDACŮ ODPADŮ NEKONTAMINOVANÝCH - 16 02 14 ELEKTROŠROT (VYŘAZENÁ EL. ZAŘÍZENÍ A PŘÍSTR. - AL, CU A VZ. KOVY), VČETNĚ DOPRAVY</t>
  </si>
  <si>
    <t>Ostatní</t>
  </si>
  <si>
    <t>100</t>
  </si>
  <si>
    <t>R29611</t>
  </si>
  <si>
    <t>OSTATNÍ POŽADAVKY - ODBORNÝ DOZOR</t>
  </si>
  <si>
    <t>Odborný dozor správce zařízení</t>
  </si>
  <si>
    <t>101</t>
  </si>
  <si>
    <t>R75E137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</si>
  <si>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</si>
  <si>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</si>
  <si>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102</t>
  </si>
  <si>
    <t>75E197</t>
  </si>
  <si>
    <t>PŘÍPRAVA A CELKOVÉ ZKOUŠKY PŘEJEZDOVÉHO ZABEZPEČOVACÍHO ZAŘÍZENÍ PRO JEDNU KOLEJ</t>
  </si>
  <si>
    <t>103</t>
  </si>
  <si>
    <t>R75E1C7</t>
  </si>
  <si>
    <t>PROTOKOL UTZ</t>
  </si>
  <si>
    <t>1. Položka obsahuje: – protokol autorizovanou osobou podle požadavku ČSN, včetně hodnocení 2. Položka neobsahuje: X 3. Způsob měření:</t>
  </si>
  <si>
    <t>104</t>
  </si>
  <si>
    <t>75E127</t>
  </si>
  <si>
    <t>CELKOVÁ PROHLÍDKA ZAŘÍZENÍ A VYHOTOVENÍ REVIZNÍ ZPRÁVY</t>
  </si>
  <si>
    <t>105</t>
  </si>
  <si>
    <t>75E1B7</t>
  </si>
  <si>
    <t>REGULACE A ZKOUŠENÍ ZABEZPEČOVACÍHO ZAŘÍZENÍ</t>
  </si>
  <si>
    <t>106</t>
  </si>
  <si>
    <t>747703</t>
  </si>
  <si>
    <t>ZKUŠEBNÍ PROVOZ</t>
  </si>
  <si>
    <t>107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</si>
  <si>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</si>
  <si>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</si>
  <si>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</si>
  <si>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108</t>
  </si>
  <si>
    <t>R2940</t>
  </si>
  <si>
    <t>OSTATNÍ POŽADAVKY - VYPRACOVÁNÍ REALIZAČNÍ DOKUMENTACE STAVBY</t>
  </si>
  <si>
    <t>Pomocné geodetické práce při stavbě. Vytýčení hranic pozemků, stavební vytyčení liniových objektů inženýrských sítí (stávajících i projektovaných),  vyhotovení veškerých podkladů pro geodetickou dokumentaci, geometrické plány,…</t>
  </si>
  <si>
    <t>PN</t>
  </si>
  <si>
    <t>Počítače náprav</t>
  </si>
  <si>
    <t>78</t>
  </si>
  <si>
    <t>R75C911</t>
  </si>
  <si>
    <t>SNÍMAČ POČÍTAČE NÁPRAV - DODÁVKA</t>
  </si>
  <si>
    <t>z výkresů č. 0201, 1001 a TZ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</si>
  <si>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</si>
  <si>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79</t>
  </si>
  <si>
    <t>75C917</t>
  </si>
  <si>
    <t>SNÍMAČ POČÍTAČE NÁPRAV - MONTÁŽ</t>
  </si>
  <si>
    <t xml:space="preserve">  PS 11-01-32</t>
  </si>
  <si>
    <t>PZZ přejezdu P1239 v km 15,050</t>
  </si>
  <si>
    <t>PS 11-01-32</t>
  </si>
  <si>
    <t>R2730</t>
  </si>
  <si>
    <t>POMOC PRÁCE ZŘÍZ NEBO ZAJIŠŤ OCHRANU INŽENÝRSKÝCH SÍTÍ</t>
  </si>
  <si>
    <t>zahrnuje objednatelem povolené náklady na požadovaná zařízení zhotovitele</t>
  </si>
  <si>
    <t>11241</t>
  </si>
  <si>
    <t>ÚPRAVA STROMŮ D DO 0,5M ŘEZEM VĚTVÍ</t>
  </si>
  <si>
    <t>R11120</t>
  </si>
  <si>
    <t>ODSTRANĚNÍ KŘOVIN</t>
  </si>
  <si>
    <t>odstranění křovin a stromů do průměru 100 mm doprava dřevin bez ohledu na vzdálenost spálení na hromadách nebo štěpkování</t>
  </si>
  <si>
    <t>R12273</t>
  </si>
  <si>
    <t>ODKOPÁVKY A PROKOPÁVKY OBECNÉ TŘ. I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</si>
  <si>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</si>
  <si>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8*8+0,8+6*1,3+3*0,15+1+2</t>
  </si>
  <si>
    <t>0,35*0,8*735+0,35*0,8*62,5</t>
  </si>
  <si>
    <t>z výkresu č. 0225 a TZ</t>
  </si>
  <si>
    <t>14173</t>
  </si>
  <si>
    <t>PROTLAČOVÁNÍ POTRUBÍ Z PLAST HMOT DN DO 200MM</t>
  </si>
  <si>
    <t>0,35*0,7*735+8*8+0,8+0,35*0,8*62,5</t>
  </si>
  <si>
    <t>0,35*735+8*2*2+0,35*62,5</t>
  </si>
  <si>
    <t>z výkresu č. 1002 a TZ</t>
  </si>
  <si>
    <t>R702112</t>
  </si>
  <si>
    <t>KABELOVÝ ŽLAB ZEMNÍ VČETNĚ KRYTU SVĚTLÉ ŠÍŘKY PŘES 120 DO 250 MM</t>
  </si>
  <si>
    <t>1. Položka obsahuje: – kompletní montáž, rozměření, upevnění, řezání, spojování a pod. – veškerý spojovací a montážní materiál vč. upevňovacího materiálu ( držáky apod.) – pomocné mechanismy 2. Položka neobsahuje: X 3. Způsob měření:</t>
  </si>
  <si>
    <t>709210</t>
  </si>
  <si>
    <t>KŘIŽOVATKA KABELOVÝCH VEDENÍ SE STÁVAJÍCÍ INŽENÝRSKOU SÍTÍ (KABELEM, POTRUBÍM APOD.)</t>
  </si>
  <si>
    <t>R015160</t>
  </si>
  <si>
    <t>908</t>
  </si>
  <si>
    <t>POPLATKY ZA LIKVIDACŮ ODPADŮ NEKONTAMINOVANÝCH - 02 01 03 SMÝCENÉ STROMY A KEŘE,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</si>
  <si>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541/2020 Sb., o nakládání s odpady, v platném znění.</t>
  </si>
  <si>
    <t>R45152</t>
  </si>
  <si>
    <t>PODKLADNÍ A VÝPLŇOVÉ VRSTVY Z KAMENIVA DRCENÉHO</t>
  </si>
  <si>
    <t>položka zahrnuje dodávku předepsaného kameniva, mimostaveništní a vnitrostaveništní dopravu a jeho uložení  
není-li v zadávací dokumentaci uvedeno jinak, jedná se o nakupovaný materiál</t>
  </si>
  <si>
    <t>3*1,094+12*0,642</t>
  </si>
  <si>
    <t>24*0,1</t>
  </si>
  <si>
    <t>R32712</t>
  </si>
  <si>
    <t>ZDI OPĚRNÉ, ZÁRUBNÍ, NÁBŘEŽNÍ Z DÍLCŮ ŽELEZOBETONOVÝCH</t>
  </si>
  <si>
    <t>- 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</t>
  </si>
  <si>
    <t>45131</t>
  </si>
  <si>
    <t>PODKL A VÝPLŇ VRSTVY Z PROST BET</t>
  </si>
  <si>
    <t>75B421</t>
  </si>
  <si>
    <t>STOJANOVÁ ŘADA PRO 2 STOJANY - DODÁVKA</t>
  </si>
  <si>
    <t>z výkresu č. 0502 a TZ</t>
  </si>
  <si>
    <t>75B427</t>
  </si>
  <si>
    <t>STOJANOVÁ ŘADA PRO 2 STOJANY - MONTÁŽ</t>
  </si>
  <si>
    <t>BEZÚDRŽBOVÁ BATERIE 24 V/200 AH - DODÁVKA</t>
  </si>
  <si>
    <t>z výkresů č. 0201, 0220, 0225, 0502, 1002 a TZ</t>
  </si>
  <si>
    <t>z výkresů č. 0225, 0512, 1002 a TZ</t>
  </si>
  <si>
    <t>z výkresů č. 0512, 1002 a TZ</t>
  </si>
  <si>
    <t>z výkresů č. 0202,  0225, 1002 a TZ</t>
  </si>
  <si>
    <t>ATRAPA PŘEJEZDNÍKU - DODÁVKA A MONTÁŽ</t>
  </si>
  <si>
    <t>z výkresu č. 0220 a TZ</t>
  </si>
  <si>
    <t>R027121</t>
  </si>
  <si>
    <t>PROVIZORNÍ PŘÍSTUPOVÉ CESTY - ZŘÍZENÍ</t>
  </si>
  <si>
    <t>zahrnuje veškeré náklady spojené s objednatelem požadovanými zařízeními, vytvoření přístruové cesty k RD, povrch - štěrk</t>
  </si>
  <si>
    <t>R91228</t>
  </si>
  <si>
    <t>SMĚROVÉ SLOUPKY Z PLAST HMOT VČETNĚ ODRAZNÉHO PÁSKU</t>
  </si>
  <si>
    <t>položka zahrnuje: - dodání a osazení sloupku včetně nutných zemních prací - vnitrostaveništní a mimostaveništní doprava - odrazky plastové nebo z retroreflexní fólie</t>
  </si>
  <si>
    <t>84</t>
  </si>
  <si>
    <t>85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</si>
  <si>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</si>
  <si>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R75C931</t>
  </si>
  <si>
    <t>SKŘÍŇ S POČÍTAČI NÁPRAV 6 BODŮ/3 ÚSEKY - DODÁVKA</t>
  </si>
  <si>
    <t>1. Položka obsahuje: – dodávka skříně s počítači náprav 6 BODŮ/3 ÚSEKY včetně potřebného pomocného materiálu a dopravy do staveništního skladu – dodávku skříně s počítači náprav 6 BODŮ/3 ÚSEKY do stavědlové ústředny včetně skříně podle určení a pomocného materiálu, dopravu do staveništního skladu 2. Položka neobsahuje: X 3. Způsob měření:</t>
  </si>
  <si>
    <t>83</t>
  </si>
  <si>
    <t>R75C937</t>
  </si>
  <si>
    <t>SKŘÍŇ S POČÍTAČI NÁPRAV 6 BODŮ/3 ÚSEKY - MONTÁŽ</t>
  </si>
  <si>
    <t>1. Položka obsahuje: – montáž skříně s počítači náprav 6 BODŮ/3 ÚSEKY, osazení vnitřních prvků skříně, přezkoušení – montáž skříně s počítači náprav 6 BODŮ/3 ÚSEKY se všemi pomocnými a doplňujícími pracemi a součástmi, případné použití mechanizmů, včetně dopravy ze skladu k místu montáže 2. Položka neobsahuje: X 3. Způsob měření:</t>
  </si>
  <si>
    <t>ZS</t>
  </si>
  <si>
    <t>Úprava železničního svršku</t>
  </si>
  <si>
    <t>86</t>
  </si>
  <si>
    <t>R54311</t>
  </si>
  <si>
    <t>VÝMĚNA SPOJITÁ PRAŽCŮ DŘEVĚNÝCH, UPEVNĚNÍ TUHÉ</t>
  </si>
  <si>
    <t>1. Položka obsahuje:  – dodávku a uložení vyměňovaného materiálu, ať nového, regenerovaného nebo vyzískaného  – doplnění podložek, spojkových šroubů, svěrkových šroubů, matic a dvojitých pružných kroužků apod.  – naložení a odvoz demontovaného materiálu do skladu nebo na likvidaci  – příplatky za ztížené podmínky při práci v koleji, např. překážky po stranách koleje, práci v tunelu ap. 2. Položka neobsahuje:  – poplatek za likvidaci odpadů (nacení se dle SSD 0) 3. Způsob měření: Udává se počet kusů kompletní konstrukce nebo práce.</t>
  </si>
  <si>
    <t>87</t>
  </si>
  <si>
    <t>R5907020120</t>
  </si>
  <si>
    <t>MONTÁŽ KOLEJNICE S49 UŽITÉ</t>
  </si>
  <si>
    <t>Montáž kolejnic užitých</t>
  </si>
  <si>
    <t>88</t>
  </si>
  <si>
    <t>513550</t>
  </si>
  <si>
    <t>KOLEJOVÉ LOŽE - DOPLNĚNÍ Z KAMENIVA HRUBÉHO DRCENÉHO (ŠTĚRK)</t>
  </si>
  <si>
    <t>513570</t>
  </si>
  <si>
    <t>KOLEJOVÉ LOŽE - DOPLNĚNÍ Z KAMENIVA HRUBÉHO UŽITÉHO</t>
  </si>
  <si>
    <t>90</t>
  </si>
  <si>
    <t>R542111</t>
  </si>
  <si>
    <t>SMĚROVÉ A VÝŠKOVÉ VYROVNÁNÍ KOLEJE NA PRAŽCÍCH DŘEVĚNÝCH DO 0,05 M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</si>
  <si>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</t>
  </si>
  <si>
    <t>R542312</t>
  </si>
  <si>
    <t>RUČNÍ ÚPRAVA KOLEJOVÉHO LOŽE</t>
  </si>
  <si>
    <t>Položka obsahuje: ÚPRAVA KOLEJOVÉHO LOŽE DO POŽADOVANÉHO PROFILU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</si>
  <si>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</si>
  <si>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</si>
  <si>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</si>
  <si>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R549510</t>
  </si>
  <si>
    <t>ŘEZÁNÍ KOLEJNIC BEZ OHLEDU NA TVAR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</si>
  <si>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</si>
  <si>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545230</t>
  </si>
  <si>
    <t>SVAR PŘECHODOVÝ (PŘECHODOVÁ KOLEJNICE) 49 E1/OSTATNÍ</t>
  </si>
  <si>
    <t>543440</t>
  </si>
  <si>
    <t>VÝMĚNA OCELOVÝCH A PLASTOVÝCH SPOJEK</t>
  </si>
  <si>
    <t>R965010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</si>
  <si>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</si>
  <si>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 2. Položka neobsahuje: – odvoz vybouraného materiálu do skladu nebo na likvidaci – poplatky za likvidaci odpadů, nacení se položkami ze ssd 0 3. Způsob měření:</t>
  </si>
  <si>
    <t>R544100</t>
  </si>
  <si>
    <t>ZRUŠENÍ STYKU NA KOLEJI</t>
  </si>
  <si>
    <t>Položka obsahuje: ZRUŠENÍ STYKU NA KOLEJI</t>
  </si>
  <si>
    <t>R965124</t>
  </si>
  <si>
    <t>DEMONTÁŽ KOLEJE NA DŘEVĚNÝCH PRAŽCÍCH ROZEBRÁNÍM DO SOUČÁSTÍ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</si>
  <si>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</t>
  </si>
  <si>
    <t>R965125</t>
  </si>
  <si>
    <t>DEMONTÁŽ KOLEJE NA DŘEVĚNÝCH PRAŽCÍCH - ODVOZ ROZEBRANÝCH SOUČÁSTÍ NA MONTÁŽNÍ ZÁKLADNU</t>
  </si>
  <si>
    <t>tkm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</si>
  <si>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sumou součinů tun vybouraného materiálu v původním stavu a k nim příslušných jednotlivých odvozových vzdáleností v kilometrech.</t>
  </si>
  <si>
    <t>D.2</t>
  </si>
  <si>
    <t>Železniční sdělovací zařízení</t>
  </si>
  <si>
    <t xml:space="preserve">  PS 11-02-11</t>
  </si>
  <si>
    <t>Sdělovací zařízení, místní kabelizace</t>
  </si>
  <si>
    <t>PS 11-02-11</t>
  </si>
  <si>
    <t>R75I222</t>
  </si>
  <si>
    <t>KABEL ZEMNÍ DVOUPLÁŠŤOVÝ BEZ PANCÍŘE PRŮMĚRU ŽÍLY 0,8 MM DO 25XN</t>
  </si>
  <si>
    <t>KMČTYŘKA</t>
  </si>
  <si>
    <t>10*2,182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</si>
  <si>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</si>
  <si>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75I22X</t>
  </si>
  <si>
    <t>KABEL ZEMNÍ DVOUPLÁŠŤOVÝ BEZ PANCÍŘE PRŮMĚRU ŽÍLY 0,8 MM - MONTÁŽ</t>
  </si>
  <si>
    <t>z výkresu č. 1000 a TZ</t>
  </si>
  <si>
    <t>75II11</t>
  </si>
  <si>
    <t>SPOJKA PRO CELOPLASTOVÉ KABELY BEZ PANCÍŘE DO 100 ŽIL</t>
  </si>
  <si>
    <t>75II1X</t>
  </si>
  <si>
    <t>SPOJKA PRO CELOPLASTOVÉ KABELY BEZ PANCÍŘE - MONTÁŽ</t>
  </si>
  <si>
    <t>R75I911</t>
  </si>
  <si>
    <t>OPTOTRUBKA HDPE PRŮMĚRU DO 40 MM</t>
  </si>
  <si>
    <t>75I91X</t>
  </si>
  <si>
    <t>OPTOTRUBKA HDPE - MONTÁŽ</t>
  </si>
  <si>
    <t>R75IA11</t>
  </si>
  <si>
    <t>OPTOTRUBKOVÁ SPOJKA PRŮMĚRU DO 40 MM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</si>
  <si>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</si>
  <si>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75IA1X</t>
  </si>
  <si>
    <t>OPTOTRUBKOVÁ SPOJKA - MONTÁŽ</t>
  </si>
  <si>
    <t>R75IA51</t>
  </si>
  <si>
    <t>OPTOTRUBKOVÁ KONCOVKA PRŮMĚRU DO 40 MM</t>
  </si>
  <si>
    <t>75IA5X</t>
  </si>
  <si>
    <t>OPTOTRUBKOVÁ KONCOVKA - MONTÁŽ</t>
  </si>
  <si>
    <t>R75IA61</t>
  </si>
  <si>
    <t>OPTOTRUBKOVÁ KONCOVKA S VENTILKEM PRŮMĚRU DO 40 MM</t>
  </si>
  <si>
    <t>75IA6X</t>
  </si>
  <si>
    <t>OPTOTRUBKOVÁ KONCOVKA S VENTILKEM - MONTÁŽ</t>
  </si>
  <si>
    <t>R75I961</t>
  </si>
  <si>
    <t>OPTOTRUBKA - HERMETIZACE ÚSEKU DO 2000 M</t>
  </si>
  <si>
    <t>ÚSEK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</si>
  <si>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úseků.</t>
  </si>
  <si>
    <t>R75I962</t>
  </si>
  <si>
    <t>OPTOTRUBKA - KALIBRACE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</si>
  <si>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metrů.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</si>
  <si>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</si>
  <si>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</si>
  <si>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</si>
  <si>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</si>
  <si>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</si>
  <si>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</si>
  <si>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</si>
  <si>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</si>
  <si>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</si>
  <si>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</si>
  <si>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</si>
  <si>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</si>
  <si>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</si>
  <si>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</si>
  <si>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</si>
  <si>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</si>
  <si>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</si>
  <si>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</si>
  <si>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</si>
  <si>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</si>
  <si>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</si>
  <si>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</si>
  <si>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</si>
  <si>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</si>
  <si>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</si>
  <si>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</si>
  <si>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</si>
  <si>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</si>
  <si>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</si>
  <si>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dle SoD</t>
  </si>
  <si>
    <t>Položka zahrnuje veškeré činnosti nezbytné k zajištění exkurze.</t>
  </si>
  <si>
    <t>E.3.6</t>
  </si>
  <si>
    <t>Rozvodny vn, nn, osvětlení a dálkové ovládání odpojovačů</t>
  </si>
  <si>
    <t xml:space="preserve">  SO 11-76-02</t>
  </si>
  <si>
    <t>Elektrická přípojka NN přejezdu P1239 v km 15,050</t>
  </si>
  <si>
    <t>SO 11-76-02</t>
  </si>
  <si>
    <t>z výkresu č. 2_003 a TZ</t>
  </si>
  <si>
    <t>0,35*0,8*15</t>
  </si>
  <si>
    <t>0,35*0,7*15+2*3*1</t>
  </si>
  <si>
    <t>0,35*15</t>
  </si>
  <si>
    <t>R742O17</t>
  </si>
  <si>
    <t>VYHLEDÁNÍ STÁVAJÍCÍHO KABELU (MĚŘENÍ, SONDA)</t>
  </si>
  <si>
    <t>1. Položka obsahuje: – vyhledání stávajícího kabelu vn/nn v obvodu žel. stanice, na trati vč. výkopu sondy a veškerého příslušenství 2. Položka neobsahuje: X 3. Způsob měření: Udává se počet kusů kompletní konstrukce nebo práce.</t>
  </si>
  <si>
    <t>Pokládka a montáž</t>
  </si>
  <si>
    <t>743F21</t>
  </si>
  <si>
    <t>SKŘÍŇ ELEKTROMĚROVÁ V KOMPAKTNÍM PILÍŘI PRO PŘÍMÉ MĚŘENÍ DO 80 A JEDNOSAZBOVÉ VČETNĚ VÝSTROJE</t>
  </si>
  <si>
    <t>z výkresu č. 2_003, 2_004, 2_005 a TZ</t>
  </si>
  <si>
    <t>743D11</t>
  </si>
  <si>
    <t>SKŘÍŇ PŘÍPOJKOVÁ POJISTKOVÁ KOMPAKTNÍ PILÍŘOVÁ DO 63 A, DO 50 MM2, S 1-2 SADAMI JISTÍCÍCH PRVKŮ</t>
  </si>
  <si>
    <t>744211</t>
  </si>
  <si>
    <t>KABELOVÁ SKŘÍŇ VENKOVNÍ PRÁZDNÁ PLASTOVÁ V KOMPAKTNÍM PILÍŘI, MIN. IP 44, DO 530 X 800 MM</t>
  </si>
  <si>
    <t>744H21</t>
  </si>
  <si>
    <t>POJISTKOVÝ SPODEK/LIŠTA PRO NOŽOVÉ POJISTKY TŘÍPÓLOVÝ DO 160 A</t>
  </si>
  <si>
    <t>z výkresu č. 2_004 a TZ</t>
  </si>
  <si>
    <t>744I01</t>
  </si>
  <si>
    <t>POJISTKOVÁ VLOŽKA DO 160 A</t>
  </si>
  <si>
    <t>744O14</t>
  </si>
  <si>
    <t>ELEKTROMĚR</t>
  </si>
  <si>
    <t>R743EF</t>
  </si>
  <si>
    <t>SOKL PRO ROZVADĚČE VČ. ZÁKLADOVÉHO DÍLU</t>
  </si>
  <si>
    <t>z výkresu č. 2_005 a TZ</t>
  </si>
  <si>
    <t>SOKL PRO ROZVADĚČE  VČ. ZÁKLADOVÉHO DÍLU - DODÁVKA A MONTÁŽ</t>
  </si>
  <si>
    <t>R742H23</t>
  </si>
  <si>
    <t>KABEL NN ČTYŘ- A PĚTIŽÍLOVÝ AL S PLASTOVOU IZOLACÍ OD 25 DO 50 MM2</t>
  </si>
  <si>
    <t>1. Položka obsahuje:  – manipulace a uložení kabelu (do země, chráničky, kanálu, na rošty, na TV a pod.) 2. Položka neobsahuje:  – příchytky, spojky, koncovky, chráničky apod. 3. Způsob měření: Měří se metr délkový.</t>
  </si>
  <si>
    <t>742L23</t>
  </si>
  <si>
    <t>UKONČENÍ DVOU AŽ PĚTIŽÍLOVÉHO KABELU KABELOVOU SPOJKOU OD 25 DO 50 MM2</t>
  </si>
  <si>
    <t>R75II11</t>
  </si>
  <si>
    <t>SPOJKA PRO KABEL NN 4x50 MM2 - DODÁVKA A MONTÁŽ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</si>
  <si>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</si>
  <si>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</si>
  <si>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</si>
  <si>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</si>
  <si>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744634</t>
  </si>
  <si>
    <t>JISTIČ TŘÍPÓLOVÝ (10 KA) OD 25 DO 40 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</si>
</sst>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</f>
      </c>
    </row>
    <row r="7" spans="2:3" ht="12.75" customHeight="1">
      <c r="B7" s="8" t="s">
        <v>7</v>
      </c>
      <c s="10">
        <f>0+E10+E13+E15+E17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430</v>
      </c>
      <c s="12" t="s">
        <v>431</v>
      </c>
      <c s="14">
        <f>'PS 11-01-32'!K8+'PS 11-01-32'!M8</f>
      </c>
      <c s="14">
        <f>C12*0.21</f>
      </c>
      <c s="14">
        <f>C12+D12</f>
      </c>
      <c s="13">
        <f>'PS 11-01-32'!T7</f>
      </c>
    </row>
    <row r="13" spans="1:6" ht="12.75">
      <c r="A13" s="11" t="s">
        <v>544</v>
      </c>
      <c s="12" t="s">
        <v>545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546</v>
      </c>
      <c s="12" t="s">
        <v>547</v>
      </c>
      <c s="14">
        <f>'PS 11-02-11'!K8+'PS 11-02-11'!M8</f>
      </c>
      <c s="14">
        <f>C14*0.21</f>
      </c>
      <c s="14">
        <f>C14+D14</f>
      </c>
      <c s="13">
        <f>'PS 11-02-11'!T7</f>
      </c>
    </row>
    <row r="15" spans="1:6" ht="12.75">
      <c r="A15" s="11" t="s">
        <v>585</v>
      </c>
      <c s="12" t="s">
        <v>586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587</v>
      </c>
      <c s="12" t="s">
        <v>588</v>
      </c>
      <c s="14">
        <f>'SO 98-98'!K8+'SO 98-98'!M8</f>
      </c>
      <c s="14">
        <f>C16*0.21</f>
      </c>
      <c s="14">
        <f>C16+D16</f>
      </c>
      <c s="13">
        <f>'SO 98-98'!T7</f>
      </c>
    </row>
    <row r="17" spans="1:6" ht="12.75">
      <c r="A17" s="11" t="s">
        <v>616</v>
      </c>
      <c s="12" t="s">
        <v>617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618</v>
      </c>
      <c s="12" t="s">
        <v>619</v>
      </c>
      <c s="14">
        <f>'SO 11-76-02'!K8+'SO 11-76-02'!M8</f>
      </c>
      <c s="14">
        <f>C18*0.21</f>
      </c>
      <c s="14">
        <f>C18+D18</f>
      </c>
      <c s="13">
        <f>'SO 11-76-02'!T7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COUNTIFS(L8:L416,"=0",A8:A416,"P")+COUNTIFS(L8:L416,"",A8:A416,"P")+SUM(Q8:Q416)</f>
      </c>
    </row>
    <row r="8" spans="1:13" ht="12.75">
      <c r="A8" t="s">
        <v>44</v>
      </c>
      <c r="C8" s="28" t="s">
        <v>45</v>
      </c>
      <c r="E8" s="30" t="s">
        <v>17</v>
      </c>
      <c r="J8" s="29">
        <f>0+J9+J62+J191+J252+J321+J374+J411</f>
      </c>
      <c s="29">
        <f>0+K9+K62+K191+K252+K321+K374+K411</f>
      </c>
      <c s="29">
        <f>0+L9+L62+L191+L252+L321+L374+L411</f>
      </c>
      <c s="29">
        <f>0+M9+M62+M191+M252+M321+M374+M411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1.147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63</v>
      </c>
    </row>
    <row r="18" spans="1:16" ht="12.75">
      <c r="A18" t="s">
        <v>49</v>
      </c>
      <c s="34" t="s">
        <v>26</v>
      </c>
      <c s="34" t="s">
        <v>64</v>
      </c>
      <c s="35" t="s">
        <v>47</v>
      </c>
      <c s="6" t="s">
        <v>65</v>
      </c>
      <c s="36" t="s">
        <v>66</v>
      </c>
      <c s="37">
        <v>120.8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67</v>
      </c>
    </row>
    <row r="21" spans="1:5" ht="216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66</v>
      </c>
      <c s="37">
        <v>175.28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72</v>
      </c>
    </row>
    <row r="25" spans="1:5" ht="216.75">
      <c r="A25" t="s">
        <v>58</v>
      </c>
      <c r="E25" s="39" t="s">
        <v>68</v>
      </c>
    </row>
    <row r="26" spans="1:16" ht="25.5">
      <c r="A26" t="s">
        <v>49</v>
      </c>
      <c s="34" t="s">
        <v>73</v>
      </c>
      <c s="34" t="s">
        <v>70</v>
      </c>
      <c s="35" t="s">
        <v>74</v>
      </c>
      <c s="6" t="s">
        <v>75</v>
      </c>
      <c s="36" t="s">
        <v>66</v>
      </c>
      <c s="37">
        <v>163.8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76</v>
      </c>
    </row>
    <row r="29" spans="1:5" ht="229.5">
      <c r="A29" t="s">
        <v>58</v>
      </c>
      <c r="E29" s="39" t="s">
        <v>77</v>
      </c>
    </row>
    <row r="30" spans="1:16" ht="12.75">
      <c r="A30" t="s">
        <v>49</v>
      </c>
      <c s="34" t="s">
        <v>78</v>
      </c>
      <c s="34" t="s">
        <v>79</v>
      </c>
      <c s="35" t="s">
        <v>47</v>
      </c>
      <c s="6" t="s">
        <v>80</v>
      </c>
      <c s="36" t="s">
        <v>81</v>
      </c>
      <c s="37">
        <v>54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83</v>
      </c>
    </row>
    <row r="33" spans="1:5" ht="12.75">
      <c r="A33" t="s">
        <v>58</v>
      </c>
      <c r="E33" s="39" t="s">
        <v>84</v>
      </c>
    </row>
    <row r="34" spans="1:16" ht="25.5">
      <c r="A34" t="s">
        <v>49</v>
      </c>
      <c s="34" t="s">
        <v>85</v>
      </c>
      <c s="34" t="s">
        <v>86</v>
      </c>
      <c s="35" t="s">
        <v>47</v>
      </c>
      <c s="6" t="s">
        <v>87</v>
      </c>
      <c s="36" t="s">
        <v>81</v>
      </c>
      <c s="37">
        <v>562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57</v>
      </c>
    </row>
    <row r="37" spans="1:5" ht="25.5">
      <c r="A37" t="s">
        <v>58</v>
      </c>
      <c r="E37" s="39" t="s">
        <v>88</v>
      </c>
    </row>
    <row r="38" spans="1:16" ht="12.75">
      <c r="A38" t="s">
        <v>49</v>
      </c>
      <c s="34" t="s">
        <v>89</v>
      </c>
      <c s="34" t="s">
        <v>90</v>
      </c>
      <c s="35" t="s">
        <v>47</v>
      </c>
      <c s="6" t="s">
        <v>91</v>
      </c>
      <c s="36" t="s">
        <v>81</v>
      </c>
      <c s="37">
        <v>1147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84</v>
      </c>
    </row>
    <row r="42" spans="1:16" ht="12.75">
      <c r="A42" t="s">
        <v>49</v>
      </c>
      <c s="34" t="s">
        <v>92</v>
      </c>
      <c s="34" t="s">
        <v>93</v>
      </c>
      <c s="35" t="s">
        <v>47</v>
      </c>
      <c s="6" t="s">
        <v>94</v>
      </c>
      <c s="36" t="s">
        <v>66</v>
      </c>
      <c s="37">
        <v>412.535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95</v>
      </c>
    </row>
    <row r="45" spans="1:5" ht="153">
      <c r="A45" t="s">
        <v>58</v>
      </c>
      <c r="E45" s="39" t="s">
        <v>96</v>
      </c>
    </row>
    <row r="46" spans="1:16" ht="12.75">
      <c r="A46" t="s">
        <v>49</v>
      </c>
      <c s="34" t="s">
        <v>97</v>
      </c>
      <c s="34" t="s">
        <v>98</v>
      </c>
      <c s="35" t="s">
        <v>47</v>
      </c>
      <c s="6" t="s">
        <v>99</v>
      </c>
      <c s="36" t="s">
        <v>100</v>
      </c>
      <c s="37">
        <v>479.85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101</v>
      </c>
    </row>
    <row r="49" spans="1:5" ht="12.75">
      <c r="A49" t="s">
        <v>58</v>
      </c>
      <c r="E49" s="39" t="s">
        <v>84</v>
      </c>
    </row>
    <row r="50" spans="1:16" ht="12.75">
      <c r="A50" t="s">
        <v>49</v>
      </c>
      <c s="34" t="s">
        <v>74</v>
      </c>
      <c s="34" t="s">
        <v>102</v>
      </c>
      <c s="35" t="s">
        <v>47</v>
      </c>
      <c s="6" t="s">
        <v>103</v>
      </c>
      <c s="36" t="s">
        <v>81</v>
      </c>
      <c s="37">
        <v>62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104</v>
      </c>
    </row>
    <row r="53" spans="1:5" ht="12.75">
      <c r="A53" t="s">
        <v>58</v>
      </c>
      <c r="E53" s="39" t="s">
        <v>84</v>
      </c>
    </row>
    <row r="54" spans="1:16" ht="12.75">
      <c r="A54" t="s">
        <v>49</v>
      </c>
      <c s="34" t="s">
        <v>105</v>
      </c>
      <c s="34" t="s">
        <v>106</v>
      </c>
      <c s="35" t="s">
        <v>47</v>
      </c>
      <c s="6" t="s">
        <v>107</v>
      </c>
      <c s="36" t="s">
        <v>62</v>
      </c>
      <c s="37">
        <v>37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84</v>
      </c>
    </row>
    <row r="58" spans="1:16" ht="25.5">
      <c r="A58" t="s">
        <v>49</v>
      </c>
      <c s="34" t="s">
        <v>108</v>
      </c>
      <c s="34" t="s">
        <v>109</v>
      </c>
      <c s="35" t="s">
        <v>110</v>
      </c>
      <c s="6" t="s">
        <v>111</v>
      </c>
      <c s="36" t="s">
        <v>112</v>
      </c>
      <c s="37">
        <v>53.74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57</v>
      </c>
    </row>
    <row r="61" spans="1:5" ht="165.75">
      <c r="A61" t="s">
        <v>58</v>
      </c>
      <c r="E61" s="39" t="s">
        <v>113</v>
      </c>
    </row>
    <row r="62" spans="1:13" ht="12.75">
      <c r="A62" t="s">
        <v>46</v>
      </c>
      <c r="C62" s="31" t="s">
        <v>27</v>
      </c>
      <c r="E62" s="33" t="s">
        <v>114</v>
      </c>
      <c r="J62" s="32">
        <f>0</f>
      </c>
      <c s="32">
        <f>0</f>
      </c>
      <c s="32">
        <f>0+L63+L67+L71+L75+L79+L83+L87+L91+L95+L99+L103+L107+L111+L115+L119+L123+L127+L131+L135+L139+L143+L147+L151+L155+L159+L163+L167+L171+L175+L179+L183+L187</f>
      </c>
      <c s="32">
        <f>0+M63+M67+M71+M75+M79+M83+M87+M91+M95+M99+M103+M107+M111+M115+M119+M123+M127+M131+M135+M139+M143+M147+M151+M155+M159+M163+M167+M171+M175+M179+M183+M187</f>
      </c>
    </row>
    <row r="63" spans="1:16" ht="12.75">
      <c r="A63" t="s">
        <v>49</v>
      </c>
      <c s="34" t="s">
        <v>115</v>
      </c>
      <c s="34" t="s">
        <v>116</v>
      </c>
      <c s="35" t="s">
        <v>47</v>
      </c>
      <c s="6" t="s">
        <v>117</v>
      </c>
      <c s="36" t="s">
        <v>118</v>
      </c>
      <c s="37">
        <v>10.899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119</v>
      </c>
    </row>
    <row r="66" spans="1:5" ht="25.5">
      <c r="A66" t="s">
        <v>58</v>
      </c>
      <c r="E66" s="39" t="s">
        <v>120</v>
      </c>
    </row>
    <row r="67" spans="1:16" ht="12.75">
      <c r="A67" t="s">
        <v>49</v>
      </c>
      <c s="34" t="s">
        <v>121</v>
      </c>
      <c s="34" t="s">
        <v>122</v>
      </c>
      <c s="35" t="s">
        <v>47</v>
      </c>
      <c s="6" t="s">
        <v>123</v>
      </c>
      <c s="36" t="s">
        <v>118</v>
      </c>
      <c s="37">
        <v>14.16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124</v>
      </c>
    </row>
    <row r="70" spans="1:5" ht="25.5">
      <c r="A70" t="s">
        <v>58</v>
      </c>
      <c r="E70" s="39" t="s">
        <v>120</v>
      </c>
    </row>
    <row r="71" spans="1:16" ht="12.75">
      <c r="A71" t="s">
        <v>49</v>
      </c>
      <c s="34" t="s">
        <v>125</v>
      </c>
      <c s="34" t="s">
        <v>126</v>
      </c>
      <c s="35" t="s">
        <v>47</v>
      </c>
      <c s="6" t="s">
        <v>127</v>
      </c>
      <c s="36" t="s">
        <v>118</v>
      </c>
      <c s="37">
        <v>10.899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82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119</v>
      </c>
    </row>
    <row r="74" spans="1:5" ht="12.75">
      <c r="A74" t="s">
        <v>58</v>
      </c>
      <c r="E74" s="39" t="s">
        <v>84</v>
      </c>
    </row>
    <row r="75" spans="1:16" ht="12.75">
      <c r="A75" t="s">
        <v>49</v>
      </c>
      <c s="34" t="s">
        <v>128</v>
      </c>
      <c s="34" t="s">
        <v>129</v>
      </c>
      <c s="35" t="s">
        <v>47</v>
      </c>
      <c s="6" t="s">
        <v>130</v>
      </c>
      <c s="36" t="s">
        <v>118</v>
      </c>
      <c s="37">
        <v>14.16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82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124</v>
      </c>
    </row>
    <row r="78" spans="1:5" ht="12.75">
      <c r="A78" t="s">
        <v>58</v>
      </c>
      <c r="E78" s="39" t="s">
        <v>84</v>
      </c>
    </row>
    <row r="79" spans="1:16" ht="25.5">
      <c r="A79" t="s">
        <v>49</v>
      </c>
      <c s="34" t="s">
        <v>131</v>
      </c>
      <c s="34" t="s">
        <v>132</v>
      </c>
      <c s="35" t="s">
        <v>47</v>
      </c>
      <c s="6" t="s">
        <v>133</v>
      </c>
      <c s="36" t="s">
        <v>62</v>
      </c>
      <c s="37">
        <v>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82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104</v>
      </c>
    </row>
    <row r="82" spans="1:5" ht="12.75">
      <c r="A82" t="s">
        <v>58</v>
      </c>
      <c r="E82" s="39" t="s">
        <v>84</v>
      </c>
    </row>
    <row r="83" spans="1:16" ht="25.5">
      <c r="A83" t="s">
        <v>49</v>
      </c>
      <c s="34" t="s">
        <v>134</v>
      </c>
      <c s="34" t="s">
        <v>135</v>
      </c>
      <c s="35" t="s">
        <v>47</v>
      </c>
      <c s="6" t="s">
        <v>136</v>
      </c>
      <c s="36" t="s">
        <v>62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82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104</v>
      </c>
    </row>
    <row r="86" spans="1:5" ht="12.75">
      <c r="A86" t="s">
        <v>58</v>
      </c>
      <c r="E86" s="39" t="s">
        <v>84</v>
      </c>
    </row>
    <row r="87" spans="1:16" ht="25.5">
      <c r="A87" t="s">
        <v>49</v>
      </c>
      <c s="34" t="s">
        <v>137</v>
      </c>
      <c s="34" t="s">
        <v>138</v>
      </c>
      <c s="35" t="s">
        <v>47</v>
      </c>
      <c s="6" t="s">
        <v>139</v>
      </c>
      <c s="36" t="s">
        <v>62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82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104</v>
      </c>
    </row>
    <row r="90" spans="1:5" ht="12.75">
      <c r="A90" t="s">
        <v>58</v>
      </c>
      <c r="E90" s="39" t="s">
        <v>84</v>
      </c>
    </row>
    <row r="91" spans="1:16" ht="12.75">
      <c r="A91" t="s">
        <v>49</v>
      </c>
      <c s="34" t="s">
        <v>140</v>
      </c>
      <c s="34" t="s">
        <v>141</v>
      </c>
      <c s="35" t="s">
        <v>47</v>
      </c>
      <c s="6" t="s">
        <v>142</v>
      </c>
      <c s="36" t="s">
        <v>143</v>
      </c>
      <c s="37">
        <v>90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57</v>
      </c>
    </row>
    <row r="94" spans="1:5" ht="38.25">
      <c r="A94" t="s">
        <v>58</v>
      </c>
      <c r="E94" s="39" t="s">
        <v>144</v>
      </c>
    </row>
    <row r="95" spans="1:16" ht="12.75">
      <c r="A95" t="s">
        <v>49</v>
      </c>
      <c s="34" t="s">
        <v>145</v>
      </c>
      <c s="34" t="s">
        <v>146</v>
      </c>
      <c s="35" t="s">
        <v>47</v>
      </c>
      <c s="6" t="s">
        <v>147</v>
      </c>
      <c s="36" t="s">
        <v>143</v>
      </c>
      <c s="37">
        <v>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57</v>
      </c>
    </row>
    <row r="98" spans="1:5" ht="38.25">
      <c r="A98" t="s">
        <v>58</v>
      </c>
      <c r="E98" s="39" t="s">
        <v>148</v>
      </c>
    </row>
    <row r="99" spans="1:16" ht="12.75">
      <c r="A99" t="s">
        <v>49</v>
      </c>
      <c s="34" t="s">
        <v>149</v>
      </c>
      <c s="34" t="s">
        <v>150</v>
      </c>
      <c s="35" t="s">
        <v>47</v>
      </c>
      <c s="6" t="s">
        <v>151</v>
      </c>
      <c s="36" t="s">
        <v>81</v>
      </c>
      <c s="37">
        <v>20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104</v>
      </c>
    </row>
    <row r="102" spans="1:5" ht="38.25">
      <c r="A102" t="s">
        <v>58</v>
      </c>
      <c r="E102" s="39" t="s">
        <v>152</v>
      </c>
    </row>
    <row r="103" spans="1:16" ht="12.75">
      <c r="A103" t="s">
        <v>49</v>
      </c>
      <c s="34" t="s">
        <v>153</v>
      </c>
      <c s="34" t="s">
        <v>154</v>
      </c>
      <c s="35" t="s">
        <v>47</v>
      </c>
      <c s="6" t="s">
        <v>155</v>
      </c>
      <c s="36" t="s">
        <v>81</v>
      </c>
      <c s="37">
        <v>62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104</v>
      </c>
    </row>
    <row r="106" spans="1:5" ht="38.25">
      <c r="A106" t="s">
        <v>58</v>
      </c>
      <c r="E106" s="39" t="s">
        <v>152</v>
      </c>
    </row>
    <row r="107" spans="1:16" ht="12.75">
      <c r="A107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81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104</v>
      </c>
    </row>
    <row r="110" spans="1:5" ht="38.25">
      <c r="A110" t="s">
        <v>58</v>
      </c>
      <c r="E110" s="39" t="s">
        <v>152</v>
      </c>
    </row>
    <row r="111" spans="1:16" ht="25.5">
      <c r="A111" t="s">
        <v>49</v>
      </c>
      <c s="34" t="s">
        <v>159</v>
      </c>
      <c s="34" t="s">
        <v>160</v>
      </c>
      <c s="35" t="s">
        <v>47</v>
      </c>
      <c s="6" t="s">
        <v>161</v>
      </c>
      <c s="36" t="s">
        <v>62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82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104</v>
      </c>
    </row>
    <row r="114" spans="1:5" ht="12.75">
      <c r="A114" t="s">
        <v>58</v>
      </c>
      <c r="E114" s="39" t="s">
        <v>84</v>
      </c>
    </row>
    <row r="115" spans="1:16" ht="25.5">
      <c r="A115" t="s">
        <v>49</v>
      </c>
      <c s="34" t="s">
        <v>162</v>
      </c>
      <c s="34" t="s">
        <v>163</v>
      </c>
      <c s="35" t="s">
        <v>47</v>
      </c>
      <c s="6" t="s">
        <v>164</v>
      </c>
      <c s="36" t="s">
        <v>62</v>
      </c>
      <c s="37">
        <v>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82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104</v>
      </c>
    </row>
    <row r="118" spans="1:5" ht="12.75">
      <c r="A118" t="s">
        <v>58</v>
      </c>
      <c r="E118" s="39" t="s">
        <v>84</v>
      </c>
    </row>
    <row r="119" spans="1:16" ht="25.5">
      <c r="A119" t="s">
        <v>49</v>
      </c>
      <c s="34" t="s">
        <v>165</v>
      </c>
      <c s="34" t="s">
        <v>166</v>
      </c>
      <c s="35" t="s">
        <v>47</v>
      </c>
      <c s="6" t="s">
        <v>167</v>
      </c>
      <c s="36" t="s">
        <v>62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82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104</v>
      </c>
    </row>
    <row r="122" spans="1:5" ht="12.75">
      <c r="A122" t="s">
        <v>58</v>
      </c>
      <c r="E122" s="39" t="s">
        <v>84</v>
      </c>
    </row>
    <row r="123" spans="1:16" ht="12.75">
      <c r="A123" t="s">
        <v>49</v>
      </c>
      <c s="34" t="s">
        <v>168</v>
      </c>
      <c s="34" t="s">
        <v>169</v>
      </c>
      <c s="35" t="s">
        <v>47</v>
      </c>
      <c s="6" t="s">
        <v>170</v>
      </c>
      <c s="36" t="s">
        <v>62</v>
      </c>
      <c s="37">
        <v>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82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84</v>
      </c>
    </row>
    <row r="127" spans="1:16" ht="12.75">
      <c r="A127" t="s">
        <v>49</v>
      </c>
      <c s="34" t="s">
        <v>171</v>
      </c>
      <c s="34" t="s">
        <v>172</v>
      </c>
      <c s="35" t="s">
        <v>47</v>
      </c>
      <c s="6" t="s">
        <v>173</v>
      </c>
      <c s="36" t="s">
        <v>62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82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84</v>
      </c>
    </row>
    <row r="131" spans="1:16" ht="12.75">
      <c r="A131" t="s">
        <v>49</v>
      </c>
      <c s="34" t="s">
        <v>174</v>
      </c>
      <c s="34" t="s">
        <v>175</v>
      </c>
      <c s="35" t="s">
        <v>47</v>
      </c>
      <c s="6" t="s">
        <v>176</v>
      </c>
      <c s="36" t="s">
        <v>62</v>
      </c>
      <c s="37">
        <v>45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84</v>
      </c>
    </row>
    <row r="135" spans="1:16" ht="12.75">
      <c r="A135" t="s">
        <v>49</v>
      </c>
      <c s="34" t="s">
        <v>177</v>
      </c>
      <c s="34" t="s">
        <v>178</v>
      </c>
      <c s="35" t="s">
        <v>47</v>
      </c>
      <c s="6" t="s">
        <v>179</v>
      </c>
      <c s="36" t="s">
        <v>62</v>
      </c>
      <c s="37">
        <v>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82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84</v>
      </c>
    </row>
    <row r="139" spans="1:16" ht="12.75">
      <c r="A139" t="s">
        <v>49</v>
      </c>
      <c s="34" t="s">
        <v>180</v>
      </c>
      <c s="34" t="s">
        <v>181</v>
      </c>
      <c s="35" t="s">
        <v>47</v>
      </c>
      <c s="6" t="s">
        <v>182</v>
      </c>
      <c s="36" t="s">
        <v>62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82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84</v>
      </c>
    </row>
    <row r="143" spans="1:16" ht="12.75">
      <c r="A143" t="s">
        <v>49</v>
      </c>
      <c s="34" t="s">
        <v>183</v>
      </c>
      <c s="34" t="s">
        <v>184</v>
      </c>
      <c s="35" t="s">
        <v>47</v>
      </c>
      <c s="6" t="s">
        <v>185</v>
      </c>
      <c s="36" t="s">
        <v>62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82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84</v>
      </c>
    </row>
    <row r="147" spans="1:16" ht="12.75">
      <c r="A147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62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84</v>
      </c>
    </row>
    <row r="151" spans="1:16" ht="12.75">
      <c r="A151" t="s">
        <v>49</v>
      </c>
      <c s="34" t="s">
        <v>189</v>
      </c>
      <c s="34" t="s">
        <v>190</v>
      </c>
      <c s="35" t="s">
        <v>47</v>
      </c>
      <c s="6" t="s">
        <v>191</v>
      </c>
      <c s="36" t="s">
        <v>62</v>
      </c>
      <c s="37">
        <v>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82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84</v>
      </c>
    </row>
    <row r="155" spans="1:16" ht="12.75">
      <c r="A155" t="s">
        <v>49</v>
      </c>
      <c s="34" t="s">
        <v>192</v>
      </c>
      <c s="34" t="s">
        <v>193</v>
      </c>
      <c s="35" t="s">
        <v>47</v>
      </c>
      <c s="6" t="s">
        <v>194</v>
      </c>
      <c s="36" t="s">
        <v>62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57</v>
      </c>
    </row>
    <row r="158" spans="1:5" ht="38.25">
      <c r="A158" t="s">
        <v>58</v>
      </c>
      <c r="E158" s="39" t="s">
        <v>195</v>
      </c>
    </row>
    <row r="159" spans="1:16" ht="12.75">
      <c r="A159" t="s">
        <v>49</v>
      </c>
      <c s="34" t="s">
        <v>196</v>
      </c>
      <c s="34" t="s">
        <v>197</v>
      </c>
      <c s="35" t="s">
        <v>47</v>
      </c>
      <c s="6" t="s">
        <v>198</v>
      </c>
      <c s="36" t="s">
        <v>62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82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84</v>
      </c>
    </row>
    <row r="163" spans="1:16" ht="12.75">
      <c r="A163" t="s">
        <v>49</v>
      </c>
      <c s="34" t="s">
        <v>199</v>
      </c>
      <c s="34" t="s">
        <v>200</v>
      </c>
      <c s="35" t="s">
        <v>47</v>
      </c>
      <c s="6" t="s">
        <v>201</v>
      </c>
      <c s="36" t="s">
        <v>62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82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84</v>
      </c>
    </row>
    <row r="167" spans="1:16" ht="12.75">
      <c r="A167" t="s">
        <v>49</v>
      </c>
      <c s="34" t="s">
        <v>202</v>
      </c>
      <c s="34" t="s">
        <v>203</v>
      </c>
      <c s="35" t="s">
        <v>47</v>
      </c>
      <c s="6" t="s">
        <v>204</v>
      </c>
      <c s="36" t="s">
        <v>205</v>
      </c>
      <c s="37">
        <v>16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82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84</v>
      </c>
    </row>
    <row r="171" spans="1:16" ht="12.75">
      <c r="A171" t="s">
        <v>49</v>
      </c>
      <c s="34" t="s">
        <v>206</v>
      </c>
      <c s="34" t="s">
        <v>207</v>
      </c>
      <c s="35" t="s">
        <v>47</v>
      </c>
      <c s="6" t="s">
        <v>208</v>
      </c>
      <c s="36" t="s">
        <v>81</v>
      </c>
      <c s="37">
        <v>97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83</v>
      </c>
    </row>
    <row r="174" spans="1:5" ht="51">
      <c r="A174" t="s">
        <v>58</v>
      </c>
      <c r="E174" s="39" t="s">
        <v>209</v>
      </c>
    </row>
    <row r="175" spans="1:16" ht="12.75">
      <c r="A175" t="s">
        <v>49</v>
      </c>
      <c s="34" t="s">
        <v>210</v>
      </c>
      <c s="34" t="s">
        <v>211</v>
      </c>
      <c s="35" t="s">
        <v>47</v>
      </c>
      <c s="6" t="s">
        <v>212</v>
      </c>
      <c s="36" t="s">
        <v>62</v>
      </c>
      <c s="37">
        <v>10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82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83</v>
      </c>
    </row>
    <row r="178" spans="1:5" ht="12.75">
      <c r="A178" t="s">
        <v>58</v>
      </c>
      <c r="E178" s="39" t="s">
        <v>84</v>
      </c>
    </row>
    <row r="179" spans="1:16" ht="25.5">
      <c r="A179" t="s">
        <v>49</v>
      </c>
      <c s="34" t="s">
        <v>213</v>
      </c>
      <c s="34" t="s">
        <v>214</v>
      </c>
      <c s="35" t="s">
        <v>47</v>
      </c>
      <c s="6" t="s">
        <v>215</v>
      </c>
      <c s="36" t="s">
        <v>216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217</v>
      </c>
    </row>
    <row r="182" spans="1:5" ht="25.5">
      <c r="A182" t="s">
        <v>58</v>
      </c>
      <c r="E182" s="39" t="s">
        <v>218</v>
      </c>
    </row>
    <row r="183" spans="1:16" ht="12.75">
      <c r="A183" t="s">
        <v>49</v>
      </c>
      <c s="34" t="s">
        <v>219</v>
      </c>
      <c s="34" t="s">
        <v>220</v>
      </c>
      <c s="35" t="s">
        <v>47</v>
      </c>
      <c s="6" t="s">
        <v>221</v>
      </c>
      <c s="36" t="s">
        <v>62</v>
      </c>
      <c s="37">
        <v>12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82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84</v>
      </c>
    </row>
    <row r="187" spans="1:16" ht="12.75">
      <c r="A187" t="s">
        <v>49</v>
      </c>
      <c s="34" t="s">
        <v>222</v>
      </c>
      <c s="34" t="s">
        <v>223</v>
      </c>
      <c s="35" t="s">
        <v>47</v>
      </c>
      <c s="6" t="s">
        <v>224</v>
      </c>
      <c s="36" t="s">
        <v>62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225</v>
      </c>
    </row>
    <row r="191" spans="1:13" ht="12.75">
      <c r="A191" t="s">
        <v>46</v>
      </c>
      <c r="C191" s="31" t="s">
        <v>26</v>
      </c>
      <c r="E191" s="33" t="s">
        <v>226</v>
      </c>
      <c r="J191" s="32">
        <f>0</f>
      </c>
      <c s="32">
        <f>0</f>
      </c>
      <c s="32">
        <f>0+L192+L196+L200+L204+L208+L212+L216+L220+L224+L228+L232+L236+L240+L244+L248</f>
      </c>
      <c s="32">
        <f>0+M192+M196+M200+M204+M208+M212+M216+M220+M224+M228+M232+M236+M240+M244+M248</f>
      </c>
    </row>
    <row r="192" spans="1:16" ht="12.75">
      <c r="A192" t="s">
        <v>49</v>
      </c>
      <c s="34" t="s">
        <v>227</v>
      </c>
      <c s="34" t="s">
        <v>228</v>
      </c>
      <c s="35" t="s">
        <v>47</v>
      </c>
      <c s="6" t="s">
        <v>229</v>
      </c>
      <c s="36" t="s">
        <v>62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82</v>
      </c>
      <c>
        <f>(M192*21)/100</f>
      </c>
      <c t="s">
        <v>27</v>
      </c>
    </row>
    <row r="193" spans="1:5" ht="12.75">
      <c r="A193" s="35" t="s">
        <v>54</v>
      </c>
      <c r="E193" s="39" t="s">
        <v>55</v>
      </c>
    </row>
    <row r="194" spans="1:5" ht="12.75">
      <c r="A194" s="35" t="s">
        <v>56</v>
      </c>
      <c r="E194" s="40" t="s">
        <v>230</v>
      </c>
    </row>
    <row r="195" spans="1:5" ht="12.75">
      <c r="A195" t="s">
        <v>58</v>
      </c>
      <c r="E195" s="39" t="s">
        <v>84</v>
      </c>
    </row>
    <row r="196" spans="1:16" ht="12.75">
      <c r="A196" t="s">
        <v>49</v>
      </c>
      <c s="34" t="s">
        <v>231</v>
      </c>
      <c s="34" t="s">
        <v>232</v>
      </c>
      <c s="35" t="s">
        <v>47</v>
      </c>
      <c s="6" t="s">
        <v>233</v>
      </c>
      <c s="36" t="s">
        <v>62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82</v>
      </c>
      <c>
        <f>(M196*21)/100</f>
      </c>
      <c t="s">
        <v>27</v>
      </c>
    </row>
    <row r="197" spans="1:5" ht="12.75">
      <c r="A197" s="35" t="s">
        <v>54</v>
      </c>
      <c r="E197" s="39" t="s">
        <v>55</v>
      </c>
    </row>
    <row r="198" spans="1:5" ht="12.75">
      <c r="A198" s="35" t="s">
        <v>56</v>
      </c>
      <c r="E198" s="40" t="s">
        <v>230</v>
      </c>
    </row>
    <row r="199" spans="1:5" ht="12.75">
      <c r="A199" t="s">
        <v>58</v>
      </c>
      <c r="E199" s="39" t="s">
        <v>84</v>
      </c>
    </row>
    <row r="200" spans="1:16" ht="12.75">
      <c r="A200" t="s">
        <v>49</v>
      </c>
      <c s="34" t="s">
        <v>234</v>
      </c>
      <c s="34" t="s">
        <v>235</v>
      </c>
      <c s="35" t="s">
        <v>47</v>
      </c>
      <c s="6" t="s">
        <v>236</v>
      </c>
      <c s="36" t="s">
        <v>62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230</v>
      </c>
    </row>
    <row r="203" spans="1:5" ht="51">
      <c r="A203" t="s">
        <v>58</v>
      </c>
      <c r="E203" s="39" t="s">
        <v>237</v>
      </c>
    </row>
    <row r="204" spans="1:16" ht="12.75">
      <c r="A204" t="s">
        <v>49</v>
      </c>
      <c s="34" t="s">
        <v>238</v>
      </c>
      <c s="34" t="s">
        <v>239</v>
      </c>
      <c s="35" t="s">
        <v>47</v>
      </c>
      <c s="6" t="s">
        <v>240</v>
      </c>
      <c s="36" t="s">
        <v>62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82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230</v>
      </c>
    </row>
    <row r="207" spans="1:5" ht="12.75">
      <c r="A207" t="s">
        <v>58</v>
      </c>
      <c r="E207" s="39" t="s">
        <v>84</v>
      </c>
    </row>
    <row r="208" spans="1:16" ht="12.75">
      <c r="A208" t="s">
        <v>49</v>
      </c>
      <c s="34" t="s">
        <v>241</v>
      </c>
      <c s="34" t="s">
        <v>242</v>
      </c>
      <c s="35" t="s">
        <v>47</v>
      </c>
      <c s="6" t="s">
        <v>243</v>
      </c>
      <c s="36" t="s">
        <v>62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230</v>
      </c>
    </row>
    <row r="211" spans="1:5" ht="12.75">
      <c r="A211" t="s">
        <v>58</v>
      </c>
      <c r="E211" s="39" t="s">
        <v>244</v>
      </c>
    </row>
    <row r="212" spans="1:16" ht="12.75">
      <c r="A212" t="s">
        <v>49</v>
      </c>
      <c s="34" t="s">
        <v>245</v>
      </c>
      <c s="34" t="s">
        <v>246</v>
      </c>
      <c s="35" t="s">
        <v>47</v>
      </c>
      <c s="6" t="s">
        <v>247</v>
      </c>
      <c s="36" t="s">
        <v>62</v>
      </c>
      <c s="37">
        <v>3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82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230</v>
      </c>
    </row>
    <row r="215" spans="1:5" ht="12.75">
      <c r="A215" t="s">
        <v>58</v>
      </c>
      <c r="E215" s="39" t="s">
        <v>84</v>
      </c>
    </row>
    <row r="216" spans="1:16" ht="12.75">
      <c r="A216" t="s">
        <v>49</v>
      </c>
      <c s="34" t="s">
        <v>248</v>
      </c>
      <c s="34" t="s">
        <v>249</v>
      </c>
      <c s="35" t="s">
        <v>47</v>
      </c>
      <c s="6" t="s">
        <v>250</v>
      </c>
      <c s="36" t="s">
        <v>62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230</v>
      </c>
    </row>
    <row r="219" spans="1:5" ht="12.75">
      <c r="A219" t="s">
        <v>58</v>
      </c>
      <c r="E219" s="39" t="s">
        <v>250</v>
      </c>
    </row>
    <row r="220" spans="1:16" ht="12.75">
      <c r="A220" t="s">
        <v>49</v>
      </c>
      <c s="34" t="s">
        <v>251</v>
      </c>
      <c s="34" t="s">
        <v>252</v>
      </c>
      <c s="35" t="s">
        <v>47</v>
      </c>
      <c s="6" t="s">
        <v>253</v>
      </c>
      <c s="36" t="s">
        <v>62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230</v>
      </c>
    </row>
    <row r="223" spans="1:5" ht="12.75">
      <c r="A223" t="s">
        <v>58</v>
      </c>
      <c r="E223" s="39" t="s">
        <v>253</v>
      </c>
    </row>
    <row r="224" spans="1:16" ht="12.75">
      <c r="A224" t="s">
        <v>49</v>
      </c>
      <c s="34" t="s">
        <v>254</v>
      </c>
      <c s="34" t="s">
        <v>255</v>
      </c>
      <c s="35" t="s">
        <v>47</v>
      </c>
      <c s="6" t="s">
        <v>256</v>
      </c>
      <c s="36" t="s">
        <v>62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230</v>
      </c>
    </row>
    <row r="227" spans="1:5" ht="12.75">
      <c r="A227" t="s">
        <v>58</v>
      </c>
      <c r="E227" s="39" t="s">
        <v>256</v>
      </c>
    </row>
    <row r="228" spans="1:16" ht="12.75">
      <c r="A228" t="s">
        <v>49</v>
      </c>
      <c s="34" t="s">
        <v>257</v>
      </c>
      <c s="34" t="s">
        <v>258</v>
      </c>
      <c s="35" t="s">
        <v>47</v>
      </c>
      <c s="6" t="s">
        <v>259</v>
      </c>
      <c s="36" t="s">
        <v>62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55</v>
      </c>
    </row>
    <row r="230" spans="1:5" ht="12.75">
      <c r="A230" s="35" t="s">
        <v>56</v>
      </c>
      <c r="E230" s="40" t="s">
        <v>230</v>
      </c>
    </row>
    <row r="231" spans="1:5" ht="63.75">
      <c r="A231" t="s">
        <v>58</v>
      </c>
      <c r="E231" s="39" t="s">
        <v>260</v>
      </c>
    </row>
    <row r="232" spans="1:16" ht="12.75">
      <c r="A232" t="s">
        <v>49</v>
      </c>
      <c s="34" t="s">
        <v>261</v>
      </c>
      <c s="34" t="s">
        <v>262</v>
      </c>
      <c s="35" t="s">
        <v>47</v>
      </c>
      <c s="6" t="s">
        <v>263</v>
      </c>
      <c s="36" t="s">
        <v>62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55</v>
      </c>
    </row>
    <row r="234" spans="1:5" ht="12.75">
      <c r="A234" s="35" t="s">
        <v>56</v>
      </c>
      <c r="E234" s="40" t="s">
        <v>230</v>
      </c>
    </row>
    <row r="235" spans="1:5" ht="63.75">
      <c r="A235" t="s">
        <v>58</v>
      </c>
      <c r="E235" s="39" t="s">
        <v>264</v>
      </c>
    </row>
    <row r="236" spans="1:16" ht="12.75">
      <c r="A236" t="s">
        <v>49</v>
      </c>
      <c s="34" t="s">
        <v>265</v>
      </c>
      <c s="34" t="s">
        <v>266</v>
      </c>
      <c s="35" t="s">
        <v>47</v>
      </c>
      <c s="6" t="s">
        <v>267</v>
      </c>
      <c s="36" t="s">
        <v>62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82</v>
      </c>
      <c>
        <f>(M236*21)/100</f>
      </c>
      <c t="s">
        <v>27</v>
      </c>
    </row>
    <row r="237" spans="1:5" ht="12.75">
      <c r="A237" s="35" t="s">
        <v>54</v>
      </c>
      <c r="E237" s="39" t="s">
        <v>268</v>
      </c>
    </row>
    <row r="238" spans="1:5" ht="12.75">
      <c r="A238" s="35" t="s">
        <v>56</v>
      </c>
      <c r="E238" s="40" t="s">
        <v>230</v>
      </c>
    </row>
    <row r="239" spans="1:5" ht="12.75">
      <c r="A239" t="s">
        <v>58</v>
      </c>
      <c r="E239" s="39" t="s">
        <v>84</v>
      </c>
    </row>
    <row r="240" spans="1:16" ht="12.75">
      <c r="A240" t="s">
        <v>49</v>
      </c>
      <c s="34" t="s">
        <v>269</v>
      </c>
      <c s="34" t="s">
        <v>270</v>
      </c>
      <c s="35" t="s">
        <v>47</v>
      </c>
      <c s="6" t="s">
        <v>271</v>
      </c>
      <c s="36" t="s">
        <v>62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82</v>
      </c>
      <c>
        <f>(M240*21)/100</f>
      </c>
      <c t="s">
        <v>27</v>
      </c>
    </row>
    <row r="241" spans="1:5" ht="12.75">
      <c r="A241" s="35" t="s">
        <v>54</v>
      </c>
      <c r="E241" s="39" t="s">
        <v>268</v>
      </c>
    </row>
    <row r="242" spans="1:5" ht="12.75">
      <c r="A242" s="35" t="s">
        <v>56</v>
      </c>
      <c r="E242" s="40" t="s">
        <v>230</v>
      </c>
    </row>
    <row r="243" spans="1:5" ht="12.75">
      <c r="A243" t="s">
        <v>58</v>
      </c>
      <c r="E243" s="39" t="s">
        <v>84</v>
      </c>
    </row>
    <row r="244" spans="1:16" ht="12.75">
      <c r="A244" t="s">
        <v>49</v>
      </c>
      <c s="34" t="s">
        <v>272</v>
      </c>
      <c s="34" t="s">
        <v>273</v>
      </c>
      <c s="35" t="s">
        <v>47</v>
      </c>
      <c s="6" t="s">
        <v>274</v>
      </c>
      <c s="36" t="s">
        <v>62</v>
      </c>
      <c s="37">
        <v>3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82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230</v>
      </c>
    </row>
    <row r="247" spans="1:5" ht="12.75">
      <c r="A247" t="s">
        <v>58</v>
      </c>
      <c r="E247" s="39" t="s">
        <v>84</v>
      </c>
    </row>
    <row r="248" spans="1:16" ht="12.75">
      <c r="A248" t="s">
        <v>49</v>
      </c>
      <c s="34" t="s">
        <v>275</v>
      </c>
      <c s="34" t="s">
        <v>276</v>
      </c>
      <c s="35" t="s">
        <v>47</v>
      </c>
      <c s="6" t="s">
        <v>277</v>
      </c>
      <c s="36" t="s">
        <v>216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53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230</v>
      </c>
    </row>
    <row r="251" spans="1:5" ht="12.75">
      <c r="A251" t="s">
        <v>58</v>
      </c>
      <c r="E251" s="39" t="s">
        <v>277</v>
      </c>
    </row>
    <row r="252" spans="1:13" ht="12.75">
      <c r="A252" t="s">
        <v>46</v>
      </c>
      <c r="C252" s="31" t="s">
        <v>69</v>
      </c>
      <c r="E252" s="33" t="s">
        <v>278</v>
      </c>
      <c r="J252" s="32">
        <f>0</f>
      </c>
      <c s="32">
        <f>0</f>
      </c>
      <c s="32">
        <f>0+L253+L257+L261+L265+L269+L273+L277+L281+L285+L289+L293+L297+L301+L305+L309+L313+L317</f>
      </c>
      <c s="32">
        <f>0+M253+M257+M261+M265+M269+M273+M277+M281+M285+M289+M293+M297+M301+M305+M309+M313+M317</f>
      </c>
    </row>
    <row r="253" spans="1:16" ht="25.5">
      <c r="A253" t="s">
        <v>49</v>
      </c>
      <c s="34" t="s">
        <v>279</v>
      </c>
      <c s="34" t="s">
        <v>280</v>
      </c>
      <c s="35" t="s">
        <v>47</v>
      </c>
      <c s="6" t="s">
        <v>281</v>
      </c>
      <c s="36" t="s">
        <v>62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82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282</v>
      </c>
    </row>
    <row r="256" spans="1:5" ht="12.75">
      <c r="A256" t="s">
        <v>58</v>
      </c>
      <c r="E256" s="39" t="s">
        <v>84</v>
      </c>
    </row>
    <row r="257" spans="1:16" ht="12.75">
      <c r="A257" t="s">
        <v>49</v>
      </c>
      <c s="34" t="s">
        <v>283</v>
      </c>
      <c s="34" t="s">
        <v>284</v>
      </c>
      <c s="35" t="s">
        <v>47</v>
      </c>
      <c s="6" t="s">
        <v>285</v>
      </c>
      <c s="36" t="s">
        <v>62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82</v>
      </c>
      <c>
        <f>(M257*21)/100</f>
      </c>
      <c t="s">
        <v>27</v>
      </c>
    </row>
    <row r="258" spans="1:5" ht="12.75">
      <c r="A258" s="35" t="s">
        <v>54</v>
      </c>
      <c r="E258" s="39" t="s">
        <v>55</v>
      </c>
    </row>
    <row r="259" spans="1:5" ht="12.75">
      <c r="A259" s="35" t="s">
        <v>56</v>
      </c>
      <c r="E259" s="40" t="s">
        <v>282</v>
      </c>
    </row>
    <row r="260" spans="1:5" ht="12.75">
      <c r="A260" t="s">
        <v>58</v>
      </c>
      <c r="E260" s="39" t="s">
        <v>84</v>
      </c>
    </row>
    <row r="261" spans="1:16" ht="12.75">
      <c r="A261" t="s">
        <v>49</v>
      </c>
      <c s="34" t="s">
        <v>286</v>
      </c>
      <c s="34" t="s">
        <v>287</v>
      </c>
      <c s="35" t="s">
        <v>47</v>
      </c>
      <c s="6" t="s">
        <v>288</v>
      </c>
      <c s="36" t="s">
        <v>62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82</v>
      </c>
      <c>
        <f>(M261*21)/100</f>
      </c>
      <c t="s">
        <v>27</v>
      </c>
    </row>
    <row r="262" spans="1:5" ht="12.75">
      <c r="A262" s="35" t="s">
        <v>54</v>
      </c>
      <c r="E262" s="39" t="s">
        <v>55</v>
      </c>
    </row>
    <row r="263" spans="1:5" ht="12.75">
      <c r="A263" s="35" t="s">
        <v>56</v>
      </c>
      <c r="E263" s="40" t="s">
        <v>289</v>
      </c>
    </row>
    <row r="264" spans="1:5" ht="12.75">
      <c r="A264" t="s">
        <v>58</v>
      </c>
      <c r="E264" s="39" t="s">
        <v>84</v>
      </c>
    </row>
    <row r="265" spans="1:16" ht="12.75">
      <c r="A265" t="s">
        <v>49</v>
      </c>
      <c s="34" t="s">
        <v>290</v>
      </c>
      <c s="34" t="s">
        <v>291</v>
      </c>
      <c s="35" t="s">
        <v>47</v>
      </c>
      <c s="6" t="s">
        <v>292</v>
      </c>
      <c s="36" t="s">
        <v>62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53</v>
      </c>
      <c>
        <f>(M265*21)/100</f>
      </c>
      <c t="s">
        <v>27</v>
      </c>
    </row>
    <row r="266" spans="1:5" ht="12.75">
      <c r="A266" s="35" t="s">
        <v>54</v>
      </c>
      <c r="E266" s="39" t="s">
        <v>55</v>
      </c>
    </row>
    <row r="267" spans="1:5" ht="12.75">
      <c r="A267" s="35" t="s">
        <v>56</v>
      </c>
      <c r="E267" s="40" t="s">
        <v>293</v>
      </c>
    </row>
    <row r="268" spans="1:5" ht="12.75">
      <c r="A268" t="s">
        <v>58</v>
      </c>
      <c r="E268" s="39" t="s">
        <v>294</v>
      </c>
    </row>
    <row r="269" spans="1:16" ht="12.75">
      <c r="A269" t="s">
        <v>49</v>
      </c>
      <c s="34" t="s">
        <v>295</v>
      </c>
      <c s="34" t="s">
        <v>296</v>
      </c>
      <c s="35" t="s">
        <v>47</v>
      </c>
      <c s="6" t="s">
        <v>297</v>
      </c>
      <c s="36" t="s">
        <v>62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82</v>
      </c>
      <c>
        <f>(M269*21)/100</f>
      </c>
      <c t="s">
        <v>27</v>
      </c>
    </row>
    <row r="270" spans="1:5" ht="12.75">
      <c r="A270" s="35" t="s">
        <v>54</v>
      </c>
      <c r="E270" s="39" t="s">
        <v>55</v>
      </c>
    </row>
    <row r="271" spans="1:5" ht="12.75">
      <c r="A271" s="35" t="s">
        <v>56</v>
      </c>
      <c r="E271" s="40" t="s">
        <v>293</v>
      </c>
    </row>
    <row r="272" spans="1:5" ht="12.75">
      <c r="A272" t="s">
        <v>58</v>
      </c>
      <c r="E272" s="39" t="s">
        <v>84</v>
      </c>
    </row>
    <row r="273" spans="1:16" ht="12.75">
      <c r="A273" t="s">
        <v>49</v>
      </c>
      <c s="34" t="s">
        <v>298</v>
      </c>
      <c s="34" t="s">
        <v>299</v>
      </c>
      <c s="35" t="s">
        <v>47</v>
      </c>
      <c s="6" t="s">
        <v>300</v>
      </c>
      <c s="36" t="s">
        <v>62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82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293</v>
      </c>
    </row>
    <row r="276" spans="1:5" ht="12.75">
      <c r="A276" t="s">
        <v>58</v>
      </c>
      <c r="E276" s="39" t="s">
        <v>84</v>
      </c>
    </row>
    <row r="277" spans="1:16" ht="12.75">
      <c r="A277" t="s">
        <v>49</v>
      </c>
      <c s="34" t="s">
        <v>301</v>
      </c>
      <c s="34" t="s">
        <v>302</v>
      </c>
      <c s="35" t="s">
        <v>47</v>
      </c>
      <c s="6" t="s">
        <v>303</v>
      </c>
      <c s="36" t="s">
        <v>62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304</v>
      </c>
    </row>
    <row r="280" spans="1:5" ht="51">
      <c r="A280" t="s">
        <v>58</v>
      </c>
      <c r="E280" s="39" t="s">
        <v>305</v>
      </c>
    </row>
    <row r="281" spans="1:16" ht="12.75">
      <c r="A281" t="s">
        <v>49</v>
      </c>
      <c s="34" t="s">
        <v>306</v>
      </c>
      <c s="34" t="s">
        <v>307</v>
      </c>
      <c s="35" t="s">
        <v>47</v>
      </c>
      <c s="6" t="s">
        <v>308</v>
      </c>
      <c s="36" t="s">
        <v>62</v>
      </c>
      <c s="37">
        <v>2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82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304</v>
      </c>
    </row>
    <row r="284" spans="1:5" ht="12.75">
      <c r="A284" t="s">
        <v>58</v>
      </c>
      <c r="E284" s="39" t="s">
        <v>84</v>
      </c>
    </row>
    <row r="285" spans="1:16" ht="12.75">
      <c r="A285" t="s">
        <v>49</v>
      </c>
      <c s="34" t="s">
        <v>309</v>
      </c>
      <c s="34" t="s">
        <v>310</v>
      </c>
      <c s="35" t="s">
        <v>47</v>
      </c>
      <c s="6" t="s">
        <v>311</v>
      </c>
      <c s="36" t="s">
        <v>62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312</v>
      </c>
    </row>
    <row r="288" spans="1:5" ht="51">
      <c r="A288" t="s">
        <v>58</v>
      </c>
      <c r="E288" s="39" t="s">
        <v>313</v>
      </c>
    </row>
    <row r="289" spans="1:16" ht="12.75">
      <c r="A289" t="s">
        <v>49</v>
      </c>
      <c s="34" t="s">
        <v>314</v>
      </c>
      <c s="34" t="s">
        <v>315</v>
      </c>
      <c s="35" t="s">
        <v>47</v>
      </c>
      <c s="6" t="s">
        <v>316</v>
      </c>
      <c s="36" t="s">
        <v>62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82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312</v>
      </c>
    </row>
    <row r="292" spans="1:5" ht="12.75">
      <c r="A292" t="s">
        <v>58</v>
      </c>
      <c r="E292" s="39" t="s">
        <v>84</v>
      </c>
    </row>
    <row r="293" spans="1:16" ht="25.5">
      <c r="A293" t="s">
        <v>49</v>
      </c>
      <c s="34" t="s">
        <v>317</v>
      </c>
      <c s="34" t="s">
        <v>318</v>
      </c>
      <c s="35" t="s">
        <v>47</v>
      </c>
      <c s="6" t="s">
        <v>319</v>
      </c>
      <c s="36" t="s">
        <v>62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82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57</v>
      </c>
    </row>
    <row r="296" spans="1:5" ht="12.75">
      <c r="A296" t="s">
        <v>58</v>
      </c>
      <c r="E296" s="39" t="s">
        <v>84</v>
      </c>
    </row>
    <row r="297" spans="1:16" ht="25.5">
      <c r="A297" t="s">
        <v>49</v>
      </c>
      <c s="34" t="s">
        <v>320</v>
      </c>
      <c s="34" t="s">
        <v>321</v>
      </c>
      <c s="35" t="s">
        <v>47</v>
      </c>
      <c s="6" t="s">
        <v>322</v>
      </c>
      <c s="36" t="s">
        <v>62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82</v>
      </c>
      <c>
        <f>(M297*21)/100</f>
      </c>
      <c t="s">
        <v>27</v>
      </c>
    </row>
    <row r="298" spans="1:5" ht="12.75">
      <c r="A298" s="35" t="s">
        <v>54</v>
      </c>
      <c r="E298" s="39" t="s">
        <v>55</v>
      </c>
    </row>
    <row r="299" spans="1:5" ht="12.75">
      <c r="A299" s="35" t="s">
        <v>56</v>
      </c>
      <c r="E299" s="40" t="s">
        <v>57</v>
      </c>
    </row>
    <row r="300" spans="1:5" ht="12.75">
      <c r="A300" t="s">
        <v>58</v>
      </c>
      <c r="E300" s="39" t="s">
        <v>84</v>
      </c>
    </row>
    <row r="301" spans="1:16" ht="12.75">
      <c r="A301" t="s">
        <v>49</v>
      </c>
      <c s="34" t="s">
        <v>323</v>
      </c>
      <c s="34" t="s">
        <v>324</v>
      </c>
      <c s="35" t="s">
        <v>47</v>
      </c>
      <c s="6" t="s">
        <v>325</v>
      </c>
      <c s="36" t="s">
        <v>62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53</v>
      </c>
      <c>
        <f>(M301*21)/100</f>
      </c>
      <c t="s">
        <v>27</v>
      </c>
    </row>
    <row r="302" spans="1:5" ht="12.75">
      <c r="A302" s="35" t="s">
        <v>54</v>
      </c>
      <c r="E302" s="39" t="s">
        <v>55</v>
      </c>
    </row>
    <row r="303" spans="1:5" ht="12.75">
      <c r="A303" s="35" t="s">
        <v>56</v>
      </c>
      <c r="E303" s="40" t="s">
        <v>217</v>
      </c>
    </row>
    <row r="304" spans="1:5" ht="12.75">
      <c r="A304" t="s">
        <v>58</v>
      </c>
      <c r="E304" s="39" t="s">
        <v>326</v>
      </c>
    </row>
    <row r="305" spans="1:16" ht="12.75">
      <c r="A305" t="s">
        <v>49</v>
      </c>
      <c s="34" t="s">
        <v>327</v>
      </c>
      <c s="34" t="s">
        <v>328</v>
      </c>
      <c s="35" t="s">
        <v>47</v>
      </c>
      <c s="6" t="s">
        <v>329</v>
      </c>
      <c s="36" t="s">
        <v>216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217</v>
      </c>
    </row>
    <row r="308" spans="1:5" ht="12.75">
      <c r="A308" t="s">
        <v>58</v>
      </c>
      <c r="E308" s="39" t="s">
        <v>330</v>
      </c>
    </row>
    <row r="309" spans="1:16" ht="12.75">
      <c r="A309" t="s">
        <v>49</v>
      </c>
      <c s="34" t="s">
        <v>331</v>
      </c>
      <c s="34" t="s">
        <v>332</v>
      </c>
      <c s="35" t="s">
        <v>47</v>
      </c>
      <c s="6" t="s">
        <v>333</v>
      </c>
      <c s="36" t="s">
        <v>62</v>
      </c>
      <c s="37">
        <v>6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82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83</v>
      </c>
    </row>
    <row r="312" spans="1:5" ht="12.75">
      <c r="A312" t="s">
        <v>58</v>
      </c>
      <c r="E312" s="39" t="s">
        <v>84</v>
      </c>
    </row>
    <row r="313" spans="1:16" ht="12.75">
      <c r="A313" t="s">
        <v>49</v>
      </c>
      <c s="34" t="s">
        <v>334</v>
      </c>
      <c s="34" t="s">
        <v>335</v>
      </c>
      <c s="35" t="s">
        <v>47</v>
      </c>
      <c s="6" t="s">
        <v>336</v>
      </c>
      <c s="36" t="s">
        <v>62</v>
      </c>
      <c s="37">
        <v>6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82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83</v>
      </c>
    </row>
    <row r="316" spans="1:5" ht="12.75">
      <c r="A316" t="s">
        <v>58</v>
      </c>
      <c r="E316" s="39" t="s">
        <v>84</v>
      </c>
    </row>
    <row r="317" spans="1:16" ht="25.5">
      <c r="A317" t="s">
        <v>49</v>
      </c>
      <c s="34" t="s">
        <v>337</v>
      </c>
      <c s="34" t="s">
        <v>338</v>
      </c>
      <c s="35" t="s">
        <v>47</v>
      </c>
      <c s="6" t="s">
        <v>339</v>
      </c>
      <c s="36" t="s">
        <v>62</v>
      </c>
      <c s="37">
        <v>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82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57</v>
      </c>
    </row>
    <row r="320" spans="1:5" ht="12.75">
      <c r="A320" t="s">
        <v>58</v>
      </c>
      <c r="E320" s="39" t="s">
        <v>84</v>
      </c>
    </row>
    <row r="321" spans="1:13" ht="12.75">
      <c r="A321" t="s">
        <v>46</v>
      </c>
      <c r="C321" s="31" t="s">
        <v>340</v>
      </c>
      <c r="E321" s="33" t="s">
        <v>341</v>
      </c>
      <c r="J321" s="32">
        <f>0</f>
      </c>
      <c s="32">
        <f>0</f>
      </c>
      <c s="32">
        <f>0+L322+L326+L330+L334+L338+L342+L346+L350+L354+L358+L362+L366+L370</f>
      </c>
      <c s="32">
        <f>0+M322+M326+M330+M334+M338+M342+M346+M350+M354+M358+M362+M366+M370</f>
      </c>
    </row>
    <row r="322" spans="1:16" ht="12.75">
      <c r="A322" t="s">
        <v>49</v>
      </c>
      <c s="34" t="s">
        <v>342</v>
      </c>
      <c s="34" t="s">
        <v>343</v>
      </c>
      <c s="35" t="s">
        <v>47</v>
      </c>
      <c s="6" t="s">
        <v>344</v>
      </c>
      <c s="36" t="s">
        <v>62</v>
      </c>
      <c s="37">
        <v>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27</v>
      </c>
    </row>
    <row r="323" spans="1:5" ht="12.75">
      <c r="A323" s="35" t="s">
        <v>54</v>
      </c>
      <c r="E323" s="39" t="s">
        <v>55</v>
      </c>
    </row>
    <row r="324" spans="1:5" ht="12.75">
      <c r="A324" s="35" t="s">
        <v>56</v>
      </c>
      <c r="E324" s="40" t="s">
        <v>57</v>
      </c>
    </row>
    <row r="325" spans="1:5" ht="12.75">
      <c r="A325" t="s">
        <v>58</v>
      </c>
      <c r="E325" s="39" t="s">
        <v>345</v>
      </c>
    </row>
    <row r="326" spans="1:16" ht="25.5">
      <c r="A326" t="s">
        <v>49</v>
      </c>
      <c s="34" t="s">
        <v>346</v>
      </c>
      <c s="34" t="s">
        <v>347</v>
      </c>
      <c s="35" t="s">
        <v>47</v>
      </c>
      <c s="6" t="s">
        <v>348</v>
      </c>
      <c s="36" t="s">
        <v>62</v>
      </c>
      <c s="37">
        <v>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27</v>
      </c>
    </row>
    <row r="327" spans="1:5" ht="12.75">
      <c r="A327" s="35" t="s">
        <v>54</v>
      </c>
      <c r="E327" s="39" t="s">
        <v>55</v>
      </c>
    </row>
    <row r="328" spans="1:5" ht="12.75">
      <c r="A328" s="35" t="s">
        <v>56</v>
      </c>
      <c r="E328" s="40" t="s">
        <v>57</v>
      </c>
    </row>
    <row r="329" spans="1:5" ht="25.5">
      <c r="A329" t="s">
        <v>58</v>
      </c>
      <c r="E329" s="39" t="s">
        <v>349</v>
      </c>
    </row>
    <row r="330" spans="1:16" ht="12.75">
      <c r="A330" t="s">
        <v>49</v>
      </c>
      <c s="34" t="s">
        <v>350</v>
      </c>
      <c s="34" t="s">
        <v>351</v>
      </c>
      <c s="35" t="s">
        <v>47</v>
      </c>
      <c s="6" t="s">
        <v>352</v>
      </c>
      <c s="36" t="s">
        <v>62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55</v>
      </c>
    </row>
    <row r="332" spans="1:5" ht="12.75">
      <c r="A332" s="35" t="s">
        <v>56</v>
      </c>
      <c r="E332" s="40" t="s">
        <v>57</v>
      </c>
    </row>
    <row r="333" spans="1:5" ht="102">
      <c r="A333" t="s">
        <v>58</v>
      </c>
      <c r="E333" s="39" t="s">
        <v>353</v>
      </c>
    </row>
    <row r="334" spans="1:16" ht="12.75">
      <c r="A334" t="s">
        <v>49</v>
      </c>
      <c s="34" t="s">
        <v>354</v>
      </c>
      <c s="34" t="s">
        <v>355</v>
      </c>
      <c s="35" t="s">
        <v>47</v>
      </c>
      <c s="6" t="s">
        <v>356</v>
      </c>
      <c s="36" t="s">
        <v>62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27</v>
      </c>
    </row>
    <row r="335" spans="1:5" ht="12.75">
      <c r="A335" s="35" t="s">
        <v>54</v>
      </c>
      <c r="E335" s="39" t="s">
        <v>55</v>
      </c>
    </row>
    <row r="336" spans="1:5" ht="12.75">
      <c r="A336" s="35" t="s">
        <v>56</v>
      </c>
      <c r="E336" s="40" t="s">
        <v>57</v>
      </c>
    </row>
    <row r="337" spans="1:5" ht="12.75">
      <c r="A337" t="s">
        <v>58</v>
      </c>
      <c r="E337" s="39" t="s">
        <v>356</v>
      </c>
    </row>
    <row r="338" spans="1:16" ht="12.75">
      <c r="A338" t="s">
        <v>49</v>
      </c>
      <c s="34" t="s">
        <v>357</v>
      </c>
      <c s="34" t="s">
        <v>291</v>
      </c>
      <c s="35" t="s">
        <v>47</v>
      </c>
      <c s="6" t="s">
        <v>358</v>
      </c>
      <c s="36" t="s">
        <v>62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27</v>
      </c>
    </row>
    <row r="339" spans="1:5" ht="12.75">
      <c r="A339" s="35" t="s">
        <v>54</v>
      </c>
      <c r="E339" s="39" t="s">
        <v>55</v>
      </c>
    </row>
    <row r="340" spans="1:5" ht="12.75">
      <c r="A340" s="35" t="s">
        <v>56</v>
      </c>
      <c r="E340" s="40" t="s">
        <v>57</v>
      </c>
    </row>
    <row r="341" spans="1:5" ht="12.75">
      <c r="A341" t="s">
        <v>58</v>
      </c>
      <c r="E341" s="39" t="s">
        <v>359</v>
      </c>
    </row>
    <row r="342" spans="1:16" ht="12.75">
      <c r="A342" t="s">
        <v>49</v>
      </c>
      <c s="34" t="s">
        <v>360</v>
      </c>
      <c s="34" t="s">
        <v>361</v>
      </c>
      <c s="35" t="s">
        <v>47</v>
      </c>
      <c s="6" t="s">
        <v>362</v>
      </c>
      <c s="36" t="s">
        <v>62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27</v>
      </c>
    </row>
    <row r="343" spans="1:5" ht="12.75">
      <c r="A343" s="35" t="s">
        <v>54</v>
      </c>
      <c r="E343" s="39" t="s">
        <v>55</v>
      </c>
    </row>
    <row r="344" spans="1:5" ht="12.75">
      <c r="A344" s="35" t="s">
        <v>56</v>
      </c>
      <c r="E344" s="40" t="s">
        <v>57</v>
      </c>
    </row>
    <row r="345" spans="1:5" ht="12.75">
      <c r="A345" t="s">
        <v>58</v>
      </c>
      <c r="E345" s="39" t="s">
        <v>362</v>
      </c>
    </row>
    <row r="346" spans="1:16" ht="12.75">
      <c r="A346" t="s">
        <v>49</v>
      </c>
      <c s="34" t="s">
        <v>363</v>
      </c>
      <c s="34" t="s">
        <v>364</v>
      </c>
      <c s="35" t="s">
        <v>47</v>
      </c>
      <c s="6" t="s">
        <v>365</v>
      </c>
      <c s="36" t="s">
        <v>62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82</v>
      </c>
      <c>
        <f>(M346*21)/100</f>
      </c>
      <c t="s">
        <v>27</v>
      </c>
    </row>
    <row r="347" spans="1:5" ht="12.75">
      <c r="A347" s="35" t="s">
        <v>54</v>
      </c>
      <c r="E347" s="39" t="s">
        <v>55</v>
      </c>
    </row>
    <row r="348" spans="1:5" ht="12.75">
      <c r="A348" s="35" t="s">
        <v>56</v>
      </c>
      <c r="E348" s="40" t="s">
        <v>57</v>
      </c>
    </row>
    <row r="349" spans="1:5" ht="12.75">
      <c r="A349" t="s">
        <v>58</v>
      </c>
      <c r="E349" s="39" t="s">
        <v>84</v>
      </c>
    </row>
    <row r="350" spans="1:16" ht="12.75">
      <c r="A350" t="s">
        <v>49</v>
      </c>
      <c s="34" t="s">
        <v>366</v>
      </c>
      <c s="34" t="s">
        <v>367</v>
      </c>
      <c s="35" t="s">
        <v>47</v>
      </c>
      <c s="6" t="s">
        <v>368</v>
      </c>
      <c s="36" t="s">
        <v>62</v>
      </c>
      <c s="37">
        <v>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82</v>
      </c>
      <c>
        <f>(M350*21)/100</f>
      </c>
      <c t="s">
        <v>27</v>
      </c>
    </row>
    <row r="351" spans="1:5" ht="12.75">
      <c r="A351" s="35" t="s">
        <v>54</v>
      </c>
      <c r="E351" s="39" t="s">
        <v>55</v>
      </c>
    </row>
    <row r="352" spans="1:5" ht="12.75">
      <c r="A352" s="35" t="s">
        <v>56</v>
      </c>
      <c r="E352" s="40" t="s">
        <v>57</v>
      </c>
    </row>
    <row r="353" spans="1:5" ht="12.75">
      <c r="A353" t="s">
        <v>58</v>
      </c>
      <c r="E353" s="39" t="s">
        <v>84</v>
      </c>
    </row>
    <row r="354" spans="1:16" ht="12.75">
      <c r="A354" t="s">
        <v>49</v>
      </c>
      <c s="34" t="s">
        <v>369</v>
      </c>
      <c s="34" t="s">
        <v>370</v>
      </c>
      <c s="35" t="s">
        <v>47</v>
      </c>
      <c s="6" t="s">
        <v>371</v>
      </c>
      <c s="36" t="s">
        <v>62</v>
      </c>
      <c s="37">
        <v>2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82</v>
      </c>
      <c>
        <f>(M354*21)/100</f>
      </c>
      <c t="s">
        <v>27</v>
      </c>
    </row>
    <row r="355" spans="1:5" ht="12.75">
      <c r="A355" s="35" t="s">
        <v>54</v>
      </c>
      <c r="E355" s="39" t="s">
        <v>55</v>
      </c>
    </row>
    <row r="356" spans="1:5" ht="12.75">
      <c r="A356" s="35" t="s">
        <v>56</v>
      </c>
      <c r="E356" s="40" t="s">
        <v>57</v>
      </c>
    </row>
    <row r="357" spans="1:5" ht="12.75">
      <c r="A357" t="s">
        <v>58</v>
      </c>
      <c r="E357" s="39" t="s">
        <v>84</v>
      </c>
    </row>
    <row r="358" spans="1:16" ht="12.75">
      <c r="A358" t="s">
        <v>49</v>
      </c>
      <c s="34" t="s">
        <v>372</v>
      </c>
      <c s="34" t="s">
        <v>373</v>
      </c>
      <c s="35" t="s">
        <v>47</v>
      </c>
      <c s="6" t="s">
        <v>374</v>
      </c>
      <c s="36" t="s">
        <v>118</v>
      </c>
      <c s="37">
        <v>3.699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82</v>
      </c>
      <c>
        <f>(M358*21)/100</f>
      </c>
      <c t="s">
        <v>27</v>
      </c>
    </row>
    <row r="359" spans="1:5" ht="12.75">
      <c r="A359" s="35" t="s">
        <v>54</v>
      </c>
      <c r="E359" s="39" t="s">
        <v>55</v>
      </c>
    </row>
    <row r="360" spans="1:5" ht="12.75">
      <c r="A360" s="35" t="s">
        <v>56</v>
      </c>
      <c r="E360" s="40" t="s">
        <v>375</v>
      </c>
    </row>
    <row r="361" spans="1:5" ht="12.75">
      <c r="A361" t="s">
        <v>58</v>
      </c>
      <c r="E361" s="39" t="s">
        <v>84</v>
      </c>
    </row>
    <row r="362" spans="1:16" ht="25.5">
      <c r="A362" t="s">
        <v>49</v>
      </c>
      <c s="34" t="s">
        <v>376</v>
      </c>
      <c s="34" t="s">
        <v>377</v>
      </c>
      <c s="35" t="s">
        <v>47</v>
      </c>
      <c s="6" t="s">
        <v>378</v>
      </c>
      <c s="36" t="s">
        <v>62</v>
      </c>
      <c s="37">
        <v>2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82</v>
      </c>
      <c>
        <f>(M362*21)/100</f>
      </c>
      <c t="s">
        <v>27</v>
      </c>
    </row>
    <row r="363" spans="1:5" ht="12.75">
      <c r="A363" s="35" t="s">
        <v>54</v>
      </c>
      <c r="E363" s="39" t="s">
        <v>55</v>
      </c>
    </row>
    <row r="364" spans="1:5" ht="12.75">
      <c r="A364" s="35" t="s">
        <v>56</v>
      </c>
      <c r="E364" s="40" t="s">
        <v>57</v>
      </c>
    </row>
    <row r="365" spans="1:5" ht="12.75">
      <c r="A365" t="s">
        <v>58</v>
      </c>
      <c r="E365" s="39" t="s">
        <v>84</v>
      </c>
    </row>
    <row r="366" spans="1:16" ht="25.5">
      <c r="A366" t="s">
        <v>49</v>
      </c>
      <c s="34" t="s">
        <v>379</v>
      </c>
      <c s="34" t="s">
        <v>380</v>
      </c>
      <c s="35" t="s">
        <v>381</v>
      </c>
      <c s="6" t="s">
        <v>382</v>
      </c>
      <c s="36" t="s">
        <v>112</v>
      </c>
      <c s="37">
        <v>20.28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53</v>
      </c>
      <c>
        <f>(M366*21)/100</f>
      </c>
      <c t="s">
        <v>27</v>
      </c>
    </row>
    <row r="367" spans="1:5" ht="12.75">
      <c r="A367" s="35" t="s">
        <v>54</v>
      </c>
      <c r="E367" s="39" t="s">
        <v>55</v>
      </c>
    </row>
    <row r="368" spans="1:5" ht="12.75">
      <c r="A368" s="35" t="s">
        <v>56</v>
      </c>
      <c r="E368" s="40" t="s">
        <v>57</v>
      </c>
    </row>
    <row r="369" spans="1:5" ht="165.75">
      <c r="A369" t="s">
        <v>58</v>
      </c>
      <c r="E369" s="39" t="s">
        <v>113</v>
      </c>
    </row>
    <row r="370" spans="1:16" ht="38.25">
      <c r="A370" t="s">
        <v>49</v>
      </c>
      <c s="34" t="s">
        <v>383</v>
      </c>
      <c s="34" t="s">
        <v>384</v>
      </c>
      <c s="35" t="s">
        <v>385</v>
      </c>
      <c s="6" t="s">
        <v>386</v>
      </c>
      <c s="36" t="s">
        <v>112</v>
      </c>
      <c s="37">
        <v>2.17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53</v>
      </c>
      <c>
        <f>(M370*21)/100</f>
      </c>
      <c t="s">
        <v>27</v>
      </c>
    </row>
    <row r="371" spans="1:5" ht="12.75">
      <c r="A371" s="35" t="s">
        <v>54</v>
      </c>
      <c r="E371" s="39" t="s">
        <v>55</v>
      </c>
    </row>
    <row r="372" spans="1:5" ht="12.75">
      <c r="A372" s="35" t="s">
        <v>56</v>
      </c>
      <c r="E372" s="40" t="s">
        <v>57</v>
      </c>
    </row>
    <row r="373" spans="1:5" ht="165.75">
      <c r="A373" t="s">
        <v>58</v>
      </c>
      <c r="E373" s="39" t="s">
        <v>113</v>
      </c>
    </row>
    <row r="374" spans="1:13" ht="12.75">
      <c r="A374" t="s">
        <v>46</v>
      </c>
      <c r="C374" s="31" t="s">
        <v>20</v>
      </c>
      <c r="E374" s="33" t="s">
        <v>387</v>
      </c>
      <c r="J374" s="32">
        <f>0</f>
      </c>
      <c s="32">
        <f>0</f>
      </c>
      <c s="32">
        <f>0+L375+L379+L383+L387+L391+L395+L399+L403+L407</f>
      </c>
      <c s="32">
        <f>0+M375+M379+M383+M387+M391+M395+M399+M403+M407</f>
      </c>
    </row>
    <row r="375" spans="1:16" ht="12.75">
      <c r="A375" t="s">
        <v>49</v>
      </c>
      <c s="34" t="s">
        <v>388</v>
      </c>
      <c s="34" t="s">
        <v>389</v>
      </c>
      <c s="35" t="s">
        <v>47</v>
      </c>
      <c s="6" t="s">
        <v>390</v>
      </c>
      <c s="36" t="s">
        <v>205</v>
      </c>
      <c s="37">
        <v>84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53</v>
      </c>
      <c>
        <f>(M375*21)/100</f>
      </c>
      <c t="s">
        <v>27</v>
      </c>
    </row>
    <row r="376" spans="1:5" ht="12.75">
      <c r="A376" s="35" t="s">
        <v>54</v>
      </c>
      <c r="E376" s="39" t="s">
        <v>55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391</v>
      </c>
    </row>
    <row r="379" spans="1:16" ht="12.75">
      <c r="A379" t="s">
        <v>49</v>
      </c>
      <c s="34" t="s">
        <v>392</v>
      </c>
      <c s="34" t="s">
        <v>393</v>
      </c>
      <c s="35" t="s">
        <v>47</v>
      </c>
      <c s="6" t="s">
        <v>394</v>
      </c>
      <c s="36" t="s">
        <v>62</v>
      </c>
      <c s="37">
        <v>2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53</v>
      </c>
      <c>
        <f>(M379*21)/100</f>
      </c>
      <c t="s">
        <v>27</v>
      </c>
    </row>
    <row r="380" spans="1:5" ht="12.75">
      <c r="A380" s="35" t="s">
        <v>54</v>
      </c>
      <c r="E380" s="39" t="s">
        <v>55</v>
      </c>
    </row>
    <row r="381" spans="1:5" ht="12.75">
      <c r="A381" s="35" t="s">
        <v>56</v>
      </c>
      <c r="E381" s="40" t="s">
        <v>57</v>
      </c>
    </row>
    <row r="382" spans="1:5" ht="63.75">
      <c r="A382" t="s">
        <v>58</v>
      </c>
      <c r="E382" s="39" t="s">
        <v>395</v>
      </c>
    </row>
    <row r="383" spans="1:16" ht="25.5">
      <c r="A383" t="s">
        <v>49</v>
      </c>
      <c s="34" t="s">
        <v>396</v>
      </c>
      <c s="34" t="s">
        <v>397</v>
      </c>
      <c s="35" t="s">
        <v>47</v>
      </c>
      <c s="6" t="s">
        <v>398</v>
      </c>
      <c s="36" t="s">
        <v>62</v>
      </c>
      <c s="37">
        <v>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82</v>
      </c>
      <c>
        <f>(M383*21)/100</f>
      </c>
      <c t="s">
        <v>27</v>
      </c>
    </row>
    <row r="384" spans="1:5" ht="12.75">
      <c r="A384" s="35" t="s">
        <v>54</v>
      </c>
      <c r="E384" s="39" t="s">
        <v>55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84</v>
      </c>
    </row>
    <row r="387" spans="1:16" ht="12.75">
      <c r="A387" t="s">
        <v>49</v>
      </c>
      <c s="34" t="s">
        <v>399</v>
      </c>
      <c s="34" t="s">
        <v>400</v>
      </c>
      <c s="35" t="s">
        <v>47</v>
      </c>
      <c s="6" t="s">
        <v>401</v>
      </c>
      <c s="36" t="s">
        <v>62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53</v>
      </c>
      <c>
        <f>(M387*21)/100</f>
      </c>
      <c t="s">
        <v>27</v>
      </c>
    </row>
    <row r="388" spans="1:5" ht="12.75">
      <c r="A388" s="35" t="s">
        <v>54</v>
      </c>
      <c r="E388" s="39" t="s">
        <v>55</v>
      </c>
    </row>
    <row r="389" spans="1:5" ht="12.75">
      <c r="A389" s="35" t="s">
        <v>56</v>
      </c>
      <c r="E389" s="40" t="s">
        <v>57</v>
      </c>
    </row>
    <row r="390" spans="1:5" ht="25.5">
      <c r="A390" t="s">
        <v>58</v>
      </c>
      <c r="E390" s="39" t="s">
        <v>402</v>
      </c>
    </row>
    <row r="391" spans="1:16" ht="12.75">
      <c r="A391" t="s">
        <v>49</v>
      </c>
      <c s="34" t="s">
        <v>403</v>
      </c>
      <c s="34" t="s">
        <v>404</v>
      </c>
      <c s="35" t="s">
        <v>47</v>
      </c>
      <c s="6" t="s">
        <v>405</v>
      </c>
      <c s="36" t="s">
        <v>205</v>
      </c>
      <c s="37">
        <v>56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82</v>
      </c>
      <c>
        <f>(M391*21)/100</f>
      </c>
      <c t="s">
        <v>27</v>
      </c>
    </row>
    <row r="392" spans="1:5" ht="12.75">
      <c r="A392" s="35" t="s">
        <v>54</v>
      </c>
      <c r="E392" s="39" t="s">
        <v>55</v>
      </c>
    </row>
    <row r="393" spans="1:5" ht="12.75">
      <c r="A393" s="35" t="s">
        <v>56</v>
      </c>
      <c r="E393" s="40" t="s">
        <v>57</v>
      </c>
    </row>
    <row r="394" spans="1:5" ht="12.75">
      <c r="A394" t="s">
        <v>58</v>
      </c>
      <c r="E394" s="39" t="s">
        <v>84</v>
      </c>
    </row>
    <row r="395" spans="1:16" ht="12.75">
      <c r="A395" t="s">
        <v>49</v>
      </c>
      <c s="34" t="s">
        <v>406</v>
      </c>
      <c s="34" t="s">
        <v>407</v>
      </c>
      <c s="35" t="s">
        <v>47</v>
      </c>
      <c s="6" t="s">
        <v>408</v>
      </c>
      <c s="36" t="s">
        <v>205</v>
      </c>
      <c s="37">
        <v>64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82</v>
      </c>
      <c>
        <f>(M395*21)/100</f>
      </c>
      <c t="s">
        <v>27</v>
      </c>
    </row>
    <row r="396" spans="1:5" ht="12.75">
      <c r="A396" s="35" t="s">
        <v>54</v>
      </c>
      <c r="E396" s="39" t="s">
        <v>55</v>
      </c>
    </row>
    <row r="397" spans="1:5" ht="12.75">
      <c r="A397" s="35" t="s">
        <v>56</v>
      </c>
      <c r="E397" s="40" t="s">
        <v>57</v>
      </c>
    </row>
    <row r="398" spans="1:5" ht="12.75">
      <c r="A398" t="s">
        <v>58</v>
      </c>
      <c r="E398" s="39" t="s">
        <v>84</v>
      </c>
    </row>
    <row r="399" spans="1:16" ht="12.75">
      <c r="A399" t="s">
        <v>49</v>
      </c>
      <c s="34" t="s">
        <v>409</v>
      </c>
      <c s="34" t="s">
        <v>410</v>
      </c>
      <c s="35" t="s">
        <v>47</v>
      </c>
      <c s="6" t="s">
        <v>411</v>
      </c>
      <c s="36" t="s">
        <v>205</v>
      </c>
      <c s="37">
        <v>48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82</v>
      </c>
      <c>
        <f>(M399*21)/100</f>
      </c>
      <c t="s">
        <v>27</v>
      </c>
    </row>
    <row r="400" spans="1:5" ht="12.75">
      <c r="A400" s="35" t="s">
        <v>54</v>
      </c>
      <c r="E400" s="39" t="s">
        <v>55</v>
      </c>
    </row>
    <row r="401" spans="1:5" ht="12.75">
      <c r="A401" s="35" t="s">
        <v>56</v>
      </c>
      <c r="E401" s="40" t="s">
        <v>57</v>
      </c>
    </row>
    <row r="402" spans="1:5" ht="12.75">
      <c r="A402" t="s">
        <v>58</v>
      </c>
      <c r="E402" s="39" t="s">
        <v>84</v>
      </c>
    </row>
    <row r="403" spans="1:16" ht="12.75">
      <c r="A403" t="s">
        <v>49</v>
      </c>
      <c s="34" t="s">
        <v>412</v>
      </c>
      <c s="34" t="s">
        <v>413</v>
      </c>
      <c s="35" t="s">
        <v>47</v>
      </c>
      <c s="6" t="s">
        <v>414</v>
      </c>
      <c s="36" t="s">
        <v>205</v>
      </c>
      <c s="37">
        <v>124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53</v>
      </c>
      <c>
        <f>(M403*21)/100</f>
      </c>
      <c t="s">
        <v>27</v>
      </c>
    </row>
    <row r="404" spans="1:5" ht="12.75">
      <c r="A404" s="35" t="s">
        <v>54</v>
      </c>
      <c r="E404" s="39" t="s">
        <v>55</v>
      </c>
    </row>
    <row r="405" spans="1:5" ht="12.75">
      <c r="A405" s="35" t="s">
        <v>56</v>
      </c>
      <c r="E405" s="40" t="s">
        <v>57</v>
      </c>
    </row>
    <row r="406" spans="1:5" ht="63.75">
      <c r="A406" t="s">
        <v>58</v>
      </c>
      <c r="E406" s="39" t="s">
        <v>415</v>
      </c>
    </row>
    <row r="407" spans="1:16" ht="12.75">
      <c r="A407" t="s">
        <v>49</v>
      </c>
      <c s="34" t="s">
        <v>416</v>
      </c>
      <c s="34" t="s">
        <v>417</v>
      </c>
      <c s="35" t="s">
        <v>47</v>
      </c>
      <c s="6" t="s">
        <v>418</v>
      </c>
      <c s="36" t="s">
        <v>216</v>
      </c>
      <c s="37">
        <v>1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53</v>
      </c>
      <c>
        <f>(M407*21)/100</f>
      </c>
      <c t="s">
        <v>27</v>
      </c>
    </row>
    <row r="408" spans="1:5" ht="12.75">
      <c r="A408" s="35" t="s">
        <v>54</v>
      </c>
      <c r="E408" s="39" t="s">
        <v>55</v>
      </c>
    </row>
    <row r="409" spans="1:5" ht="12.75">
      <c r="A409" s="35" t="s">
        <v>56</v>
      </c>
      <c r="E409" s="40" t="s">
        <v>57</v>
      </c>
    </row>
    <row r="410" spans="1:5" ht="38.25">
      <c r="A410" t="s">
        <v>58</v>
      </c>
      <c r="E410" s="39" t="s">
        <v>419</v>
      </c>
    </row>
    <row r="411" spans="1:13" ht="12.75">
      <c r="A411" t="s">
        <v>46</v>
      </c>
      <c r="C411" s="31" t="s">
        <v>420</v>
      </c>
      <c r="E411" s="33" t="s">
        <v>421</v>
      </c>
      <c r="J411" s="32">
        <f>0</f>
      </c>
      <c s="32">
        <f>0</f>
      </c>
      <c s="32">
        <f>0+L412+L416</f>
      </c>
      <c s="32">
        <f>0+M412+M416</f>
      </c>
    </row>
    <row r="412" spans="1:16" ht="12.75">
      <c r="A412" t="s">
        <v>49</v>
      </c>
      <c s="34" t="s">
        <v>422</v>
      </c>
      <c s="34" t="s">
        <v>423</v>
      </c>
      <c s="35" t="s">
        <v>47</v>
      </c>
      <c s="6" t="s">
        <v>424</v>
      </c>
      <c s="36" t="s">
        <v>62</v>
      </c>
      <c s="37">
        <v>1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53</v>
      </c>
      <c>
        <f>(M412*21)/100</f>
      </c>
      <c t="s">
        <v>27</v>
      </c>
    </row>
    <row r="413" spans="1:5" ht="12.75">
      <c r="A413" s="35" t="s">
        <v>54</v>
      </c>
      <c r="E413" s="39" t="s">
        <v>55</v>
      </c>
    </row>
    <row r="414" spans="1:5" ht="12.75">
      <c r="A414" s="35" t="s">
        <v>56</v>
      </c>
      <c r="E414" s="40" t="s">
        <v>425</v>
      </c>
    </row>
    <row r="415" spans="1:5" ht="63.75">
      <c r="A415" t="s">
        <v>58</v>
      </c>
      <c r="E415" s="39" t="s">
        <v>426</v>
      </c>
    </row>
    <row r="416" spans="1:16" ht="12.75">
      <c r="A416" t="s">
        <v>49</v>
      </c>
      <c s="34" t="s">
        <v>427</v>
      </c>
      <c s="34" t="s">
        <v>428</v>
      </c>
      <c s="35" t="s">
        <v>47</v>
      </c>
      <c s="6" t="s">
        <v>429</v>
      </c>
      <c s="36" t="s">
        <v>62</v>
      </c>
      <c s="37">
        <v>1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82</v>
      </c>
      <c>
        <f>(M416*21)/100</f>
      </c>
      <c t="s">
        <v>27</v>
      </c>
    </row>
    <row r="417" spans="1:5" ht="12.75">
      <c r="A417" s="35" t="s">
        <v>54</v>
      </c>
      <c r="E417" s="39" t="s">
        <v>55</v>
      </c>
    </row>
    <row r="418" spans="1:5" ht="12.75">
      <c r="A418" s="35" t="s">
        <v>56</v>
      </c>
      <c r="E418" s="40" t="s">
        <v>425</v>
      </c>
    </row>
    <row r="419" spans="1:5" ht="12.75">
      <c r="A419" t="s">
        <v>58</v>
      </c>
      <c r="E419" s="39" t="s">
        <v>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COUNTIFS(L8:L449,"=0",A8:A449,"P")+COUNTIFS(L8:L449,"",A8:A449,"P")+SUM(Q8:Q449)</f>
      </c>
    </row>
    <row r="8" spans="1:13" ht="12.75">
      <c r="A8" t="s">
        <v>44</v>
      </c>
      <c r="C8" s="28" t="s">
        <v>432</v>
      </c>
      <c r="E8" s="30" t="s">
        <v>431</v>
      </c>
      <c r="J8" s="29">
        <f>0+J9+J90+J191+J252+J333+J342+J379+J396</f>
      </c>
      <c s="29">
        <f>0+K9+K90+K191+K252+K333+K342+K379+K396</f>
      </c>
      <c s="29">
        <f>0+L9+L90+L191+L252+L333+L342+L379+L396</f>
      </c>
      <c s="29">
        <f>0+M9+M90+M191+M252+M333+M342+M379+M396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0.735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63</v>
      </c>
    </row>
    <row r="18" spans="1:16" ht="12.75">
      <c r="A18" t="s">
        <v>49</v>
      </c>
      <c s="34" t="s">
        <v>26</v>
      </c>
      <c s="34" t="s">
        <v>433</v>
      </c>
      <c s="35" t="s">
        <v>47</v>
      </c>
      <c s="6" t="s">
        <v>434</v>
      </c>
      <c s="36" t="s">
        <v>216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435</v>
      </c>
    </row>
    <row r="22" spans="1:16" ht="12.75">
      <c r="A22" t="s">
        <v>49</v>
      </c>
      <c s="34" t="s">
        <v>69</v>
      </c>
      <c s="34" t="s">
        <v>436</v>
      </c>
      <c s="35" t="s">
        <v>47</v>
      </c>
      <c s="6" t="s">
        <v>437</v>
      </c>
      <c s="36" t="s">
        <v>62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84</v>
      </c>
    </row>
    <row r="26" spans="1:16" ht="12.75">
      <c r="A26" t="s">
        <v>49</v>
      </c>
      <c s="34" t="s">
        <v>73</v>
      </c>
      <c s="34" t="s">
        <v>438</v>
      </c>
      <c s="35" t="s">
        <v>47</v>
      </c>
      <c s="6" t="s">
        <v>439</v>
      </c>
      <c s="36" t="s">
        <v>100</v>
      </c>
      <c s="37">
        <v>100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57</v>
      </c>
    </row>
    <row r="29" spans="1:5" ht="25.5">
      <c r="A29" t="s">
        <v>58</v>
      </c>
      <c r="E29" s="39" t="s">
        <v>440</v>
      </c>
    </row>
    <row r="30" spans="1:16" ht="12.75">
      <c r="A30" t="s">
        <v>49</v>
      </c>
      <c s="34" t="s">
        <v>78</v>
      </c>
      <c s="34" t="s">
        <v>441</v>
      </c>
      <c s="35" t="s">
        <v>47</v>
      </c>
      <c s="6" t="s">
        <v>442</v>
      </c>
      <c s="36" t="s">
        <v>66</v>
      </c>
      <c s="37">
        <v>103.36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57</v>
      </c>
    </row>
    <row r="33" spans="1:5" ht="242.25">
      <c r="A33" t="s">
        <v>58</v>
      </c>
      <c r="E33" s="39" t="s">
        <v>443</v>
      </c>
    </row>
    <row r="34" spans="1:16" ht="12.75">
      <c r="A34" t="s">
        <v>49</v>
      </c>
      <c s="34" t="s">
        <v>85</v>
      </c>
      <c s="34" t="s">
        <v>64</v>
      </c>
      <c s="35" t="s">
        <v>47</v>
      </c>
      <c s="6" t="s">
        <v>65</v>
      </c>
      <c s="36" t="s">
        <v>66</v>
      </c>
      <c s="37">
        <v>76.05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444</v>
      </c>
    </row>
    <row r="37" spans="1:5" ht="216.75">
      <c r="A37" t="s">
        <v>58</v>
      </c>
      <c r="E37" s="39" t="s">
        <v>68</v>
      </c>
    </row>
    <row r="38" spans="1:16" ht="12.75">
      <c r="A38" t="s">
        <v>49</v>
      </c>
      <c s="34" t="s">
        <v>89</v>
      </c>
      <c s="34" t="s">
        <v>70</v>
      </c>
      <c s="35" t="s">
        <v>47</v>
      </c>
      <c s="6" t="s">
        <v>71</v>
      </c>
      <c s="36" t="s">
        <v>66</v>
      </c>
      <c s="37">
        <v>223.3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445</v>
      </c>
    </row>
    <row r="41" spans="1:5" ht="216.75">
      <c r="A41" t="s">
        <v>58</v>
      </c>
      <c r="E41" s="39" t="s">
        <v>68</v>
      </c>
    </row>
    <row r="42" spans="1:16" ht="12.75">
      <c r="A42" t="s">
        <v>49</v>
      </c>
      <c s="34" t="s">
        <v>92</v>
      </c>
      <c s="34" t="s">
        <v>79</v>
      </c>
      <c s="35" t="s">
        <v>47</v>
      </c>
      <c s="6" t="s">
        <v>80</v>
      </c>
      <c s="36" t="s">
        <v>81</v>
      </c>
      <c s="37">
        <v>49.5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446</v>
      </c>
    </row>
    <row r="45" spans="1:5" ht="12.75">
      <c r="A45" t="s">
        <v>58</v>
      </c>
      <c r="E45" s="39" t="s">
        <v>84</v>
      </c>
    </row>
    <row r="46" spans="1:16" ht="12.75">
      <c r="A46" t="s">
        <v>49</v>
      </c>
      <c s="34" t="s">
        <v>97</v>
      </c>
      <c s="34" t="s">
        <v>447</v>
      </c>
      <c s="35" t="s">
        <v>47</v>
      </c>
      <c s="6" t="s">
        <v>448</v>
      </c>
      <c s="36" t="s">
        <v>81</v>
      </c>
      <c s="37">
        <v>32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446</v>
      </c>
    </row>
    <row r="49" spans="1:5" ht="12.75">
      <c r="A49" t="s">
        <v>58</v>
      </c>
      <c r="E49" s="39" t="s">
        <v>84</v>
      </c>
    </row>
    <row r="50" spans="1:16" ht="25.5">
      <c r="A50" t="s">
        <v>49</v>
      </c>
      <c s="34" t="s">
        <v>74</v>
      </c>
      <c s="34" t="s">
        <v>86</v>
      </c>
      <c s="35" t="s">
        <v>47</v>
      </c>
      <c s="6" t="s">
        <v>87</v>
      </c>
      <c s="36" t="s">
        <v>81</v>
      </c>
      <c s="37">
        <v>735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57</v>
      </c>
    </row>
    <row r="53" spans="1:5" ht="25.5">
      <c r="A53" t="s">
        <v>58</v>
      </c>
      <c r="E53" s="39" t="s">
        <v>88</v>
      </c>
    </row>
    <row r="54" spans="1:16" ht="12.75">
      <c r="A54" t="s">
        <v>49</v>
      </c>
      <c s="34" t="s">
        <v>105</v>
      </c>
      <c s="34" t="s">
        <v>90</v>
      </c>
      <c s="35" t="s">
        <v>47</v>
      </c>
      <c s="6" t="s">
        <v>91</v>
      </c>
      <c s="36" t="s">
        <v>81</v>
      </c>
      <c s="37">
        <v>735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84</v>
      </c>
    </row>
    <row r="58" spans="1:16" ht="12.75">
      <c r="A58" t="s">
        <v>49</v>
      </c>
      <c s="34" t="s">
        <v>108</v>
      </c>
      <c s="34" t="s">
        <v>93</v>
      </c>
      <c s="35" t="s">
        <v>47</v>
      </c>
      <c s="6" t="s">
        <v>94</v>
      </c>
      <c s="36" t="s">
        <v>66</v>
      </c>
      <c s="37">
        <v>262.375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449</v>
      </c>
    </row>
    <row r="61" spans="1:5" ht="153">
      <c r="A61" t="s">
        <v>58</v>
      </c>
      <c r="E61" s="39" t="s">
        <v>96</v>
      </c>
    </row>
    <row r="62" spans="1:16" ht="12.75">
      <c r="A62" t="s">
        <v>49</v>
      </c>
      <c s="34" t="s">
        <v>115</v>
      </c>
      <c s="34" t="s">
        <v>98</v>
      </c>
      <c s="35" t="s">
        <v>47</v>
      </c>
      <c s="6" t="s">
        <v>99</v>
      </c>
      <c s="36" t="s">
        <v>100</v>
      </c>
      <c s="37">
        <v>311.125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82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450</v>
      </c>
    </row>
    <row r="65" spans="1:5" ht="12.75">
      <c r="A65" t="s">
        <v>58</v>
      </c>
      <c r="E65" s="39" t="s">
        <v>84</v>
      </c>
    </row>
    <row r="66" spans="1:16" ht="12.75">
      <c r="A66" t="s">
        <v>49</v>
      </c>
      <c s="34" t="s">
        <v>121</v>
      </c>
      <c s="34" t="s">
        <v>102</v>
      </c>
      <c s="35" t="s">
        <v>47</v>
      </c>
      <c s="6" t="s">
        <v>103</v>
      </c>
      <c s="36" t="s">
        <v>81</v>
      </c>
      <c s="37">
        <v>133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451</v>
      </c>
    </row>
    <row r="69" spans="1:5" ht="12.75">
      <c r="A69" t="s">
        <v>58</v>
      </c>
      <c r="E69" s="39" t="s">
        <v>84</v>
      </c>
    </row>
    <row r="70" spans="1:16" ht="12.75">
      <c r="A70" t="s">
        <v>49</v>
      </c>
      <c s="34" t="s">
        <v>125</v>
      </c>
      <c s="34" t="s">
        <v>452</v>
      </c>
      <c s="35" t="s">
        <v>47</v>
      </c>
      <c s="6" t="s">
        <v>453</v>
      </c>
      <c s="36" t="s">
        <v>81</v>
      </c>
      <c s="37">
        <v>308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57</v>
      </c>
    </row>
    <row r="73" spans="1:5" ht="38.25">
      <c r="A73" t="s">
        <v>58</v>
      </c>
      <c r="E73" s="39" t="s">
        <v>454</v>
      </c>
    </row>
    <row r="74" spans="1:16" ht="12.75">
      <c r="A74" t="s">
        <v>49</v>
      </c>
      <c s="34" t="s">
        <v>128</v>
      </c>
      <c s="34" t="s">
        <v>106</v>
      </c>
      <c s="35" t="s">
        <v>47</v>
      </c>
      <c s="6" t="s">
        <v>107</v>
      </c>
      <c s="36" t="s">
        <v>62</v>
      </c>
      <c s="37">
        <v>29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84</v>
      </c>
    </row>
    <row r="78" spans="1:16" ht="25.5">
      <c r="A78" t="s">
        <v>49</v>
      </c>
      <c s="34" t="s">
        <v>131</v>
      </c>
      <c s="34" t="s">
        <v>455</v>
      </c>
      <c s="35" t="s">
        <v>47</v>
      </c>
      <c s="6" t="s">
        <v>456</v>
      </c>
      <c s="36" t="s">
        <v>62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84</v>
      </c>
    </row>
    <row r="82" spans="1:16" ht="25.5">
      <c r="A82" t="s">
        <v>49</v>
      </c>
      <c s="34" t="s">
        <v>134</v>
      </c>
      <c s="34" t="s">
        <v>109</v>
      </c>
      <c s="35" t="s">
        <v>110</v>
      </c>
      <c s="6" t="s">
        <v>111</v>
      </c>
      <c s="36" t="s">
        <v>112</v>
      </c>
      <c s="37">
        <v>280.67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57</v>
      </c>
    </row>
    <row r="85" spans="1:5" ht="165.75">
      <c r="A85" t="s">
        <v>58</v>
      </c>
      <c r="E85" s="39" t="s">
        <v>113</v>
      </c>
    </row>
    <row r="86" spans="1:16" ht="25.5">
      <c r="A86" t="s">
        <v>49</v>
      </c>
      <c s="34" t="s">
        <v>137</v>
      </c>
      <c s="34" t="s">
        <v>457</v>
      </c>
      <c s="35" t="s">
        <v>458</v>
      </c>
      <c s="6" t="s">
        <v>459</v>
      </c>
      <c s="36" t="s">
        <v>112</v>
      </c>
      <c s="37">
        <v>1.5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57</v>
      </c>
    </row>
    <row r="89" spans="1:5" ht="165.75">
      <c r="A89" t="s">
        <v>58</v>
      </c>
      <c r="E89" s="39" t="s">
        <v>460</v>
      </c>
    </row>
    <row r="90" spans="1:13" ht="12.75">
      <c r="A90" t="s">
        <v>46</v>
      </c>
      <c r="C90" s="31" t="s">
        <v>27</v>
      </c>
      <c r="E90" s="33" t="s">
        <v>114</v>
      </c>
      <c r="J90" s="32">
        <f>0</f>
      </c>
      <c s="32">
        <f>0</f>
      </c>
      <c s="32">
        <f>0+L91+L95+L99+L103+L107+L111+L115+L119+L123+L127+L131+L135+L139+L143+L147+L151+L155+L159+L163+L167+L171+L175+L179+L183+L187</f>
      </c>
      <c s="32">
        <f>0+M91+M95+M99+M103+M107+M111+M115+M119+M123+M127+M131+M135+M139+M143+M147+M151+M155+M159+M163+M167+M171+M175+M179+M183+M187</f>
      </c>
    </row>
    <row r="91" spans="1:16" ht="12.75">
      <c r="A91" t="s">
        <v>49</v>
      </c>
      <c s="34" t="s">
        <v>131</v>
      </c>
      <c s="34" t="s">
        <v>461</v>
      </c>
      <c s="35" t="s">
        <v>47</v>
      </c>
      <c s="6" t="s">
        <v>462</v>
      </c>
      <c s="36" t="s">
        <v>66</v>
      </c>
      <c s="37">
        <v>84.6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57</v>
      </c>
    </row>
    <row r="94" spans="1:5" ht="38.25">
      <c r="A94" t="s">
        <v>58</v>
      </c>
      <c r="E94" s="39" t="s">
        <v>463</v>
      </c>
    </row>
    <row r="95" spans="1:16" ht="12.75">
      <c r="A95" t="s">
        <v>49</v>
      </c>
      <c s="34" t="s">
        <v>140</v>
      </c>
      <c s="34" t="s">
        <v>116</v>
      </c>
      <c s="35" t="s">
        <v>47</v>
      </c>
      <c s="6" t="s">
        <v>117</v>
      </c>
      <c s="36" t="s">
        <v>118</v>
      </c>
      <c s="37">
        <v>10.986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464</v>
      </c>
    </row>
    <row r="98" spans="1:5" ht="25.5">
      <c r="A98" t="s">
        <v>58</v>
      </c>
      <c r="E98" s="39" t="s">
        <v>120</v>
      </c>
    </row>
    <row r="99" spans="1:16" ht="12.75">
      <c r="A99" t="s">
        <v>49</v>
      </c>
      <c s="34" t="s">
        <v>145</v>
      </c>
      <c s="34" t="s">
        <v>122</v>
      </c>
      <c s="35" t="s">
        <v>47</v>
      </c>
      <c s="6" t="s">
        <v>123</v>
      </c>
      <c s="36" t="s">
        <v>118</v>
      </c>
      <c s="37">
        <v>2.4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465</v>
      </c>
    </row>
    <row r="102" spans="1:5" ht="25.5">
      <c r="A102" t="s">
        <v>58</v>
      </c>
      <c r="E102" s="39" t="s">
        <v>120</v>
      </c>
    </row>
    <row r="103" spans="1:16" ht="12.75">
      <c r="A103" t="s">
        <v>49</v>
      </c>
      <c s="34" t="s">
        <v>149</v>
      </c>
      <c s="34" t="s">
        <v>126</v>
      </c>
      <c s="35" t="s">
        <v>47</v>
      </c>
      <c s="6" t="s">
        <v>127</v>
      </c>
      <c s="36" t="s">
        <v>118</v>
      </c>
      <c s="37">
        <v>10.986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82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464</v>
      </c>
    </row>
    <row r="106" spans="1:5" ht="12.75">
      <c r="A106" t="s">
        <v>58</v>
      </c>
      <c r="E106" s="39" t="s">
        <v>84</v>
      </c>
    </row>
    <row r="107" spans="1:16" ht="12.75">
      <c r="A107" t="s">
        <v>49</v>
      </c>
      <c s="34" t="s">
        <v>153</v>
      </c>
      <c s="34" t="s">
        <v>129</v>
      </c>
      <c s="35" t="s">
        <v>47</v>
      </c>
      <c s="6" t="s">
        <v>130</v>
      </c>
      <c s="36" t="s">
        <v>118</v>
      </c>
      <c s="37">
        <v>2.4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82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465</v>
      </c>
    </row>
    <row r="110" spans="1:5" ht="12.75">
      <c r="A110" t="s">
        <v>58</v>
      </c>
      <c r="E110" s="39" t="s">
        <v>84</v>
      </c>
    </row>
    <row r="111" spans="1:16" ht="25.5">
      <c r="A111" t="s">
        <v>49</v>
      </c>
      <c s="34" t="s">
        <v>156</v>
      </c>
      <c s="34" t="s">
        <v>132</v>
      </c>
      <c s="35" t="s">
        <v>47</v>
      </c>
      <c s="6" t="s">
        <v>133</v>
      </c>
      <c s="36" t="s">
        <v>62</v>
      </c>
      <c s="37">
        <v>20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82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451</v>
      </c>
    </row>
    <row r="114" spans="1:5" ht="12.75">
      <c r="A114" t="s">
        <v>58</v>
      </c>
      <c r="E114" s="39" t="s">
        <v>84</v>
      </c>
    </row>
    <row r="115" spans="1:16" ht="25.5">
      <c r="A115" t="s">
        <v>49</v>
      </c>
      <c s="34" t="s">
        <v>159</v>
      </c>
      <c s="34" t="s">
        <v>135</v>
      </c>
      <c s="35" t="s">
        <v>47</v>
      </c>
      <c s="6" t="s">
        <v>136</v>
      </c>
      <c s="36" t="s">
        <v>62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82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451</v>
      </c>
    </row>
    <row r="118" spans="1:5" ht="12.75">
      <c r="A118" t="s">
        <v>58</v>
      </c>
      <c r="E118" s="39" t="s">
        <v>84</v>
      </c>
    </row>
    <row r="119" spans="1:16" ht="25.5">
      <c r="A119" t="s">
        <v>49</v>
      </c>
      <c s="34" t="s">
        <v>162</v>
      </c>
      <c s="34" t="s">
        <v>138</v>
      </c>
      <c s="35" t="s">
        <v>47</v>
      </c>
      <c s="6" t="s">
        <v>139</v>
      </c>
      <c s="36" t="s">
        <v>62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82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451</v>
      </c>
    </row>
    <row r="122" spans="1:5" ht="12.75">
      <c r="A122" t="s">
        <v>58</v>
      </c>
      <c r="E122" s="39" t="s">
        <v>84</v>
      </c>
    </row>
    <row r="123" spans="1:16" ht="12.75">
      <c r="A123" t="s">
        <v>49</v>
      </c>
      <c s="34" t="s">
        <v>165</v>
      </c>
      <c s="34" t="s">
        <v>141</v>
      </c>
      <c s="35" t="s">
        <v>47</v>
      </c>
      <c s="6" t="s">
        <v>142</v>
      </c>
      <c s="36" t="s">
        <v>143</v>
      </c>
      <c s="37">
        <v>141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57</v>
      </c>
    </row>
    <row r="126" spans="1:5" ht="38.25">
      <c r="A126" t="s">
        <v>58</v>
      </c>
      <c r="E126" s="39" t="s">
        <v>144</v>
      </c>
    </row>
    <row r="127" spans="1:16" ht="12.75">
      <c r="A127" t="s">
        <v>49</v>
      </c>
      <c s="34" t="s">
        <v>168</v>
      </c>
      <c s="34" t="s">
        <v>146</v>
      </c>
      <c s="35" t="s">
        <v>47</v>
      </c>
      <c s="6" t="s">
        <v>147</v>
      </c>
      <c s="36" t="s">
        <v>143</v>
      </c>
      <c s="37">
        <v>12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57</v>
      </c>
    </row>
    <row r="130" spans="1:5" ht="38.25">
      <c r="A130" t="s">
        <v>58</v>
      </c>
      <c r="E130" s="39" t="s">
        <v>148</v>
      </c>
    </row>
    <row r="131" spans="1:16" ht="12.75">
      <c r="A131" t="s">
        <v>49</v>
      </c>
      <c s="34" t="s">
        <v>171</v>
      </c>
      <c s="34" t="s">
        <v>150</v>
      </c>
      <c s="35" t="s">
        <v>47</v>
      </c>
      <c s="6" t="s">
        <v>151</v>
      </c>
      <c s="36" t="s">
        <v>81</v>
      </c>
      <c s="37">
        <v>20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451</v>
      </c>
    </row>
    <row r="134" spans="1:5" ht="38.25">
      <c r="A134" t="s">
        <v>58</v>
      </c>
      <c r="E134" s="39" t="s">
        <v>152</v>
      </c>
    </row>
    <row r="135" spans="1:16" ht="12.75">
      <c r="A135" t="s">
        <v>49</v>
      </c>
      <c s="34" t="s">
        <v>174</v>
      </c>
      <c s="34" t="s">
        <v>154</v>
      </c>
      <c s="35" t="s">
        <v>47</v>
      </c>
      <c s="6" t="s">
        <v>155</v>
      </c>
      <c s="36" t="s">
        <v>81</v>
      </c>
      <c s="37">
        <v>133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451</v>
      </c>
    </row>
    <row r="138" spans="1:5" ht="38.25">
      <c r="A138" t="s">
        <v>58</v>
      </c>
      <c r="E138" s="39" t="s">
        <v>152</v>
      </c>
    </row>
    <row r="139" spans="1:16" ht="12.75">
      <c r="A139" t="s">
        <v>49</v>
      </c>
      <c s="34" t="s">
        <v>177</v>
      </c>
      <c s="34" t="s">
        <v>157</v>
      </c>
      <c s="35" t="s">
        <v>47</v>
      </c>
      <c s="6" t="s">
        <v>158</v>
      </c>
      <c s="36" t="s">
        <v>81</v>
      </c>
      <c s="37">
        <v>10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451</v>
      </c>
    </row>
    <row r="142" spans="1:5" ht="38.25">
      <c r="A142" t="s">
        <v>58</v>
      </c>
      <c r="E142" s="39" t="s">
        <v>152</v>
      </c>
    </row>
    <row r="143" spans="1:16" ht="25.5">
      <c r="A143" t="s">
        <v>49</v>
      </c>
      <c s="34" t="s">
        <v>180</v>
      </c>
      <c s="34" t="s">
        <v>160</v>
      </c>
      <c s="35" t="s">
        <v>47</v>
      </c>
      <c s="6" t="s">
        <v>161</v>
      </c>
      <c s="36" t="s">
        <v>62</v>
      </c>
      <c s="37">
        <v>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82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451</v>
      </c>
    </row>
    <row r="146" spans="1:5" ht="12.75">
      <c r="A146" t="s">
        <v>58</v>
      </c>
      <c r="E146" s="39" t="s">
        <v>84</v>
      </c>
    </row>
    <row r="147" spans="1:16" ht="25.5">
      <c r="A147" t="s">
        <v>49</v>
      </c>
      <c s="34" t="s">
        <v>183</v>
      </c>
      <c s="34" t="s">
        <v>163</v>
      </c>
      <c s="35" t="s">
        <v>47</v>
      </c>
      <c s="6" t="s">
        <v>164</v>
      </c>
      <c s="36" t="s">
        <v>62</v>
      </c>
      <c s="37">
        <v>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451</v>
      </c>
    </row>
    <row r="150" spans="1:5" ht="12.75">
      <c r="A150" t="s">
        <v>58</v>
      </c>
      <c r="E150" s="39" t="s">
        <v>84</v>
      </c>
    </row>
    <row r="151" spans="1:16" ht="25.5">
      <c r="A151" t="s">
        <v>49</v>
      </c>
      <c s="34" t="s">
        <v>186</v>
      </c>
      <c s="34" t="s">
        <v>166</v>
      </c>
      <c s="35" t="s">
        <v>47</v>
      </c>
      <c s="6" t="s">
        <v>167</v>
      </c>
      <c s="36" t="s">
        <v>62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82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451</v>
      </c>
    </row>
    <row r="154" spans="1:5" ht="12.75">
      <c r="A154" t="s">
        <v>58</v>
      </c>
      <c r="E154" s="39" t="s">
        <v>84</v>
      </c>
    </row>
    <row r="155" spans="1:16" ht="12.75">
      <c r="A155" t="s">
        <v>49</v>
      </c>
      <c s="34" t="s">
        <v>189</v>
      </c>
      <c s="34" t="s">
        <v>169</v>
      </c>
      <c s="35" t="s">
        <v>47</v>
      </c>
      <c s="6" t="s">
        <v>170</v>
      </c>
      <c s="36" t="s">
        <v>62</v>
      </c>
      <c s="37">
        <v>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82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84</v>
      </c>
    </row>
    <row r="159" spans="1:16" ht="12.75">
      <c r="A159" t="s">
        <v>49</v>
      </c>
      <c s="34" t="s">
        <v>192</v>
      </c>
      <c s="34" t="s">
        <v>172</v>
      </c>
      <c s="35" t="s">
        <v>47</v>
      </c>
      <c s="6" t="s">
        <v>173</v>
      </c>
      <c s="36" t="s">
        <v>62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82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84</v>
      </c>
    </row>
    <row r="163" spans="1:16" ht="12.75">
      <c r="A163" t="s">
        <v>49</v>
      </c>
      <c s="34" t="s">
        <v>196</v>
      </c>
      <c s="34" t="s">
        <v>175</v>
      </c>
      <c s="35" t="s">
        <v>47</v>
      </c>
      <c s="6" t="s">
        <v>176</v>
      </c>
      <c s="36" t="s">
        <v>62</v>
      </c>
      <c s="37">
        <v>51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82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84</v>
      </c>
    </row>
    <row r="167" spans="1:16" ht="12.75">
      <c r="A167" t="s">
        <v>49</v>
      </c>
      <c s="34" t="s">
        <v>199</v>
      </c>
      <c s="34" t="s">
        <v>178</v>
      </c>
      <c s="35" t="s">
        <v>47</v>
      </c>
      <c s="6" t="s">
        <v>179</v>
      </c>
      <c s="36" t="s">
        <v>62</v>
      </c>
      <c s="37">
        <v>12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82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84</v>
      </c>
    </row>
    <row r="171" spans="1:16" ht="12.75">
      <c r="A171" t="s">
        <v>49</v>
      </c>
      <c s="34" t="s">
        <v>202</v>
      </c>
      <c s="34" t="s">
        <v>207</v>
      </c>
      <c s="35" t="s">
        <v>47</v>
      </c>
      <c s="6" t="s">
        <v>208</v>
      </c>
      <c s="36" t="s">
        <v>81</v>
      </c>
      <c s="37">
        <v>109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446</v>
      </c>
    </row>
    <row r="174" spans="1:5" ht="51">
      <c r="A174" t="s">
        <v>58</v>
      </c>
      <c r="E174" s="39" t="s">
        <v>209</v>
      </c>
    </row>
    <row r="175" spans="1:16" ht="12.75">
      <c r="A175" t="s">
        <v>49</v>
      </c>
      <c s="34" t="s">
        <v>206</v>
      </c>
      <c s="34" t="s">
        <v>211</v>
      </c>
      <c s="35" t="s">
        <v>47</v>
      </c>
      <c s="6" t="s">
        <v>212</v>
      </c>
      <c s="36" t="s">
        <v>62</v>
      </c>
      <c s="37">
        <v>7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82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446</v>
      </c>
    </row>
    <row r="178" spans="1:5" ht="12.75">
      <c r="A178" t="s">
        <v>58</v>
      </c>
      <c r="E178" s="39" t="s">
        <v>84</v>
      </c>
    </row>
    <row r="179" spans="1:16" ht="12.75">
      <c r="A179" t="s">
        <v>49</v>
      </c>
      <c s="34" t="s">
        <v>210</v>
      </c>
      <c s="34" t="s">
        <v>466</v>
      </c>
      <c s="35" t="s">
        <v>47</v>
      </c>
      <c s="6" t="s">
        <v>467</v>
      </c>
      <c s="36" t="s">
        <v>66</v>
      </c>
      <c s="37">
        <v>31.2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57</v>
      </c>
    </row>
    <row r="182" spans="1:5" ht="38.25">
      <c r="A182" t="s">
        <v>58</v>
      </c>
      <c r="E182" s="39" t="s">
        <v>468</v>
      </c>
    </row>
    <row r="183" spans="1:16" ht="12.75">
      <c r="A183" t="s">
        <v>49</v>
      </c>
      <c s="34" t="s">
        <v>213</v>
      </c>
      <c s="34" t="s">
        <v>469</v>
      </c>
      <c s="35" t="s">
        <v>47</v>
      </c>
      <c s="6" t="s">
        <v>470</v>
      </c>
      <c s="36" t="s">
        <v>66</v>
      </c>
      <c s="37">
        <v>15.675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82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84</v>
      </c>
    </row>
    <row r="187" spans="1:16" ht="12.75">
      <c r="A187" t="s">
        <v>49</v>
      </c>
      <c s="34" t="s">
        <v>219</v>
      </c>
      <c s="34" t="s">
        <v>220</v>
      </c>
      <c s="35" t="s">
        <v>47</v>
      </c>
      <c s="6" t="s">
        <v>221</v>
      </c>
      <c s="36" t="s">
        <v>62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82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84</v>
      </c>
    </row>
    <row r="191" spans="1:13" ht="12.75">
      <c r="A191" t="s">
        <v>46</v>
      </c>
      <c r="C191" s="31" t="s">
        <v>26</v>
      </c>
      <c r="E191" s="33" t="s">
        <v>226</v>
      </c>
      <c r="J191" s="32">
        <f>0</f>
      </c>
      <c s="32">
        <f>0</f>
      </c>
      <c s="32">
        <f>0+L192+L196+L200+L204+L208+L212+L216+L220+L224+L228+L232+L236+L240+L244+L248</f>
      </c>
      <c s="32">
        <f>0+M192+M196+M200+M204+M208+M212+M216+M220+M224+M228+M232+M236+M240+M244+M248</f>
      </c>
    </row>
    <row r="192" spans="1:16" ht="12.75">
      <c r="A192" t="s">
        <v>49</v>
      </c>
      <c s="34" t="s">
        <v>222</v>
      </c>
      <c s="34" t="s">
        <v>471</v>
      </c>
      <c s="35" t="s">
        <v>47</v>
      </c>
      <c s="6" t="s">
        <v>472</v>
      </c>
      <c s="36" t="s">
        <v>62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82</v>
      </c>
      <c>
        <f>(M192*21)/100</f>
      </c>
      <c t="s">
        <v>27</v>
      </c>
    </row>
    <row r="193" spans="1:5" ht="12.75">
      <c r="A193" s="35" t="s">
        <v>54</v>
      </c>
      <c r="E193" s="39" t="s">
        <v>55</v>
      </c>
    </row>
    <row r="194" spans="1:5" ht="12.75">
      <c r="A194" s="35" t="s">
        <v>56</v>
      </c>
      <c r="E194" s="40" t="s">
        <v>473</v>
      </c>
    </row>
    <row r="195" spans="1:5" ht="12.75">
      <c r="A195" t="s">
        <v>58</v>
      </c>
      <c r="E195" s="39" t="s">
        <v>84</v>
      </c>
    </row>
    <row r="196" spans="1:16" ht="12.75">
      <c r="A196" t="s">
        <v>49</v>
      </c>
      <c s="34" t="s">
        <v>227</v>
      </c>
      <c s="34" t="s">
        <v>474</v>
      </c>
      <c s="35" t="s">
        <v>47</v>
      </c>
      <c s="6" t="s">
        <v>475</v>
      </c>
      <c s="36" t="s">
        <v>62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82</v>
      </c>
      <c>
        <f>(M196*21)/100</f>
      </c>
      <c t="s">
        <v>27</v>
      </c>
    </row>
    <row r="197" spans="1:5" ht="12.75">
      <c r="A197" s="35" t="s">
        <v>54</v>
      </c>
      <c r="E197" s="39" t="s">
        <v>55</v>
      </c>
    </row>
    <row r="198" spans="1:5" ht="12.75">
      <c r="A198" s="35" t="s">
        <v>56</v>
      </c>
      <c r="E198" s="40" t="s">
        <v>473</v>
      </c>
    </row>
    <row r="199" spans="1:5" ht="12.75">
      <c r="A199" t="s">
        <v>58</v>
      </c>
      <c r="E199" s="39" t="s">
        <v>84</v>
      </c>
    </row>
    <row r="200" spans="1:16" ht="12.75">
      <c r="A200" t="s">
        <v>49</v>
      </c>
      <c s="34" t="s">
        <v>231</v>
      </c>
      <c s="34" t="s">
        <v>235</v>
      </c>
      <c s="35" t="s">
        <v>47</v>
      </c>
      <c s="6" t="s">
        <v>476</v>
      </c>
      <c s="36" t="s">
        <v>62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473</v>
      </c>
    </row>
    <row r="203" spans="1:5" ht="51">
      <c r="A203" t="s">
        <v>58</v>
      </c>
      <c r="E203" s="39" t="s">
        <v>237</v>
      </c>
    </row>
    <row r="204" spans="1:16" ht="12.75">
      <c r="A204" t="s">
        <v>49</v>
      </c>
      <c s="34" t="s">
        <v>234</v>
      </c>
      <c s="34" t="s">
        <v>239</v>
      </c>
      <c s="35" t="s">
        <v>47</v>
      </c>
      <c s="6" t="s">
        <v>240</v>
      </c>
      <c s="36" t="s">
        <v>62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82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473</v>
      </c>
    </row>
    <row r="207" spans="1:5" ht="12.75">
      <c r="A207" t="s">
        <v>58</v>
      </c>
      <c r="E207" s="39" t="s">
        <v>84</v>
      </c>
    </row>
    <row r="208" spans="1:16" ht="12.75">
      <c r="A208" t="s">
        <v>49</v>
      </c>
      <c s="34" t="s">
        <v>238</v>
      </c>
      <c s="34" t="s">
        <v>242</v>
      </c>
      <c s="35" t="s">
        <v>47</v>
      </c>
      <c s="6" t="s">
        <v>243</v>
      </c>
      <c s="36" t="s">
        <v>62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473</v>
      </c>
    </row>
    <row r="211" spans="1:5" ht="12.75">
      <c r="A211" t="s">
        <v>58</v>
      </c>
      <c r="E211" s="39" t="s">
        <v>244</v>
      </c>
    </row>
    <row r="212" spans="1:16" ht="12.75">
      <c r="A212" t="s">
        <v>49</v>
      </c>
      <c s="34" t="s">
        <v>241</v>
      </c>
      <c s="34" t="s">
        <v>246</v>
      </c>
      <c s="35" t="s">
        <v>47</v>
      </c>
      <c s="6" t="s">
        <v>247</v>
      </c>
      <c s="36" t="s">
        <v>62</v>
      </c>
      <c s="37">
        <v>3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82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473</v>
      </c>
    </row>
    <row r="215" spans="1:5" ht="12.75">
      <c r="A215" t="s">
        <v>58</v>
      </c>
      <c r="E215" s="39" t="s">
        <v>84</v>
      </c>
    </row>
    <row r="216" spans="1:16" ht="12.75">
      <c r="A216" t="s">
        <v>49</v>
      </c>
      <c s="34" t="s">
        <v>245</v>
      </c>
      <c s="34" t="s">
        <v>249</v>
      </c>
      <c s="35" t="s">
        <v>47</v>
      </c>
      <c s="6" t="s">
        <v>250</v>
      </c>
      <c s="36" t="s">
        <v>62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473</v>
      </c>
    </row>
    <row r="219" spans="1:5" ht="12.75">
      <c r="A219" t="s">
        <v>58</v>
      </c>
      <c r="E219" s="39" t="s">
        <v>250</v>
      </c>
    </row>
    <row r="220" spans="1:16" ht="12.75">
      <c r="A220" t="s">
        <v>49</v>
      </c>
      <c s="34" t="s">
        <v>248</v>
      </c>
      <c s="34" t="s">
        <v>252</v>
      </c>
      <c s="35" t="s">
        <v>47</v>
      </c>
      <c s="6" t="s">
        <v>253</v>
      </c>
      <c s="36" t="s">
        <v>62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473</v>
      </c>
    </row>
    <row r="223" spans="1:5" ht="12.75">
      <c r="A223" t="s">
        <v>58</v>
      </c>
      <c r="E223" s="39" t="s">
        <v>253</v>
      </c>
    </row>
    <row r="224" spans="1:16" ht="12.75">
      <c r="A224" t="s">
        <v>49</v>
      </c>
      <c s="34" t="s">
        <v>251</v>
      </c>
      <c s="34" t="s">
        <v>255</v>
      </c>
      <c s="35" t="s">
        <v>47</v>
      </c>
      <c s="6" t="s">
        <v>256</v>
      </c>
      <c s="36" t="s">
        <v>62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473</v>
      </c>
    </row>
    <row r="227" spans="1:5" ht="12.75">
      <c r="A227" t="s">
        <v>58</v>
      </c>
      <c r="E227" s="39" t="s">
        <v>256</v>
      </c>
    </row>
    <row r="228" spans="1:16" ht="12.75">
      <c r="A228" t="s">
        <v>49</v>
      </c>
      <c s="34" t="s">
        <v>254</v>
      </c>
      <c s="34" t="s">
        <v>258</v>
      </c>
      <c s="35" t="s">
        <v>47</v>
      </c>
      <c s="6" t="s">
        <v>259</v>
      </c>
      <c s="36" t="s">
        <v>62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55</v>
      </c>
    </row>
    <row r="230" spans="1:5" ht="12.75">
      <c r="A230" s="35" t="s">
        <v>56</v>
      </c>
      <c r="E230" s="40" t="s">
        <v>473</v>
      </c>
    </row>
    <row r="231" spans="1:5" ht="63.75">
      <c r="A231" t="s">
        <v>58</v>
      </c>
      <c r="E231" s="39" t="s">
        <v>260</v>
      </c>
    </row>
    <row r="232" spans="1:16" ht="12.75">
      <c r="A232" t="s">
        <v>49</v>
      </c>
      <c s="34" t="s">
        <v>257</v>
      </c>
      <c s="34" t="s">
        <v>262</v>
      </c>
      <c s="35" t="s">
        <v>47</v>
      </c>
      <c s="6" t="s">
        <v>263</v>
      </c>
      <c s="36" t="s">
        <v>62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55</v>
      </c>
    </row>
    <row r="234" spans="1:5" ht="12.75">
      <c r="A234" s="35" t="s">
        <v>56</v>
      </c>
      <c r="E234" s="40" t="s">
        <v>473</v>
      </c>
    </row>
    <row r="235" spans="1:5" ht="63.75">
      <c r="A235" t="s">
        <v>58</v>
      </c>
      <c r="E235" s="39" t="s">
        <v>264</v>
      </c>
    </row>
    <row r="236" spans="1:16" ht="12.75">
      <c r="A236" t="s">
        <v>49</v>
      </c>
      <c s="34" t="s">
        <v>261</v>
      </c>
      <c s="34" t="s">
        <v>266</v>
      </c>
      <c s="35" t="s">
        <v>47</v>
      </c>
      <c s="6" t="s">
        <v>267</v>
      </c>
      <c s="36" t="s">
        <v>62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82</v>
      </c>
      <c>
        <f>(M236*21)/100</f>
      </c>
      <c t="s">
        <v>27</v>
      </c>
    </row>
    <row r="237" spans="1:5" ht="12.75">
      <c r="A237" s="35" t="s">
        <v>54</v>
      </c>
      <c r="E237" s="39" t="s">
        <v>268</v>
      </c>
    </row>
    <row r="238" spans="1:5" ht="12.75">
      <c r="A238" s="35" t="s">
        <v>56</v>
      </c>
      <c r="E238" s="40" t="s">
        <v>473</v>
      </c>
    </row>
    <row r="239" spans="1:5" ht="12.75">
      <c r="A239" t="s">
        <v>58</v>
      </c>
      <c r="E239" s="39" t="s">
        <v>84</v>
      </c>
    </row>
    <row r="240" spans="1:16" ht="12.75">
      <c r="A240" t="s">
        <v>49</v>
      </c>
      <c s="34" t="s">
        <v>265</v>
      </c>
      <c s="34" t="s">
        <v>270</v>
      </c>
      <c s="35" t="s">
        <v>47</v>
      </c>
      <c s="6" t="s">
        <v>271</v>
      </c>
      <c s="36" t="s">
        <v>62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82</v>
      </c>
      <c>
        <f>(M240*21)/100</f>
      </c>
      <c t="s">
        <v>27</v>
      </c>
    </row>
    <row r="241" spans="1:5" ht="12.75">
      <c r="A241" s="35" t="s">
        <v>54</v>
      </c>
      <c r="E241" s="39" t="s">
        <v>268</v>
      </c>
    </row>
    <row r="242" spans="1:5" ht="12.75">
      <c r="A242" s="35" t="s">
        <v>56</v>
      </c>
      <c r="E242" s="40" t="s">
        <v>473</v>
      </c>
    </row>
    <row r="243" spans="1:5" ht="12.75">
      <c r="A243" t="s">
        <v>58</v>
      </c>
      <c r="E243" s="39" t="s">
        <v>84</v>
      </c>
    </row>
    <row r="244" spans="1:16" ht="12.75">
      <c r="A244" t="s">
        <v>49</v>
      </c>
      <c s="34" t="s">
        <v>269</v>
      </c>
      <c s="34" t="s">
        <v>273</v>
      </c>
      <c s="35" t="s">
        <v>47</v>
      </c>
      <c s="6" t="s">
        <v>274</v>
      </c>
      <c s="36" t="s">
        <v>62</v>
      </c>
      <c s="37">
        <v>3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82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473</v>
      </c>
    </row>
    <row r="247" spans="1:5" ht="12.75">
      <c r="A247" t="s">
        <v>58</v>
      </c>
      <c r="E247" s="39" t="s">
        <v>84</v>
      </c>
    </row>
    <row r="248" spans="1:16" ht="12.75">
      <c r="A248" t="s">
        <v>49</v>
      </c>
      <c s="34" t="s">
        <v>272</v>
      </c>
      <c s="34" t="s">
        <v>276</v>
      </c>
      <c s="35" t="s">
        <v>47</v>
      </c>
      <c s="6" t="s">
        <v>277</v>
      </c>
      <c s="36" t="s">
        <v>216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53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473</v>
      </c>
    </row>
    <row r="251" spans="1:5" ht="12.75">
      <c r="A251" t="s">
        <v>58</v>
      </c>
      <c r="E251" s="39" t="s">
        <v>277</v>
      </c>
    </row>
    <row r="252" spans="1:13" ht="12.75">
      <c r="A252" t="s">
        <v>46</v>
      </c>
      <c r="C252" s="31" t="s">
        <v>69</v>
      </c>
      <c r="E252" s="33" t="s">
        <v>278</v>
      </c>
      <c r="J252" s="32">
        <f>0</f>
      </c>
      <c s="32">
        <f>0</f>
      </c>
      <c s="32">
        <f>0+L253+L257+L261+L265+L269+L273+L277+L281+L285+L289+L293+L297+L301+L305+L309+L313+L317+L321+L325+L329</f>
      </c>
      <c s="32">
        <f>0+M253+M257+M261+M265+M269+M273+M277+M281+M285+M289+M293+M297+M301+M305+M309+M313+M317+M321+M325+M329</f>
      </c>
    </row>
    <row r="253" spans="1:16" ht="25.5">
      <c r="A253" t="s">
        <v>49</v>
      </c>
      <c s="34" t="s">
        <v>275</v>
      </c>
      <c s="34" t="s">
        <v>280</v>
      </c>
      <c s="35" t="s">
        <v>47</v>
      </c>
      <c s="6" t="s">
        <v>281</v>
      </c>
      <c s="36" t="s">
        <v>62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82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477</v>
      </c>
    </row>
    <row r="256" spans="1:5" ht="12.75">
      <c r="A256" t="s">
        <v>58</v>
      </c>
      <c r="E256" s="39" t="s">
        <v>84</v>
      </c>
    </row>
    <row r="257" spans="1:16" ht="12.75">
      <c r="A257" t="s">
        <v>49</v>
      </c>
      <c s="34" t="s">
        <v>279</v>
      </c>
      <c s="34" t="s">
        <v>284</v>
      </c>
      <c s="35" t="s">
        <v>47</v>
      </c>
      <c s="6" t="s">
        <v>285</v>
      </c>
      <c s="36" t="s">
        <v>62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82</v>
      </c>
      <c>
        <f>(M257*21)/100</f>
      </c>
      <c t="s">
        <v>27</v>
      </c>
    </row>
    <row r="258" spans="1:5" ht="12.75">
      <c r="A258" s="35" t="s">
        <v>54</v>
      </c>
      <c r="E258" s="39" t="s">
        <v>55</v>
      </c>
    </row>
    <row r="259" spans="1:5" ht="12.75">
      <c r="A259" s="35" t="s">
        <v>56</v>
      </c>
      <c r="E259" s="40" t="s">
        <v>477</v>
      </c>
    </row>
    <row r="260" spans="1:5" ht="12.75">
      <c r="A260" t="s">
        <v>58</v>
      </c>
      <c r="E260" s="39" t="s">
        <v>84</v>
      </c>
    </row>
    <row r="261" spans="1:16" ht="12.75">
      <c r="A261" t="s">
        <v>49</v>
      </c>
      <c s="34" t="s">
        <v>283</v>
      </c>
      <c s="34" t="s">
        <v>287</v>
      </c>
      <c s="35" t="s">
        <v>47</v>
      </c>
      <c s="6" t="s">
        <v>288</v>
      </c>
      <c s="36" t="s">
        <v>62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82</v>
      </c>
      <c>
        <f>(M261*21)/100</f>
      </c>
      <c t="s">
        <v>27</v>
      </c>
    </row>
    <row r="262" spans="1:5" ht="12.75">
      <c r="A262" s="35" t="s">
        <v>54</v>
      </c>
      <c r="E262" s="39" t="s">
        <v>55</v>
      </c>
    </row>
    <row r="263" spans="1:5" ht="12.75">
      <c r="A263" s="35" t="s">
        <v>56</v>
      </c>
      <c r="E263" s="40" t="s">
        <v>478</v>
      </c>
    </row>
    <row r="264" spans="1:5" ht="12.75">
      <c r="A264" t="s">
        <v>58</v>
      </c>
      <c r="E264" s="39" t="s">
        <v>84</v>
      </c>
    </row>
    <row r="265" spans="1:16" ht="12.75">
      <c r="A265" t="s">
        <v>49</v>
      </c>
      <c s="34" t="s">
        <v>286</v>
      </c>
      <c s="34" t="s">
        <v>291</v>
      </c>
      <c s="35" t="s">
        <v>47</v>
      </c>
      <c s="6" t="s">
        <v>292</v>
      </c>
      <c s="36" t="s">
        <v>62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53</v>
      </c>
      <c>
        <f>(M265*21)/100</f>
      </c>
      <c t="s">
        <v>27</v>
      </c>
    </row>
    <row r="266" spans="1:5" ht="12.75">
      <c r="A266" s="35" t="s">
        <v>54</v>
      </c>
      <c r="E266" s="39" t="s">
        <v>55</v>
      </c>
    </row>
    <row r="267" spans="1:5" ht="12.75">
      <c r="A267" s="35" t="s">
        <v>56</v>
      </c>
      <c r="E267" s="40" t="s">
        <v>479</v>
      </c>
    </row>
    <row r="268" spans="1:5" ht="12.75">
      <c r="A268" t="s">
        <v>58</v>
      </c>
      <c r="E268" s="39" t="s">
        <v>294</v>
      </c>
    </row>
    <row r="269" spans="1:16" ht="12.75">
      <c r="A269" t="s">
        <v>49</v>
      </c>
      <c s="34" t="s">
        <v>290</v>
      </c>
      <c s="34" t="s">
        <v>296</v>
      </c>
      <c s="35" t="s">
        <v>47</v>
      </c>
      <c s="6" t="s">
        <v>297</v>
      </c>
      <c s="36" t="s">
        <v>62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82</v>
      </c>
      <c>
        <f>(M269*21)/100</f>
      </c>
      <c t="s">
        <v>27</v>
      </c>
    </row>
    <row r="270" spans="1:5" ht="12.75">
      <c r="A270" s="35" t="s">
        <v>54</v>
      </c>
      <c r="E270" s="39" t="s">
        <v>55</v>
      </c>
    </row>
    <row r="271" spans="1:5" ht="12.75">
      <c r="A271" s="35" t="s">
        <v>56</v>
      </c>
      <c r="E271" s="40" t="s">
        <v>479</v>
      </c>
    </row>
    <row r="272" spans="1:5" ht="12.75">
      <c r="A272" t="s">
        <v>58</v>
      </c>
      <c r="E272" s="39" t="s">
        <v>84</v>
      </c>
    </row>
    <row r="273" spans="1:16" ht="12.75">
      <c r="A273" t="s">
        <v>49</v>
      </c>
      <c s="34" t="s">
        <v>295</v>
      </c>
      <c s="34" t="s">
        <v>299</v>
      </c>
      <c s="35" t="s">
        <v>47</v>
      </c>
      <c s="6" t="s">
        <v>300</v>
      </c>
      <c s="36" t="s">
        <v>62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82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479</v>
      </c>
    </row>
    <row r="276" spans="1:5" ht="12.75">
      <c r="A276" t="s">
        <v>58</v>
      </c>
      <c r="E276" s="39" t="s">
        <v>84</v>
      </c>
    </row>
    <row r="277" spans="1:16" ht="12.75">
      <c r="A277" t="s">
        <v>49</v>
      </c>
      <c s="34" t="s">
        <v>298</v>
      </c>
      <c s="34" t="s">
        <v>302</v>
      </c>
      <c s="35" t="s">
        <v>47</v>
      </c>
      <c s="6" t="s">
        <v>303</v>
      </c>
      <c s="36" t="s">
        <v>62</v>
      </c>
      <c s="37">
        <v>4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477</v>
      </c>
    </row>
    <row r="280" spans="1:5" ht="51">
      <c r="A280" t="s">
        <v>58</v>
      </c>
      <c r="E280" s="39" t="s">
        <v>305</v>
      </c>
    </row>
    <row r="281" spans="1:16" ht="12.75">
      <c r="A281" t="s">
        <v>49</v>
      </c>
      <c s="34" t="s">
        <v>301</v>
      </c>
      <c s="34" t="s">
        <v>307</v>
      </c>
      <c s="35" t="s">
        <v>47</v>
      </c>
      <c s="6" t="s">
        <v>308</v>
      </c>
      <c s="36" t="s">
        <v>62</v>
      </c>
      <c s="37">
        <v>4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82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477</v>
      </c>
    </row>
    <row r="284" spans="1:5" ht="12.75">
      <c r="A284" t="s">
        <v>58</v>
      </c>
      <c r="E284" s="39" t="s">
        <v>84</v>
      </c>
    </row>
    <row r="285" spans="1:16" ht="12.75">
      <c r="A285" t="s">
        <v>49</v>
      </c>
      <c s="34" t="s">
        <v>306</v>
      </c>
      <c s="34" t="s">
        <v>310</v>
      </c>
      <c s="35" t="s">
        <v>74</v>
      </c>
      <c s="6" t="s">
        <v>311</v>
      </c>
      <c s="36" t="s">
        <v>62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480</v>
      </c>
    </row>
    <row r="288" spans="1:5" ht="51">
      <c r="A288" t="s">
        <v>58</v>
      </c>
      <c r="E288" s="39" t="s">
        <v>313</v>
      </c>
    </row>
    <row r="289" spans="1:16" ht="12.75">
      <c r="A289" t="s">
        <v>49</v>
      </c>
      <c s="34" t="s">
        <v>309</v>
      </c>
      <c s="34" t="s">
        <v>315</v>
      </c>
      <c s="35" t="s">
        <v>47</v>
      </c>
      <c s="6" t="s">
        <v>316</v>
      </c>
      <c s="36" t="s">
        <v>62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82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480</v>
      </c>
    </row>
    <row r="292" spans="1:5" ht="12.75">
      <c r="A292" t="s">
        <v>58</v>
      </c>
      <c r="E292" s="39" t="s">
        <v>84</v>
      </c>
    </row>
    <row r="293" spans="1:16" ht="12.75">
      <c r="A293" t="s">
        <v>49</v>
      </c>
      <c s="34" t="s">
        <v>314</v>
      </c>
      <c s="34" t="s">
        <v>310</v>
      </c>
      <c s="35" t="s">
        <v>47</v>
      </c>
      <c s="6" t="s">
        <v>481</v>
      </c>
      <c s="36" t="s">
        <v>62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53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480</v>
      </c>
    </row>
    <row r="296" spans="1:5" ht="12.75">
      <c r="A296" t="s">
        <v>58</v>
      </c>
      <c r="E296" s="39" t="s">
        <v>481</v>
      </c>
    </row>
    <row r="297" spans="1:16" ht="25.5">
      <c r="A297" t="s">
        <v>49</v>
      </c>
      <c s="34" t="s">
        <v>317</v>
      </c>
      <c s="34" t="s">
        <v>318</v>
      </c>
      <c s="35" t="s">
        <v>47</v>
      </c>
      <c s="6" t="s">
        <v>319</v>
      </c>
      <c s="36" t="s">
        <v>62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82</v>
      </c>
      <c>
        <f>(M297*21)/100</f>
      </c>
      <c t="s">
        <v>27</v>
      </c>
    </row>
    <row r="298" spans="1:5" ht="12.75">
      <c r="A298" s="35" t="s">
        <v>54</v>
      </c>
      <c r="E298" s="39" t="s">
        <v>55</v>
      </c>
    </row>
    <row r="299" spans="1:5" ht="12.75">
      <c r="A299" s="35" t="s">
        <v>56</v>
      </c>
      <c r="E299" s="40" t="s">
        <v>57</v>
      </c>
    </row>
    <row r="300" spans="1:5" ht="12.75">
      <c r="A300" t="s">
        <v>58</v>
      </c>
      <c r="E300" s="39" t="s">
        <v>84</v>
      </c>
    </row>
    <row r="301" spans="1:16" ht="25.5">
      <c r="A301" t="s">
        <v>49</v>
      </c>
      <c s="34" t="s">
        <v>320</v>
      </c>
      <c s="34" t="s">
        <v>321</v>
      </c>
      <c s="35" t="s">
        <v>47</v>
      </c>
      <c s="6" t="s">
        <v>322</v>
      </c>
      <c s="36" t="s">
        <v>62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82</v>
      </c>
      <c>
        <f>(M301*21)/100</f>
      </c>
      <c t="s">
        <v>27</v>
      </c>
    </row>
    <row r="302" spans="1:5" ht="12.75">
      <c r="A302" s="35" t="s">
        <v>54</v>
      </c>
      <c r="E302" s="39" t="s">
        <v>55</v>
      </c>
    </row>
    <row r="303" spans="1:5" ht="12.75">
      <c r="A303" s="35" t="s">
        <v>56</v>
      </c>
      <c r="E303" s="40" t="s">
        <v>57</v>
      </c>
    </row>
    <row r="304" spans="1:5" ht="12.75">
      <c r="A304" t="s">
        <v>58</v>
      </c>
      <c r="E304" s="39" t="s">
        <v>84</v>
      </c>
    </row>
    <row r="305" spans="1:16" ht="12.75">
      <c r="A305" t="s">
        <v>49</v>
      </c>
      <c s="34" t="s">
        <v>323</v>
      </c>
      <c s="34" t="s">
        <v>324</v>
      </c>
      <c s="35" t="s">
        <v>47</v>
      </c>
      <c s="6" t="s">
        <v>325</v>
      </c>
      <c s="36" t="s">
        <v>62</v>
      </c>
      <c s="37">
        <v>3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482</v>
      </c>
    </row>
    <row r="308" spans="1:5" ht="12.75">
      <c r="A308" t="s">
        <v>58</v>
      </c>
      <c r="E308" s="39" t="s">
        <v>326</v>
      </c>
    </row>
    <row r="309" spans="1:16" ht="12.75">
      <c r="A309" t="s">
        <v>49</v>
      </c>
      <c s="34" t="s">
        <v>327</v>
      </c>
      <c s="34" t="s">
        <v>328</v>
      </c>
      <c s="35" t="s">
        <v>47</v>
      </c>
      <c s="6" t="s">
        <v>329</v>
      </c>
      <c s="36" t="s">
        <v>216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53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482</v>
      </c>
    </row>
    <row r="312" spans="1:5" ht="12.75">
      <c r="A312" t="s">
        <v>58</v>
      </c>
      <c r="E312" s="39" t="s">
        <v>330</v>
      </c>
    </row>
    <row r="313" spans="1:16" ht="12.75">
      <c r="A313" t="s">
        <v>49</v>
      </c>
      <c s="34" t="s">
        <v>331</v>
      </c>
      <c s="34" t="s">
        <v>483</v>
      </c>
      <c s="35" t="s">
        <v>47</v>
      </c>
      <c s="6" t="s">
        <v>484</v>
      </c>
      <c s="36" t="s">
        <v>100</v>
      </c>
      <c s="37">
        <v>12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53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57</v>
      </c>
    </row>
    <row r="316" spans="1:5" ht="25.5">
      <c r="A316" t="s">
        <v>58</v>
      </c>
      <c r="E316" s="39" t="s">
        <v>485</v>
      </c>
    </row>
    <row r="317" spans="1:16" ht="12.75">
      <c r="A317" t="s">
        <v>49</v>
      </c>
      <c s="34" t="s">
        <v>334</v>
      </c>
      <c s="34" t="s">
        <v>332</v>
      </c>
      <c s="35" t="s">
        <v>47</v>
      </c>
      <c s="6" t="s">
        <v>333</v>
      </c>
      <c s="36" t="s">
        <v>62</v>
      </c>
      <c s="37">
        <v>6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82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446</v>
      </c>
    </row>
    <row r="320" spans="1:5" ht="12.75">
      <c r="A320" t="s">
        <v>58</v>
      </c>
      <c r="E320" s="39" t="s">
        <v>84</v>
      </c>
    </row>
    <row r="321" spans="1:16" ht="12.75">
      <c r="A321" t="s">
        <v>49</v>
      </c>
      <c s="34" t="s">
        <v>337</v>
      </c>
      <c s="34" t="s">
        <v>335</v>
      </c>
      <c s="35" t="s">
        <v>47</v>
      </c>
      <c s="6" t="s">
        <v>336</v>
      </c>
      <c s="36" t="s">
        <v>62</v>
      </c>
      <c s="37">
        <v>6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82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446</v>
      </c>
    </row>
    <row r="324" spans="1:5" ht="12.75">
      <c r="A324" t="s">
        <v>58</v>
      </c>
      <c r="E324" s="39" t="s">
        <v>84</v>
      </c>
    </row>
    <row r="325" spans="1:16" ht="12.75">
      <c r="A325" t="s">
        <v>49</v>
      </c>
      <c s="34" t="s">
        <v>422</v>
      </c>
      <c s="34" t="s">
        <v>486</v>
      </c>
      <c s="35" t="s">
        <v>47</v>
      </c>
      <c s="6" t="s">
        <v>487</v>
      </c>
      <c s="36" t="s">
        <v>62</v>
      </c>
      <c s="37">
        <v>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53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57</v>
      </c>
    </row>
    <row r="328" spans="1:5" ht="38.25">
      <c r="A328" t="s">
        <v>58</v>
      </c>
      <c r="E328" s="39" t="s">
        <v>488</v>
      </c>
    </row>
    <row r="329" spans="1:16" ht="25.5">
      <c r="A329" t="s">
        <v>49</v>
      </c>
      <c s="34" t="s">
        <v>427</v>
      </c>
      <c s="34" t="s">
        <v>338</v>
      </c>
      <c s="35" t="s">
        <v>47</v>
      </c>
      <c s="6" t="s">
        <v>339</v>
      </c>
      <c s="36" t="s">
        <v>62</v>
      </c>
      <c s="37">
        <v>3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82</v>
      </c>
      <c>
        <f>(M329*21)/100</f>
      </c>
      <c t="s">
        <v>27</v>
      </c>
    </row>
    <row r="330" spans="1:5" ht="12.75">
      <c r="A330" s="35" t="s">
        <v>54</v>
      </c>
      <c r="E330" s="39" t="s">
        <v>55</v>
      </c>
    </row>
    <row r="331" spans="1:5" ht="12.75">
      <c r="A331" s="35" t="s">
        <v>56</v>
      </c>
      <c r="E331" s="40" t="s">
        <v>57</v>
      </c>
    </row>
    <row r="332" spans="1:5" ht="12.75">
      <c r="A332" t="s">
        <v>58</v>
      </c>
      <c r="E332" s="39" t="s">
        <v>84</v>
      </c>
    </row>
    <row r="333" spans="1:13" ht="12.75">
      <c r="A333" t="s">
        <v>46</v>
      </c>
      <c r="C333" s="31" t="s">
        <v>340</v>
      </c>
      <c r="E333" s="33" t="s">
        <v>341</v>
      </c>
      <c r="J333" s="32">
        <f>0</f>
      </c>
      <c s="32">
        <f>0</f>
      </c>
      <c s="32">
        <f>0+L334+L338</f>
      </c>
      <c s="32">
        <f>0+M334+M338</f>
      </c>
    </row>
    <row r="334" spans="1:16" ht="12.75">
      <c r="A334" t="s">
        <v>49</v>
      </c>
      <c s="34" t="s">
        <v>489</v>
      </c>
      <c s="34" t="s">
        <v>343</v>
      </c>
      <c s="35" t="s">
        <v>47</v>
      </c>
      <c s="6" t="s">
        <v>344</v>
      </c>
      <c s="36" t="s">
        <v>62</v>
      </c>
      <c s="37">
        <v>2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27</v>
      </c>
    </row>
    <row r="335" spans="1:5" ht="12.75">
      <c r="A335" s="35" t="s">
        <v>54</v>
      </c>
      <c r="E335" s="39" t="s">
        <v>55</v>
      </c>
    </row>
    <row r="336" spans="1:5" ht="12.75">
      <c r="A336" s="35" t="s">
        <v>56</v>
      </c>
      <c r="E336" s="40" t="s">
        <v>57</v>
      </c>
    </row>
    <row r="337" spans="1:5" ht="12.75">
      <c r="A337" t="s">
        <v>58</v>
      </c>
      <c r="E337" s="39" t="s">
        <v>345</v>
      </c>
    </row>
    <row r="338" spans="1:16" ht="25.5">
      <c r="A338" t="s">
        <v>49</v>
      </c>
      <c s="34" t="s">
        <v>490</v>
      </c>
      <c s="34" t="s">
        <v>347</v>
      </c>
      <c s="35" t="s">
        <v>47</v>
      </c>
      <c s="6" t="s">
        <v>348</v>
      </c>
      <c s="36" t="s">
        <v>62</v>
      </c>
      <c s="37">
        <v>2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27</v>
      </c>
    </row>
    <row r="339" spans="1:5" ht="12.75">
      <c r="A339" s="35" t="s">
        <v>54</v>
      </c>
      <c r="E339" s="39" t="s">
        <v>55</v>
      </c>
    </row>
    <row r="340" spans="1:5" ht="12.75">
      <c r="A340" s="35" t="s">
        <v>56</v>
      </c>
      <c r="E340" s="40" t="s">
        <v>57</v>
      </c>
    </row>
    <row r="341" spans="1:5" ht="25.5">
      <c r="A341" t="s">
        <v>58</v>
      </c>
      <c r="E341" s="39" t="s">
        <v>349</v>
      </c>
    </row>
    <row r="342" spans="1:13" ht="12.75">
      <c r="A342" t="s">
        <v>46</v>
      </c>
      <c r="C342" s="31" t="s">
        <v>20</v>
      </c>
      <c r="E342" s="33" t="s">
        <v>387</v>
      </c>
      <c r="J342" s="32">
        <f>0</f>
      </c>
      <c s="32">
        <f>0</f>
      </c>
      <c s="32">
        <f>0+L343+L347+L351+L355+L359+L363+L367+L371+L375</f>
      </c>
      <c s="32">
        <f>0+M343+M347+M351+M355+M359+M363+M367+M371+M375</f>
      </c>
    </row>
    <row r="343" spans="1:16" ht="12.75">
      <c r="A343" t="s">
        <v>49</v>
      </c>
      <c s="34" t="s">
        <v>388</v>
      </c>
      <c s="34" t="s">
        <v>389</v>
      </c>
      <c s="35" t="s">
        <v>47</v>
      </c>
      <c s="6" t="s">
        <v>390</v>
      </c>
      <c s="36" t="s">
        <v>205</v>
      </c>
      <c s="37">
        <v>64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55</v>
      </c>
    </row>
    <row r="345" spans="1:5" ht="12.75">
      <c r="A345" s="35" t="s">
        <v>56</v>
      </c>
      <c r="E345" s="40" t="s">
        <v>57</v>
      </c>
    </row>
    <row r="346" spans="1:5" ht="12.75">
      <c r="A346" t="s">
        <v>58</v>
      </c>
      <c r="E346" s="39" t="s">
        <v>391</v>
      </c>
    </row>
    <row r="347" spans="1:16" ht="12.75">
      <c r="A347" t="s">
        <v>49</v>
      </c>
      <c s="34" t="s">
        <v>392</v>
      </c>
      <c s="34" t="s">
        <v>393</v>
      </c>
      <c s="35" t="s">
        <v>47</v>
      </c>
      <c s="6" t="s">
        <v>394</v>
      </c>
      <c s="36" t="s">
        <v>62</v>
      </c>
      <c s="37">
        <v>2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12.75">
      <c r="A348" s="35" t="s">
        <v>54</v>
      </c>
      <c r="E348" s="39" t="s">
        <v>55</v>
      </c>
    </row>
    <row r="349" spans="1:5" ht="12.75">
      <c r="A349" s="35" t="s">
        <v>56</v>
      </c>
      <c r="E349" s="40" t="s">
        <v>57</v>
      </c>
    </row>
    <row r="350" spans="1:5" ht="63.75">
      <c r="A350" t="s">
        <v>58</v>
      </c>
      <c r="E350" s="39" t="s">
        <v>395</v>
      </c>
    </row>
    <row r="351" spans="1:16" ht="25.5">
      <c r="A351" t="s">
        <v>49</v>
      </c>
      <c s="34" t="s">
        <v>396</v>
      </c>
      <c s="34" t="s">
        <v>397</v>
      </c>
      <c s="35" t="s">
        <v>47</v>
      </c>
      <c s="6" t="s">
        <v>398</v>
      </c>
      <c s="36" t="s">
        <v>62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82</v>
      </c>
      <c>
        <f>(M351*21)/100</f>
      </c>
      <c t="s">
        <v>27</v>
      </c>
    </row>
    <row r="352" spans="1:5" ht="12.75">
      <c r="A352" s="35" t="s">
        <v>54</v>
      </c>
      <c r="E352" s="39" t="s">
        <v>55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84</v>
      </c>
    </row>
    <row r="355" spans="1:16" ht="12.75">
      <c r="A355" t="s">
        <v>49</v>
      </c>
      <c s="34" t="s">
        <v>399</v>
      </c>
      <c s="34" t="s">
        <v>400</v>
      </c>
      <c s="35" t="s">
        <v>47</v>
      </c>
      <c s="6" t="s">
        <v>401</v>
      </c>
      <c s="36" t="s">
        <v>62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55</v>
      </c>
    </row>
    <row r="357" spans="1:5" ht="12.75">
      <c r="A357" s="35" t="s">
        <v>56</v>
      </c>
      <c r="E357" s="40" t="s">
        <v>57</v>
      </c>
    </row>
    <row r="358" spans="1:5" ht="25.5">
      <c r="A358" t="s">
        <v>58</v>
      </c>
      <c r="E358" s="39" t="s">
        <v>402</v>
      </c>
    </row>
    <row r="359" spans="1:16" ht="12.75">
      <c r="A359" t="s">
        <v>49</v>
      </c>
      <c s="34" t="s">
        <v>403</v>
      </c>
      <c s="34" t="s">
        <v>404</v>
      </c>
      <c s="35" t="s">
        <v>47</v>
      </c>
      <c s="6" t="s">
        <v>405</v>
      </c>
      <c s="36" t="s">
        <v>205</v>
      </c>
      <c s="37">
        <v>36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82</v>
      </c>
      <c>
        <f>(M359*21)/100</f>
      </c>
      <c t="s">
        <v>27</v>
      </c>
    </row>
    <row r="360" spans="1:5" ht="12.75">
      <c r="A360" s="35" t="s">
        <v>54</v>
      </c>
      <c r="E360" s="39" t="s">
        <v>55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84</v>
      </c>
    </row>
    <row r="363" spans="1:16" ht="12.75">
      <c r="A363" t="s">
        <v>49</v>
      </c>
      <c s="34" t="s">
        <v>406</v>
      </c>
      <c s="34" t="s">
        <v>407</v>
      </c>
      <c s="35" t="s">
        <v>47</v>
      </c>
      <c s="6" t="s">
        <v>408</v>
      </c>
      <c s="36" t="s">
        <v>205</v>
      </c>
      <c s="37">
        <v>64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82</v>
      </c>
      <c>
        <f>(M363*21)/100</f>
      </c>
      <c t="s">
        <v>27</v>
      </c>
    </row>
    <row r="364" spans="1:5" ht="12.75">
      <c r="A364" s="35" t="s">
        <v>54</v>
      </c>
      <c r="E364" s="39" t="s">
        <v>55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84</v>
      </c>
    </row>
    <row r="367" spans="1:16" ht="12.75">
      <c r="A367" t="s">
        <v>49</v>
      </c>
      <c s="34" t="s">
        <v>409</v>
      </c>
      <c s="34" t="s">
        <v>410</v>
      </c>
      <c s="35" t="s">
        <v>47</v>
      </c>
      <c s="6" t="s">
        <v>411</v>
      </c>
      <c s="36" t="s">
        <v>205</v>
      </c>
      <c s="37">
        <v>48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82</v>
      </c>
      <c>
        <f>(M367*21)/100</f>
      </c>
      <c t="s">
        <v>27</v>
      </c>
    </row>
    <row r="368" spans="1:5" ht="12.75">
      <c r="A368" s="35" t="s">
        <v>54</v>
      </c>
      <c r="E368" s="39" t="s">
        <v>55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84</v>
      </c>
    </row>
    <row r="371" spans="1:16" ht="12.75">
      <c r="A371" t="s">
        <v>49</v>
      </c>
      <c s="34" t="s">
        <v>412</v>
      </c>
      <c s="34" t="s">
        <v>413</v>
      </c>
      <c s="35" t="s">
        <v>47</v>
      </c>
      <c s="6" t="s">
        <v>414</v>
      </c>
      <c s="36" t="s">
        <v>205</v>
      </c>
      <c s="37">
        <v>124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55</v>
      </c>
    </row>
    <row r="373" spans="1:5" ht="12.75">
      <c r="A373" s="35" t="s">
        <v>56</v>
      </c>
      <c r="E373" s="40" t="s">
        <v>57</v>
      </c>
    </row>
    <row r="374" spans="1:5" ht="38.25">
      <c r="A374" t="s">
        <v>58</v>
      </c>
      <c r="E374" s="39" t="s">
        <v>419</v>
      </c>
    </row>
    <row r="375" spans="1:16" ht="12.75">
      <c r="A375" t="s">
        <v>49</v>
      </c>
      <c s="34" t="s">
        <v>416</v>
      </c>
      <c s="34" t="s">
        <v>417</v>
      </c>
      <c s="35" t="s">
        <v>47</v>
      </c>
      <c s="6" t="s">
        <v>418</v>
      </c>
      <c s="36" t="s">
        <v>216</v>
      </c>
      <c s="37">
        <v>1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53</v>
      </c>
      <c>
        <f>(M375*21)/100</f>
      </c>
      <c t="s">
        <v>27</v>
      </c>
    </row>
    <row r="376" spans="1:5" ht="12.75">
      <c r="A376" s="35" t="s">
        <v>54</v>
      </c>
      <c r="E376" s="39" t="s">
        <v>55</v>
      </c>
    </row>
    <row r="377" spans="1:5" ht="12.75">
      <c r="A377" s="35" t="s">
        <v>56</v>
      </c>
      <c r="E377" s="40" t="s">
        <v>57</v>
      </c>
    </row>
    <row r="378" spans="1:5" ht="38.25">
      <c r="A378" t="s">
        <v>58</v>
      </c>
      <c r="E378" s="39" t="s">
        <v>491</v>
      </c>
    </row>
    <row r="379" spans="1:13" ht="12.75">
      <c r="A379" t="s">
        <v>46</v>
      </c>
      <c r="C379" s="31" t="s">
        <v>420</v>
      </c>
      <c r="E379" s="33" t="s">
        <v>421</v>
      </c>
      <c r="J379" s="32">
        <f>0</f>
      </c>
      <c s="32">
        <f>0</f>
      </c>
      <c s="32">
        <f>0+L380+L384+L388+L392</f>
      </c>
      <c s="32">
        <f>0+M380+M384+M388+M392</f>
      </c>
    </row>
    <row r="380" spans="1:16" ht="12.75">
      <c r="A380" t="s">
        <v>49</v>
      </c>
      <c s="34" t="s">
        <v>342</v>
      </c>
      <c s="34" t="s">
        <v>423</v>
      </c>
      <c s="35" t="s">
        <v>47</v>
      </c>
      <c s="6" t="s">
        <v>424</v>
      </c>
      <c s="36" t="s">
        <v>62</v>
      </c>
      <c s="37">
        <v>2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53</v>
      </c>
      <c>
        <f>(M380*21)/100</f>
      </c>
      <c t="s">
        <v>27</v>
      </c>
    </row>
    <row r="381" spans="1:5" ht="12.75">
      <c r="A381" s="35" t="s">
        <v>54</v>
      </c>
      <c r="E381" s="39" t="s">
        <v>55</v>
      </c>
    </row>
    <row r="382" spans="1:5" ht="12.75">
      <c r="A382" s="35" t="s">
        <v>56</v>
      </c>
      <c r="E382" s="40" t="s">
        <v>425</v>
      </c>
    </row>
    <row r="383" spans="1:5" ht="63.75">
      <c r="A383" t="s">
        <v>58</v>
      </c>
      <c r="E383" s="39" t="s">
        <v>426</v>
      </c>
    </row>
    <row r="384" spans="1:16" ht="12.75">
      <c r="A384" t="s">
        <v>49</v>
      </c>
      <c s="34" t="s">
        <v>346</v>
      </c>
      <c s="34" t="s">
        <v>428</v>
      </c>
      <c s="35" t="s">
        <v>47</v>
      </c>
      <c s="6" t="s">
        <v>429</v>
      </c>
      <c s="36" t="s">
        <v>62</v>
      </c>
      <c s="37">
        <v>2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82</v>
      </c>
      <c>
        <f>(M384*21)/100</f>
      </c>
      <c t="s">
        <v>27</v>
      </c>
    </row>
    <row r="385" spans="1:5" ht="12.75">
      <c r="A385" s="35" t="s">
        <v>54</v>
      </c>
      <c r="E385" s="39" t="s">
        <v>55</v>
      </c>
    </row>
    <row r="386" spans="1:5" ht="12.75">
      <c r="A386" s="35" t="s">
        <v>56</v>
      </c>
      <c r="E386" s="40" t="s">
        <v>425</v>
      </c>
    </row>
    <row r="387" spans="1:5" ht="12.75">
      <c r="A387" t="s">
        <v>58</v>
      </c>
      <c r="E387" s="39" t="s">
        <v>84</v>
      </c>
    </row>
    <row r="388" spans="1:16" ht="12.75">
      <c r="A388" t="s">
        <v>49</v>
      </c>
      <c s="34" t="s">
        <v>350</v>
      </c>
      <c s="34" t="s">
        <v>492</v>
      </c>
      <c s="35" t="s">
        <v>47</v>
      </c>
      <c s="6" t="s">
        <v>493</v>
      </c>
      <c s="36" t="s">
        <v>62</v>
      </c>
      <c s="37">
        <v>1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53</v>
      </c>
      <c>
        <f>(M388*21)/100</f>
      </c>
      <c t="s">
        <v>27</v>
      </c>
    </row>
    <row r="389" spans="1:5" ht="12.75">
      <c r="A389" s="35" t="s">
        <v>54</v>
      </c>
      <c r="E389" s="39" t="s">
        <v>55</v>
      </c>
    </row>
    <row r="390" spans="1:5" ht="12.75">
      <c r="A390" s="35" t="s">
        <v>56</v>
      </c>
      <c r="E390" s="40" t="s">
        <v>473</v>
      </c>
    </row>
    <row r="391" spans="1:5" ht="63.75">
      <c r="A391" t="s">
        <v>58</v>
      </c>
      <c r="E391" s="39" t="s">
        <v>494</v>
      </c>
    </row>
    <row r="392" spans="1:16" ht="12.75">
      <c r="A392" t="s">
        <v>49</v>
      </c>
      <c s="34" t="s">
        <v>495</v>
      </c>
      <c s="34" t="s">
        <v>496</v>
      </c>
      <c s="35" t="s">
        <v>47</v>
      </c>
      <c s="6" t="s">
        <v>497</v>
      </c>
      <c s="36" t="s">
        <v>62</v>
      </c>
      <c s="37">
        <v>1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53</v>
      </c>
      <c>
        <f>(M392*21)/100</f>
      </c>
      <c t="s">
        <v>27</v>
      </c>
    </row>
    <row r="393" spans="1:5" ht="12.75">
      <c r="A393" s="35" t="s">
        <v>54</v>
      </c>
      <c r="E393" s="39" t="s">
        <v>55</v>
      </c>
    </row>
    <row r="394" spans="1:5" ht="12.75">
      <c r="A394" s="35" t="s">
        <v>56</v>
      </c>
      <c r="E394" s="40" t="s">
        <v>473</v>
      </c>
    </row>
    <row r="395" spans="1:5" ht="63.75">
      <c r="A395" t="s">
        <v>58</v>
      </c>
      <c r="E395" s="39" t="s">
        <v>498</v>
      </c>
    </row>
    <row r="396" spans="1:13" ht="12.75">
      <c r="A396" t="s">
        <v>46</v>
      </c>
      <c r="C396" s="31" t="s">
        <v>499</v>
      </c>
      <c r="E396" s="33" t="s">
        <v>500</v>
      </c>
      <c r="J396" s="32">
        <f>0</f>
      </c>
      <c s="32">
        <f>0</f>
      </c>
      <c s="32">
        <f>0+L397+L401+L405+L409+L413+L417+L421+L425+L429+L433+L437+L441+L445+L449</f>
      </c>
      <c s="32">
        <f>0+M397+M401+M405+M409+M413+M417+M421+M425+M429+M433+M437+M441+M445+M449</f>
      </c>
    </row>
    <row r="397" spans="1:16" ht="12.75">
      <c r="A397" t="s">
        <v>49</v>
      </c>
      <c s="34" t="s">
        <v>501</v>
      </c>
      <c s="34" t="s">
        <v>502</v>
      </c>
      <c s="35" t="s">
        <v>47</v>
      </c>
      <c s="6" t="s">
        <v>503</v>
      </c>
      <c s="36" t="s">
        <v>62</v>
      </c>
      <c s="37">
        <v>34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53</v>
      </c>
      <c>
        <f>(M397*21)/100</f>
      </c>
      <c t="s">
        <v>27</v>
      </c>
    </row>
    <row r="398" spans="1:5" ht="12.75">
      <c r="A398" s="35" t="s">
        <v>54</v>
      </c>
      <c r="E398" s="39" t="s">
        <v>55</v>
      </c>
    </row>
    <row r="399" spans="1:5" ht="12.75">
      <c r="A399" s="35" t="s">
        <v>56</v>
      </c>
      <c r="E399" s="40" t="s">
        <v>57</v>
      </c>
    </row>
    <row r="400" spans="1:5" ht="89.25">
      <c r="A400" t="s">
        <v>58</v>
      </c>
      <c r="E400" s="39" t="s">
        <v>504</v>
      </c>
    </row>
    <row r="401" spans="1:16" ht="12.75">
      <c r="A401" t="s">
        <v>49</v>
      </c>
      <c s="34" t="s">
        <v>505</v>
      </c>
      <c s="34" t="s">
        <v>506</v>
      </c>
      <c s="35" t="s">
        <v>47</v>
      </c>
      <c s="6" t="s">
        <v>507</v>
      </c>
      <c s="36" t="s">
        <v>81</v>
      </c>
      <c s="37">
        <v>40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53</v>
      </c>
      <c>
        <f>(M401*21)/100</f>
      </c>
      <c t="s">
        <v>27</v>
      </c>
    </row>
    <row r="402" spans="1:5" ht="12.75">
      <c r="A402" s="35" t="s">
        <v>54</v>
      </c>
      <c r="E402" s="39" t="s">
        <v>55</v>
      </c>
    </row>
    <row r="403" spans="1:5" ht="12.75">
      <c r="A403" s="35" t="s">
        <v>56</v>
      </c>
      <c r="E403" s="40" t="s">
        <v>57</v>
      </c>
    </row>
    <row r="404" spans="1:5" ht="12.75">
      <c r="A404" t="s">
        <v>58</v>
      </c>
      <c r="E404" s="39" t="s">
        <v>508</v>
      </c>
    </row>
    <row r="405" spans="1:16" ht="12.75">
      <c r="A405" t="s">
        <v>49</v>
      </c>
      <c s="34" t="s">
        <v>509</v>
      </c>
      <c s="34" t="s">
        <v>510</v>
      </c>
      <c s="35" t="s">
        <v>47</v>
      </c>
      <c s="6" t="s">
        <v>511</v>
      </c>
      <c s="36" t="s">
        <v>66</v>
      </c>
      <c s="37">
        <v>1.812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82</v>
      </c>
      <c>
        <f>(M405*21)/100</f>
      </c>
      <c t="s">
        <v>27</v>
      </c>
    </row>
    <row r="406" spans="1:5" ht="12.75">
      <c r="A406" s="35" t="s">
        <v>54</v>
      </c>
      <c r="E406" s="39" t="s">
        <v>55</v>
      </c>
    </row>
    <row r="407" spans="1:5" ht="12.75">
      <c r="A407" s="35" t="s">
        <v>56</v>
      </c>
      <c r="E407" s="40" t="s">
        <v>57</v>
      </c>
    </row>
    <row r="408" spans="1:5" ht="12.75">
      <c r="A408" t="s">
        <v>58</v>
      </c>
      <c r="E408" s="39" t="s">
        <v>84</v>
      </c>
    </row>
    <row r="409" spans="1:16" ht="12.75">
      <c r="A409" t="s">
        <v>49</v>
      </c>
      <c s="34" t="s">
        <v>354</v>
      </c>
      <c s="34" t="s">
        <v>512</v>
      </c>
      <c s="35" t="s">
        <v>47</v>
      </c>
      <c s="6" t="s">
        <v>513</v>
      </c>
      <c s="36" t="s">
        <v>66</v>
      </c>
      <c s="37">
        <v>5.5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82</v>
      </c>
      <c>
        <f>(M409*21)/100</f>
      </c>
      <c t="s">
        <v>27</v>
      </c>
    </row>
    <row r="410" spans="1:5" ht="12.75">
      <c r="A410" s="35" t="s">
        <v>54</v>
      </c>
      <c r="E410" s="39" t="s">
        <v>55</v>
      </c>
    </row>
    <row r="411" spans="1:5" ht="12.75">
      <c r="A411" s="35" t="s">
        <v>56</v>
      </c>
      <c r="E411" s="40" t="s">
        <v>57</v>
      </c>
    </row>
    <row r="412" spans="1:5" ht="12.75">
      <c r="A412" t="s">
        <v>58</v>
      </c>
      <c r="E412" s="39" t="s">
        <v>84</v>
      </c>
    </row>
    <row r="413" spans="1:16" ht="25.5">
      <c r="A413" t="s">
        <v>49</v>
      </c>
      <c s="34" t="s">
        <v>514</v>
      </c>
      <c s="34" t="s">
        <v>515</v>
      </c>
      <c s="35" t="s">
        <v>47</v>
      </c>
      <c s="6" t="s">
        <v>516</v>
      </c>
      <c s="36" t="s">
        <v>216</v>
      </c>
      <c s="37">
        <v>1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53</v>
      </c>
      <c>
        <f>(M413*21)/100</f>
      </c>
      <c t="s">
        <v>27</v>
      </c>
    </row>
    <row r="414" spans="1:5" ht="12.75">
      <c r="A414" s="35" t="s">
        <v>54</v>
      </c>
      <c r="E414" s="39" t="s">
        <v>55</v>
      </c>
    </row>
    <row r="415" spans="1:5" ht="12.75">
      <c r="A415" s="35" t="s">
        <v>56</v>
      </c>
      <c r="E415" s="40" t="s">
        <v>57</v>
      </c>
    </row>
    <row r="416" spans="1:5" ht="63.75">
      <c r="A416" t="s">
        <v>58</v>
      </c>
      <c r="E416" s="39" t="s">
        <v>517</v>
      </c>
    </row>
    <row r="417" spans="1:16" ht="12.75">
      <c r="A417" t="s">
        <v>49</v>
      </c>
      <c s="34" t="s">
        <v>357</v>
      </c>
      <c s="34" t="s">
        <v>518</v>
      </c>
      <c s="35" t="s">
        <v>47</v>
      </c>
      <c s="6" t="s">
        <v>519</v>
      </c>
      <c s="36" t="s">
        <v>100</v>
      </c>
      <c s="37">
        <v>68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53</v>
      </c>
      <c>
        <f>(M417*21)/100</f>
      </c>
      <c t="s">
        <v>27</v>
      </c>
    </row>
    <row r="418" spans="1:5" ht="12.75">
      <c r="A418" s="35" t="s">
        <v>54</v>
      </c>
      <c r="E418" s="39" t="s">
        <v>55</v>
      </c>
    </row>
    <row r="419" spans="1:5" ht="12.75">
      <c r="A419" s="35" t="s">
        <v>56</v>
      </c>
      <c r="E419" s="40" t="s">
        <v>57</v>
      </c>
    </row>
    <row r="420" spans="1:5" ht="12.75">
      <c r="A420" t="s">
        <v>58</v>
      </c>
      <c r="E420" s="39" t="s">
        <v>520</v>
      </c>
    </row>
    <row r="421" spans="1:16" ht="12.75">
      <c r="A421" t="s">
        <v>49</v>
      </c>
      <c s="34" t="s">
        <v>360</v>
      </c>
      <c s="34" t="s">
        <v>521</v>
      </c>
      <c s="35" t="s">
        <v>47</v>
      </c>
      <c s="6" t="s">
        <v>522</v>
      </c>
      <c s="36" t="s">
        <v>216</v>
      </c>
      <c s="37">
        <v>1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53</v>
      </c>
      <c>
        <f>(M421*21)/100</f>
      </c>
      <c t="s">
        <v>27</v>
      </c>
    </row>
    <row r="422" spans="1:5" ht="12.75">
      <c r="A422" s="35" t="s">
        <v>54</v>
      </c>
      <c r="E422" s="39" t="s">
        <v>55</v>
      </c>
    </row>
    <row r="423" spans="1:5" ht="12.75">
      <c r="A423" s="35" t="s">
        <v>56</v>
      </c>
      <c r="E423" s="40" t="s">
        <v>57</v>
      </c>
    </row>
    <row r="424" spans="1:5" ht="38.25">
      <c r="A424" t="s">
        <v>58</v>
      </c>
      <c r="E424" s="39" t="s">
        <v>523</v>
      </c>
    </row>
    <row r="425" spans="1:16" ht="12.75">
      <c r="A425" t="s">
        <v>49</v>
      </c>
      <c s="34" t="s">
        <v>363</v>
      </c>
      <c s="34" t="s">
        <v>524</v>
      </c>
      <c s="35" t="s">
        <v>47</v>
      </c>
      <c s="6" t="s">
        <v>525</v>
      </c>
      <c s="36" t="s">
        <v>62</v>
      </c>
      <c s="37">
        <v>6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53</v>
      </c>
      <c>
        <f>(M425*21)/100</f>
      </c>
      <c t="s">
        <v>27</v>
      </c>
    </row>
    <row r="426" spans="1:5" ht="12.75">
      <c r="A426" s="35" t="s">
        <v>54</v>
      </c>
      <c r="E426" s="39" t="s">
        <v>55</v>
      </c>
    </row>
    <row r="427" spans="1:5" ht="12.75">
      <c r="A427" s="35" t="s">
        <v>56</v>
      </c>
      <c r="E427" s="40" t="s">
        <v>57</v>
      </c>
    </row>
    <row r="428" spans="1:5" ht="51">
      <c r="A428" t="s">
        <v>58</v>
      </c>
      <c r="E428" s="39" t="s">
        <v>526</v>
      </c>
    </row>
    <row r="429" spans="1:16" ht="12.75">
      <c r="A429" t="s">
        <v>49</v>
      </c>
      <c s="34" t="s">
        <v>366</v>
      </c>
      <c s="34" t="s">
        <v>527</v>
      </c>
      <c s="35" t="s">
        <v>47</v>
      </c>
      <c s="6" t="s">
        <v>528</v>
      </c>
      <c s="36" t="s">
        <v>62</v>
      </c>
      <c s="37">
        <v>4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82</v>
      </c>
      <c>
        <f>(M429*21)/100</f>
      </c>
      <c t="s">
        <v>27</v>
      </c>
    </row>
    <row r="430" spans="1:5" ht="12.75">
      <c r="A430" s="35" t="s">
        <v>54</v>
      </c>
      <c r="E430" s="39" t="s">
        <v>55</v>
      </c>
    </row>
    <row r="431" spans="1:5" ht="12.75">
      <c r="A431" s="35" t="s">
        <v>56</v>
      </c>
      <c r="E431" s="40" t="s">
        <v>57</v>
      </c>
    </row>
    <row r="432" spans="1:5" ht="12.75">
      <c r="A432" t="s">
        <v>58</v>
      </c>
      <c r="E432" s="39" t="s">
        <v>84</v>
      </c>
    </row>
    <row r="433" spans="1:16" ht="12.75">
      <c r="A433" t="s">
        <v>49</v>
      </c>
      <c s="34" t="s">
        <v>369</v>
      </c>
      <c s="34" t="s">
        <v>529</v>
      </c>
      <c s="35" t="s">
        <v>47</v>
      </c>
      <c s="6" t="s">
        <v>530</v>
      </c>
      <c s="36" t="s">
        <v>143</v>
      </c>
      <c s="37">
        <v>2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82</v>
      </c>
      <c>
        <f>(M433*21)/100</f>
      </c>
      <c t="s">
        <v>27</v>
      </c>
    </row>
    <row r="434" spans="1:5" ht="12.75">
      <c r="A434" s="35" t="s">
        <v>54</v>
      </c>
      <c r="E434" s="39" t="s">
        <v>55</v>
      </c>
    </row>
    <row r="435" spans="1:5" ht="12.75">
      <c r="A435" s="35" t="s">
        <v>56</v>
      </c>
      <c r="E435" s="40" t="s">
        <v>57</v>
      </c>
    </row>
    <row r="436" spans="1:5" ht="12.75">
      <c r="A436" t="s">
        <v>58</v>
      </c>
      <c r="E436" s="39" t="s">
        <v>84</v>
      </c>
    </row>
    <row r="437" spans="1:16" ht="12.75">
      <c r="A437" t="s">
        <v>49</v>
      </c>
      <c s="34" t="s">
        <v>372</v>
      </c>
      <c s="34" t="s">
        <v>531</v>
      </c>
      <c s="35" t="s">
        <v>47</v>
      </c>
      <c s="6" t="s">
        <v>532</v>
      </c>
      <c s="36" t="s">
        <v>66</v>
      </c>
      <c s="37">
        <v>5.5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53</v>
      </c>
      <c>
        <f>(M437*21)/100</f>
      </c>
      <c t="s">
        <v>27</v>
      </c>
    </row>
    <row r="438" spans="1:5" ht="12.75">
      <c r="A438" s="35" t="s">
        <v>54</v>
      </c>
      <c r="E438" s="39" t="s">
        <v>55</v>
      </c>
    </row>
    <row r="439" spans="1:5" ht="12.75">
      <c r="A439" s="35" t="s">
        <v>56</v>
      </c>
      <c r="E439" s="40" t="s">
        <v>57</v>
      </c>
    </row>
    <row r="440" spans="1:5" ht="76.5">
      <c r="A440" t="s">
        <v>58</v>
      </c>
      <c r="E440" s="39" t="s">
        <v>533</v>
      </c>
    </row>
    <row r="441" spans="1:16" ht="12.75">
      <c r="A441" t="s">
        <v>49</v>
      </c>
      <c s="34" t="s">
        <v>376</v>
      </c>
      <c s="34" t="s">
        <v>534</v>
      </c>
      <c s="35" t="s">
        <v>47</v>
      </c>
      <c s="6" t="s">
        <v>535</v>
      </c>
      <c s="36" t="s">
        <v>62</v>
      </c>
      <c s="37">
        <v>1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53</v>
      </c>
      <c>
        <f>(M441*21)/100</f>
      </c>
      <c t="s">
        <v>27</v>
      </c>
    </row>
    <row r="442" spans="1:5" ht="12.75">
      <c r="A442" s="35" t="s">
        <v>54</v>
      </c>
      <c r="E442" s="39" t="s">
        <v>55</v>
      </c>
    </row>
    <row r="443" spans="1:5" ht="12.75">
      <c r="A443" s="35" t="s">
        <v>56</v>
      </c>
      <c r="E443" s="40" t="s">
        <v>57</v>
      </c>
    </row>
    <row r="444" spans="1:5" ht="12.75">
      <c r="A444" t="s">
        <v>58</v>
      </c>
      <c r="E444" s="39" t="s">
        <v>536</v>
      </c>
    </row>
    <row r="445" spans="1:16" ht="12.75">
      <c r="A445" t="s">
        <v>49</v>
      </c>
      <c s="34" t="s">
        <v>379</v>
      </c>
      <c s="34" t="s">
        <v>537</v>
      </c>
      <c s="35" t="s">
        <v>47</v>
      </c>
      <c s="6" t="s">
        <v>538</v>
      </c>
      <c s="36" t="s">
        <v>81</v>
      </c>
      <c s="37">
        <v>20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53</v>
      </c>
      <c>
        <f>(M445*21)/100</f>
      </c>
      <c t="s">
        <v>27</v>
      </c>
    </row>
    <row r="446" spans="1:5" ht="12.75">
      <c r="A446" s="35" t="s">
        <v>54</v>
      </c>
      <c r="E446" s="39" t="s">
        <v>55</v>
      </c>
    </row>
    <row r="447" spans="1:5" ht="12.75">
      <c r="A447" s="35" t="s">
        <v>56</v>
      </c>
      <c r="E447" s="40" t="s">
        <v>57</v>
      </c>
    </row>
    <row r="448" spans="1:5" ht="165.75">
      <c r="A448" t="s">
        <v>58</v>
      </c>
      <c r="E448" s="39" t="s">
        <v>539</v>
      </c>
    </row>
    <row r="449" spans="1:16" ht="25.5">
      <c r="A449" t="s">
        <v>49</v>
      </c>
      <c s="34" t="s">
        <v>383</v>
      </c>
      <c s="34" t="s">
        <v>540</v>
      </c>
      <c s="35" t="s">
        <v>47</v>
      </c>
      <c s="6" t="s">
        <v>541</v>
      </c>
      <c s="36" t="s">
        <v>542</v>
      </c>
      <c s="37">
        <v>143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53</v>
      </c>
      <c>
        <f>(M449*21)/100</f>
      </c>
      <c t="s">
        <v>27</v>
      </c>
    </row>
    <row r="450" spans="1:5" ht="12.75">
      <c r="A450" s="35" t="s">
        <v>54</v>
      </c>
      <c r="E450" s="39" t="s">
        <v>55</v>
      </c>
    </row>
    <row r="451" spans="1:5" ht="12.75">
      <c r="A451" s="35" t="s">
        <v>56</v>
      </c>
      <c r="E451" s="40" t="s">
        <v>57</v>
      </c>
    </row>
    <row r="452" spans="1:5" ht="76.5">
      <c r="A452" t="s">
        <v>58</v>
      </c>
      <c r="E452" s="39" t="s">
        <v>543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544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544</v>
      </c>
      <c r="E4" s="26" t="s">
        <v>545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COUNTIFS(L8:L87,"=0",A8:A87,"P")+COUNTIFS(L8:L87,"",A8:A87,"P")+SUM(Q8:Q87)</f>
      </c>
    </row>
    <row r="8" spans="1:13" ht="12.75">
      <c r="A8" t="s">
        <v>44</v>
      </c>
      <c r="C8" s="28" t="s">
        <v>548</v>
      </c>
      <c r="E8" s="30" t="s">
        <v>547</v>
      </c>
      <c r="J8" s="29">
        <f>0+J9+J86</f>
      </c>
      <c s="29">
        <f>0+K9+K86</f>
      </c>
      <c s="29">
        <f>0+L9+L86</f>
      </c>
      <c s="29">
        <f>0+M9+M86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49</v>
      </c>
      <c s="34" t="s">
        <v>47</v>
      </c>
      <c s="34" t="s">
        <v>90</v>
      </c>
      <c s="35" t="s">
        <v>47</v>
      </c>
      <c s="6" t="s">
        <v>91</v>
      </c>
      <c s="36" t="s">
        <v>81</v>
      </c>
      <c s="37">
        <v>2182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84</v>
      </c>
    </row>
    <row r="14" spans="1:16" ht="12.75">
      <c r="A14" t="s">
        <v>49</v>
      </c>
      <c s="34" t="s">
        <v>27</v>
      </c>
      <c s="34" t="s">
        <v>106</v>
      </c>
      <c s="35" t="s">
        <v>47</v>
      </c>
      <c s="6" t="s">
        <v>107</v>
      </c>
      <c s="36" t="s">
        <v>62</v>
      </c>
      <c s="37">
        <v>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84</v>
      </c>
    </row>
    <row r="18" spans="1:16" ht="12.75">
      <c r="A18" t="s">
        <v>49</v>
      </c>
      <c s="34" t="s">
        <v>26</v>
      </c>
      <c s="34" t="s">
        <v>549</v>
      </c>
      <c s="35" t="s">
        <v>47</v>
      </c>
      <c s="6" t="s">
        <v>550</v>
      </c>
      <c s="36" t="s">
        <v>551</v>
      </c>
      <c s="37">
        <v>21.82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552</v>
      </c>
    </row>
    <row r="21" spans="1:5" ht="76.5">
      <c r="A21" t="s">
        <v>58</v>
      </c>
      <c r="E21" s="39" t="s">
        <v>553</v>
      </c>
    </row>
    <row r="22" spans="1:16" ht="25.5">
      <c r="A22" t="s">
        <v>49</v>
      </c>
      <c s="34" t="s">
        <v>69</v>
      </c>
      <c s="34" t="s">
        <v>554</v>
      </c>
      <c s="35" t="s">
        <v>47</v>
      </c>
      <c s="6" t="s">
        <v>555</v>
      </c>
      <c s="36" t="s">
        <v>81</v>
      </c>
      <c s="37">
        <v>2182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556</v>
      </c>
    </row>
    <row r="25" spans="1:5" ht="12.75">
      <c r="A25" t="s">
        <v>58</v>
      </c>
      <c r="E25" s="39" t="s">
        <v>84</v>
      </c>
    </row>
    <row r="26" spans="1:16" ht="12.75">
      <c r="A26" t="s">
        <v>49</v>
      </c>
      <c s="34" t="s">
        <v>73</v>
      </c>
      <c s="34" t="s">
        <v>557</v>
      </c>
      <c s="35" t="s">
        <v>47</v>
      </c>
      <c s="6" t="s">
        <v>558</v>
      </c>
      <c s="36" t="s">
        <v>62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556</v>
      </c>
    </row>
    <row r="29" spans="1:5" ht="12.75">
      <c r="A29" t="s">
        <v>58</v>
      </c>
      <c r="E29" s="39" t="s">
        <v>84</v>
      </c>
    </row>
    <row r="30" spans="1:16" ht="12.75">
      <c r="A30" t="s">
        <v>49</v>
      </c>
      <c s="34" t="s">
        <v>78</v>
      </c>
      <c s="34" t="s">
        <v>559</v>
      </c>
      <c s="35" t="s">
        <v>47</v>
      </c>
      <c s="6" t="s">
        <v>560</v>
      </c>
      <c s="36" t="s">
        <v>62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556</v>
      </c>
    </row>
    <row r="33" spans="1:5" ht="12.75">
      <c r="A33" t="s">
        <v>58</v>
      </c>
      <c r="E33" s="39" t="s">
        <v>84</v>
      </c>
    </row>
    <row r="34" spans="1:16" ht="12.75">
      <c r="A34" t="s">
        <v>49</v>
      </c>
      <c s="34" t="s">
        <v>85</v>
      </c>
      <c s="34" t="s">
        <v>141</v>
      </c>
      <c s="35" t="s">
        <v>47</v>
      </c>
      <c s="6" t="s">
        <v>142</v>
      </c>
      <c s="36" t="s">
        <v>143</v>
      </c>
      <c s="37">
        <v>40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57</v>
      </c>
    </row>
    <row r="37" spans="1:5" ht="38.25">
      <c r="A37" t="s">
        <v>58</v>
      </c>
      <c r="E37" s="39" t="s">
        <v>144</v>
      </c>
    </row>
    <row r="38" spans="1:16" ht="12.75">
      <c r="A38" t="s">
        <v>49</v>
      </c>
      <c s="34" t="s">
        <v>89</v>
      </c>
      <c s="34" t="s">
        <v>146</v>
      </c>
      <c s="35" t="s">
        <v>47</v>
      </c>
      <c s="6" t="s">
        <v>147</v>
      </c>
      <c s="36" t="s">
        <v>143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</v>
      </c>
    </row>
    <row r="41" spans="1:5" ht="38.25">
      <c r="A41" t="s">
        <v>58</v>
      </c>
      <c r="E41" s="39" t="s">
        <v>148</v>
      </c>
    </row>
    <row r="42" spans="1:16" ht="12.75">
      <c r="A42" t="s">
        <v>49</v>
      </c>
      <c s="34" t="s">
        <v>92</v>
      </c>
      <c s="34" t="s">
        <v>175</v>
      </c>
      <c s="35" t="s">
        <v>47</v>
      </c>
      <c s="6" t="s">
        <v>176</v>
      </c>
      <c s="36" t="s">
        <v>62</v>
      </c>
      <c s="37">
        <v>22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84</v>
      </c>
    </row>
    <row r="46" spans="1:16" ht="12.75">
      <c r="A46" t="s">
        <v>49</v>
      </c>
      <c s="34" t="s">
        <v>97</v>
      </c>
      <c s="34" t="s">
        <v>561</v>
      </c>
      <c s="35" t="s">
        <v>47</v>
      </c>
      <c s="6" t="s">
        <v>562</v>
      </c>
      <c s="36" t="s">
        <v>81</v>
      </c>
      <c s="37">
        <v>6546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556</v>
      </c>
    </row>
    <row r="49" spans="1:5" ht="76.5">
      <c r="A49" t="s">
        <v>58</v>
      </c>
      <c r="E49" s="39" t="s">
        <v>553</v>
      </c>
    </row>
    <row r="50" spans="1:16" ht="12.75">
      <c r="A50" t="s">
        <v>49</v>
      </c>
      <c s="34" t="s">
        <v>74</v>
      </c>
      <c s="34" t="s">
        <v>563</v>
      </c>
      <c s="35" t="s">
        <v>47</v>
      </c>
      <c s="6" t="s">
        <v>564</v>
      </c>
      <c s="36" t="s">
        <v>81</v>
      </c>
      <c s="37">
        <v>6546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556</v>
      </c>
    </row>
    <row r="53" spans="1:5" ht="12.75">
      <c r="A53" t="s">
        <v>58</v>
      </c>
      <c r="E53" s="39" t="s">
        <v>84</v>
      </c>
    </row>
    <row r="54" spans="1:16" ht="12.75">
      <c r="A54" t="s">
        <v>49</v>
      </c>
      <c s="34" t="s">
        <v>105</v>
      </c>
      <c s="34" t="s">
        <v>565</v>
      </c>
      <c s="35" t="s">
        <v>47</v>
      </c>
      <c s="6" t="s">
        <v>566</v>
      </c>
      <c s="36" t="s">
        <v>62</v>
      </c>
      <c s="37">
        <v>33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57</v>
      </c>
    </row>
    <row r="57" spans="1:5" ht="102">
      <c r="A57" t="s">
        <v>58</v>
      </c>
      <c r="E57" s="39" t="s">
        <v>567</v>
      </c>
    </row>
    <row r="58" spans="1:16" ht="12.75">
      <c r="A58" t="s">
        <v>49</v>
      </c>
      <c s="34" t="s">
        <v>108</v>
      </c>
      <c s="34" t="s">
        <v>568</v>
      </c>
      <c s="35" t="s">
        <v>47</v>
      </c>
      <c s="6" t="s">
        <v>569</v>
      </c>
      <c s="36" t="s">
        <v>62</v>
      </c>
      <c s="37">
        <v>33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84</v>
      </c>
    </row>
    <row r="62" spans="1:16" ht="12.75">
      <c r="A62" t="s">
        <v>49</v>
      </c>
      <c s="34" t="s">
        <v>115</v>
      </c>
      <c s="34" t="s">
        <v>570</v>
      </c>
      <c s="35" t="s">
        <v>47</v>
      </c>
      <c s="6" t="s">
        <v>571</v>
      </c>
      <c s="36" t="s">
        <v>62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57</v>
      </c>
    </row>
    <row r="65" spans="1:5" ht="102">
      <c r="A65" t="s">
        <v>58</v>
      </c>
      <c r="E65" s="39" t="s">
        <v>567</v>
      </c>
    </row>
    <row r="66" spans="1:16" ht="12.75">
      <c r="A66" t="s">
        <v>49</v>
      </c>
      <c s="34" t="s">
        <v>121</v>
      </c>
      <c s="34" t="s">
        <v>572</v>
      </c>
      <c s="35" t="s">
        <v>47</v>
      </c>
      <c s="6" t="s">
        <v>573</v>
      </c>
      <c s="36" t="s">
        <v>62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84</v>
      </c>
    </row>
    <row r="70" spans="1:16" ht="12.75">
      <c r="A70" t="s">
        <v>49</v>
      </c>
      <c s="34" t="s">
        <v>125</v>
      </c>
      <c s="34" t="s">
        <v>574</v>
      </c>
      <c s="35" t="s">
        <v>47</v>
      </c>
      <c s="6" t="s">
        <v>575</v>
      </c>
      <c s="36" t="s">
        <v>62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57</v>
      </c>
    </row>
    <row r="73" spans="1:5" ht="102">
      <c r="A73" t="s">
        <v>58</v>
      </c>
      <c r="E73" s="39" t="s">
        <v>567</v>
      </c>
    </row>
    <row r="74" spans="1:16" ht="12.75">
      <c r="A74" t="s">
        <v>49</v>
      </c>
      <c s="34" t="s">
        <v>128</v>
      </c>
      <c s="34" t="s">
        <v>576</v>
      </c>
      <c s="35" t="s">
        <v>47</v>
      </c>
      <c s="6" t="s">
        <v>577</v>
      </c>
      <c s="36" t="s">
        <v>62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84</v>
      </c>
    </row>
    <row r="78" spans="1:16" ht="12.75">
      <c r="A78" t="s">
        <v>49</v>
      </c>
      <c s="34" t="s">
        <v>131</v>
      </c>
      <c s="34" t="s">
        <v>578</v>
      </c>
      <c s="35" t="s">
        <v>47</v>
      </c>
      <c s="6" t="s">
        <v>579</v>
      </c>
      <c s="36" t="s">
        <v>580</v>
      </c>
      <c s="37">
        <v>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57</v>
      </c>
    </row>
    <row r="81" spans="1:5" ht="76.5">
      <c r="A81" t="s">
        <v>58</v>
      </c>
      <c r="E81" s="39" t="s">
        <v>581</v>
      </c>
    </row>
    <row r="82" spans="1:16" ht="12.75">
      <c r="A82" t="s">
        <v>49</v>
      </c>
      <c s="34" t="s">
        <v>134</v>
      </c>
      <c s="34" t="s">
        <v>582</v>
      </c>
      <c s="35" t="s">
        <v>47</v>
      </c>
      <c s="6" t="s">
        <v>583</v>
      </c>
      <c s="36" t="s">
        <v>81</v>
      </c>
      <c s="37">
        <v>6546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57</v>
      </c>
    </row>
    <row r="85" spans="1:5" ht="76.5">
      <c r="A85" t="s">
        <v>58</v>
      </c>
      <c r="E85" s="39" t="s">
        <v>584</v>
      </c>
    </row>
    <row r="86" spans="1:13" ht="12.75">
      <c r="A86" t="s">
        <v>46</v>
      </c>
      <c r="C86" s="31" t="s">
        <v>20</v>
      </c>
      <c r="E86" s="33" t="s">
        <v>387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137</v>
      </c>
      <c s="34" t="s">
        <v>389</v>
      </c>
      <c s="35" t="s">
        <v>47</v>
      </c>
      <c s="6" t="s">
        <v>390</v>
      </c>
      <c s="36" t="s">
        <v>205</v>
      </c>
      <c s="37">
        <v>48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391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585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585</v>
      </c>
      <c r="E4" s="26" t="s">
        <v>586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589</v>
      </c>
      <c r="E8" s="30" t="s">
        <v>588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590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591</v>
      </c>
      <c s="35" t="s">
        <v>47</v>
      </c>
      <c s="6" t="s">
        <v>592</v>
      </c>
      <c s="36" t="s">
        <v>216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593</v>
      </c>
    </row>
    <row r="12" spans="1:5" ht="12.75">
      <c r="A12" s="35" t="s">
        <v>56</v>
      </c>
      <c r="E12" s="40" t="s">
        <v>594</v>
      </c>
    </row>
    <row r="13" spans="1:5" ht="89.25">
      <c r="A13" t="s">
        <v>58</v>
      </c>
      <c r="E13" s="39" t="s">
        <v>595</v>
      </c>
    </row>
    <row r="14" spans="1:16" ht="12.75">
      <c r="A14" t="s">
        <v>49</v>
      </c>
      <c s="34" t="s">
        <v>27</v>
      </c>
      <c s="34" t="s">
        <v>596</v>
      </c>
      <c s="35" t="s">
        <v>47</v>
      </c>
      <c s="6" t="s">
        <v>597</v>
      </c>
      <c s="36" t="s">
        <v>216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598</v>
      </c>
    </row>
    <row r="16" spans="1:5" ht="12.75">
      <c r="A16" s="35" t="s">
        <v>56</v>
      </c>
      <c r="E16" s="40" t="s">
        <v>594</v>
      </c>
    </row>
    <row r="17" spans="1:5" ht="102">
      <c r="A17" t="s">
        <v>58</v>
      </c>
      <c r="E17" s="39" t="s">
        <v>599</v>
      </c>
    </row>
    <row r="18" spans="1:16" ht="12.75">
      <c r="A18" t="s">
        <v>49</v>
      </c>
      <c s="34" t="s">
        <v>26</v>
      </c>
      <c s="34" t="s">
        <v>600</v>
      </c>
      <c s="35" t="s">
        <v>47</v>
      </c>
      <c s="6" t="s">
        <v>601</v>
      </c>
      <c s="36" t="s">
        <v>216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602</v>
      </c>
    </row>
    <row r="20" spans="1:5" ht="12.75">
      <c r="A20" s="35" t="s">
        <v>56</v>
      </c>
      <c r="E20" s="40" t="s">
        <v>594</v>
      </c>
    </row>
    <row r="21" spans="1:5" ht="38.25">
      <c r="A21" t="s">
        <v>58</v>
      </c>
      <c r="E21" s="39" t="s">
        <v>603</v>
      </c>
    </row>
    <row r="22" spans="1:13" ht="12.75">
      <c r="A22" t="s">
        <v>46</v>
      </c>
      <c r="C22" s="31" t="s">
        <v>27</v>
      </c>
      <c r="E22" s="33" t="s">
        <v>387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69</v>
      </c>
      <c s="34" t="s">
        <v>604</v>
      </c>
      <c s="35" t="s">
        <v>47</v>
      </c>
      <c s="6" t="s">
        <v>605</v>
      </c>
      <c s="36" t="s">
        <v>216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606</v>
      </c>
    </row>
    <row r="25" spans="1:5" ht="12.75">
      <c r="A25" s="35" t="s">
        <v>56</v>
      </c>
      <c r="E25" s="40" t="s">
        <v>594</v>
      </c>
    </row>
    <row r="26" spans="1:5" ht="89.25">
      <c r="A26" t="s">
        <v>58</v>
      </c>
      <c r="E26" s="39" t="s">
        <v>607</v>
      </c>
    </row>
    <row r="27" spans="1:16" ht="12.75">
      <c r="A27" t="s">
        <v>49</v>
      </c>
      <c s="34" t="s">
        <v>73</v>
      </c>
      <c s="34" t="s">
        <v>608</v>
      </c>
      <c s="35" t="s">
        <v>47</v>
      </c>
      <c s="6" t="s">
        <v>609</v>
      </c>
      <c s="36" t="s">
        <v>216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610</v>
      </c>
    </row>
    <row r="29" spans="1:5" ht="12.75">
      <c r="A29" s="35" t="s">
        <v>56</v>
      </c>
      <c r="E29" s="40" t="s">
        <v>594</v>
      </c>
    </row>
    <row r="30" spans="1:5" ht="76.5">
      <c r="A30" t="s">
        <v>58</v>
      </c>
      <c r="E30" s="39" t="s">
        <v>611</v>
      </c>
    </row>
    <row r="31" spans="1:16" ht="12.75">
      <c r="A31" t="s">
        <v>49</v>
      </c>
      <c s="34" t="s">
        <v>78</v>
      </c>
      <c s="34" t="s">
        <v>612</v>
      </c>
      <c s="35" t="s">
        <v>47</v>
      </c>
      <c s="6" t="s">
        <v>613</v>
      </c>
      <c s="36" t="s">
        <v>62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614</v>
      </c>
    </row>
    <row r="34" spans="1:5" ht="12.75">
      <c r="A34" t="s">
        <v>58</v>
      </c>
      <c r="E34" s="39" t="s">
        <v>615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616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616</v>
      </c>
      <c r="E4" s="26" t="s">
        <v>617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COUNTIFS(L8:L164,"=0",A8:A164,"P")+COUNTIFS(L8:L164,"",A8:A164,"P")+SUM(Q8:Q164)</f>
      </c>
    </row>
    <row r="8" spans="1:13" ht="12.75">
      <c r="A8" t="s">
        <v>44</v>
      </c>
      <c r="C8" s="28" t="s">
        <v>620</v>
      </c>
      <c r="E8" s="30" t="s">
        <v>619</v>
      </c>
      <c r="J8" s="29">
        <f>0+J9+J54+J151</f>
      </c>
      <c s="29">
        <f>0+K9+K54+K151</f>
      </c>
      <c s="29">
        <f>0+L9+L54+L151</f>
      </c>
      <c s="29">
        <f>0+M9+M54+M151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621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63</v>
      </c>
    </row>
    <row r="18" spans="1:16" ht="12.75">
      <c r="A18" t="s">
        <v>49</v>
      </c>
      <c s="34" t="s">
        <v>26</v>
      </c>
      <c s="34" t="s">
        <v>64</v>
      </c>
      <c s="35" t="s">
        <v>47</v>
      </c>
      <c s="6" t="s">
        <v>65</v>
      </c>
      <c s="36" t="s">
        <v>66</v>
      </c>
      <c s="37">
        <v>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621</v>
      </c>
    </row>
    <row r="21" spans="1:5" ht="216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66</v>
      </c>
      <c s="37">
        <v>4.2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622</v>
      </c>
    </row>
    <row r="25" spans="1:5" ht="216.75">
      <c r="A25" t="s">
        <v>58</v>
      </c>
      <c r="E25" s="39" t="s">
        <v>68</v>
      </c>
    </row>
    <row r="26" spans="1:16" ht="25.5">
      <c r="A26" t="s">
        <v>49</v>
      </c>
      <c s="34" t="s">
        <v>73</v>
      </c>
      <c s="34" t="s">
        <v>86</v>
      </c>
      <c s="35" t="s">
        <v>47</v>
      </c>
      <c s="6" t="s">
        <v>87</v>
      </c>
      <c s="36" t="s">
        <v>81</v>
      </c>
      <c s="37">
        <v>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57</v>
      </c>
    </row>
    <row r="29" spans="1:5" ht="25.5">
      <c r="A29" t="s">
        <v>58</v>
      </c>
      <c r="E29" s="39" t="s">
        <v>88</v>
      </c>
    </row>
    <row r="30" spans="1:16" ht="12.75">
      <c r="A30" t="s">
        <v>49</v>
      </c>
      <c s="34" t="s">
        <v>78</v>
      </c>
      <c s="34" t="s">
        <v>90</v>
      </c>
      <c s="35" t="s">
        <v>47</v>
      </c>
      <c s="6" t="s">
        <v>91</v>
      </c>
      <c s="36" t="s">
        <v>81</v>
      </c>
      <c s="37">
        <v>15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84</v>
      </c>
    </row>
    <row r="34" spans="1:16" ht="12.75">
      <c r="A34" t="s">
        <v>49</v>
      </c>
      <c s="34" t="s">
        <v>85</v>
      </c>
      <c s="34" t="s">
        <v>93</v>
      </c>
      <c s="35" t="s">
        <v>47</v>
      </c>
      <c s="6" t="s">
        <v>94</v>
      </c>
      <c s="36" t="s">
        <v>66</v>
      </c>
      <c s="37">
        <v>9.675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623</v>
      </c>
    </row>
    <row r="37" spans="1:5" ht="153">
      <c r="A37" t="s">
        <v>58</v>
      </c>
      <c r="E37" s="39" t="s">
        <v>96</v>
      </c>
    </row>
    <row r="38" spans="1:16" ht="12.75">
      <c r="A38" t="s">
        <v>49</v>
      </c>
      <c s="34" t="s">
        <v>89</v>
      </c>
      <c s="34" t="s">
        <v>98</v>
      </c>
      <c s="35" t="s">
        <v>47</v>
      </c>
      <c s="6" t="s">
        <v>99</v>
      </c>
      <c s="36" t="s">
        <v>100</v>
      </c>
      <c s="37">
        <v>5.25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624</v>
      </c>
    </row>
    <row r="41" spans="1:5" ht="12.75">
      <c r="A41" t="s">
        <v>58</v>
      </c>
      <c r="E41" s="39" t="s">
        <v>84</v>
      </c>
    </row>
    <row r="42" spans="1:16" ht="12.75">
      <c r="A42" t="s">
        <v>49</v>
      </c>
      <c s="34" t="s">
        <v>92</v>
      </c>
      <c s="34" t="s">
        <v>106</v>
      </c>
      <c s="35" t="s">
        <v>47</v>
      </c>
      <c s="6" t="s">
        <v>107</v>
      </c>
      <c s="36" t="s">
        <v>62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84</v>
      </c>
    </row>
    <row r="46" spans="1:16" ht="12.75">
      <c r="A46" t="s">
        <v>49</v>
      </c>
      <c s="34" t="s">
        <v>97</v>
      </c>
      <c s="34" t="s">
        <v>625</v>
      </c>
      <c s="35" t="s">
        <v>47</v>
      </c>
      <c s="6" t="s">
        <v>626</v>
      </c>
      <c s="36" t="s">
        <v>62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57</v>
      </c>
    </row>
    <row r="49" spans="1:5" ht="38.25">
      <c r="A49" t="s">
        <v>58</v>
      </c>
      <c r="E49" s="39" t="s">
        <v>627</v>
      </c>
    </row>
    <row r="50" spans="1:16" ht="25.5">
      <c r="A50" t="s">
        <v>49</v>
      </c>
      <c s="34" t="s">
        <v>74</v>
      </c>
      <c s="34" t="s">
        <v>109</v>
      </c>
      <c s="35" t="s">
        <v>110</v>
      </c>
      <c s="6" t="s">
        <v>111</v>
      </c>
      <c s="36" t="s">
        <v>112</v>
      </c>
      <c s="37">
        <v>3.05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57</v>
      </c>
    </row>
    <row r="53" spans="1:5" ht="165.75">
      <c r="A53" t="s">
        <v>58</v>
      </c>
      <c r="E53" s="39" t="s">
        <v>113</v>
      </c>
    </row>
    <row r="54" spans="1:13" ht="12.75">
      <c r="A54" t="s">
        <v>46</v>
      </c>
      <c r="C54" s="31" t="s">
        <v>27</v>
      </c>
      <c r="E54" s="33" t="s">
        <v>628</v>
      </c>
      <c r="J54" s="32">
        <f>0</f>
      </c>
      <c s="32">
        <f>0</f>
      </c>
      <c s="32">
        <f>0+L55+L59+L63+L67+L71+L75+L79+L83+L87+L91+L95+L99+L103+L107+L111+L115+L119+L123+L127+L131+L135+L139+L143+L147</f>
      </c>
      <c s="32">
        <f>0+M55+M59+M63+M67+M71+M75+M79+M83+M87+M91+M95+M99+M103+M107+M111+M115+M119+M123+M127+M131+M135+M139+M143+M147</f>
      </c>
    </row>
    <row r="55" spans="1:16" ht="25.5">
      <c r="A55" t="s">
        <v>49</v>
      </c>
      <c s="34" t="s">
        <v>105</v>
      </c>
      <c s="34" t="s">
        <v>629</v>
      </c>
      <c s="35" t="s">
        <v>47</v>
      </c>
      <c s="6" t="s">
        <v>630</v>
      </c>
      <c s="36" t="s">
        <v>62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82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631</v>
      </c>
    </row>
    <row r="58" spans="1:5" ht="12.75">
      <c r="A58" t="s">
        <v>58</v>
      </c>
      <c r="E58" s="39" t="s">
        <v>84</v>
      </c>
    </row>
    <row r="59" spans="1:16" ht="25.5">
      <c r="A59" t="s">
        <v>49</v>
      </c>
      <c s="34" t="s">
        <v>108</v>
      </c>
      <c s="34" t="s">
        <v>632</v>
      </c>
      <c s="35" t="s">
        <v>47</v>
      </c>
      <c s="6" t="s">
        <v>633</v>
      </c>
      <c s="36" t="s">
        <v>62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82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631</v>
      </c>
    </row>
    <row r="62" spans="1:5" ht="12.75">
      <c r="A62" t="s">
        <v>58</v>
      </c>
      <c r="E62" s="39" t="s">
        <v>84</v>
      </c>
    </row>
    <row r="63" spans="1:16" ht="25.5">
      <c r="A63" t="s">
        <v>49</v>
      </c>
      <c s="34" t="s">
        <v>115</v>
      </c>
      <c s="34" t="s">
        <v>634</v>
      </c>
      <c s="35" t="s">
        <v>47</v>
      </c>
      <c s="6" t="s">
        <v>635</v>
      </c>
      <c s="36" t="s">
        <v>62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82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631</v>
      </c>
    </row>
    <row r="66" spans="1:5" ht="12.75">
      <c r="A66" t="s">
        <v>58</v>
      </c>
      <c r="E66" s="39" t="s">
        <v>84</v>
      </c>
    </row>
    <row r="67" spans="1:16" ht="12.75">
      <c r="A67" t="s">
        <v>49</v>
      </c>
      <c s="34" t="s">
        <v>121</v>
      </c>
      <c s="34" t="s">
        <v>636</v>
      </c>
      <c s="35" t="s">
        <v>47</v>
      </c>
      <c s="6" t="s">
        <v>637</v>
      </c>
      <c s="36" t="s">
        <v>62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82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638</v>
      </c>
    </row>
    <row r="70" spans="1:5" ht="12.75">
      <c r="A70" t="s">
        <v>58</v>
      </c>
      <c r="E70" s="39" t="s">
        <v>84</v>
      </c>
    </row>
    <row r="71" spans="1:16" ht="12.75">
      <c r="A71" t="s">
        <v>49</v>
      </c>
      <c s="34" t="s">
        <v>125</v>
      </c>
      <c s="34" t="s">
        <v>639</v>
      </c>
      <c s="35" t="s">
        <v>47</v>
      </c>
      <c s="6" t="s">
        <v>640</v>
      </c>
      <c s="36" t="s">
        <v>62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82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638</v>
      </c>
    </row>
    <row r="74" spans="1:5" ht="12.75">
      <c r="A74" t="s">
        <v>58</v>
      </c>
      <c r="E74" s="39" t="s">
        <v>84</v>
      </c>
    </row>
    <row r="75" spans="1:16" ht="12.75">
      <c r="A75" t="s">
        <v>49</v>
      </c>
      <c s="34" t="s">
        <v>128</v>
      </c>
      <c s="34" t="s">
        <v>641</v>
      </c>
      <c s="35" t="s">
        <v>47</v>
      </c>
      <c s="6" t="s">
        <v>642</v>
      </c>
      <c s="36" t="s">
        <v>62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82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638</v>
      </c>
    </row>
    <row r="78" spans="1:5" ht="12.75">
      <c r="A78" t="s">
        <v>58</v>
      </c>
      <c r="E78" s="39" t="s">
        <v>84</v>
      </c>
    </row>
    <row r="79" spans="1:16" ht="12.75">
      <c r="A79" t="s">
        <v>49</v>
      </c>
      <c s="34" t="s">
        <v>131</v>
      </c>
      <c s="34" t="s">
        <v>643</v>
      </c>
      <c s="35" t="s">
        <v>47</v>
      </c>
      <c s="6" t="s">
        <v>644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645</v>
      </c>
    </row>
    <row r="82" spans="1:5" ht="12.75">
      <c r="A82" t="s">
        <v>58</v>
      </c>
      <c r="E82" s="39" t="s">
        <v>646</v>
      </c>
    </row>
    <row r="83" spans="1:16" ht="12.75">
      <c r="A83" t="s">
        <v>49</v>
      </c>
      <c s="34" t="s">
        <v>134</v>
      </c>
      <c s="34" t="s">
        <v>647</v>
      </c>
      <c s="35" t="s">
        <v>47</v>
      </c>
      <c s="6" t="s">
        <v>648</v>
      </c>
      <c s="36" t="s">
        <v>81</v>
      </c>
      <c s="37">
        <v>40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621</v>
      </c>
    </row>
    <row r="86" spans="1:5" ht="38.25">
      <c r="A86" t="s">
        <v>58</v>
      </c>
      <c r="E86" s="39" t="s">
        <v>649</v>
      </c>
    </row>
    <row r="87" spans="1:16" ht="25.5">
      <c r="A87" t="s">
        <v>49</v>
      </c>
      <c s="34" t="s">
        <v>137</v>
      </c>
      <c s="34" t="s">
        <v>650</v>
      </c>
      <c s="35" t="s">
        <v>47</v>
      </c>
      <c s="6" t="s">
        <v>651</v>
      </c>
      <c s="36" t="s">
        <v>62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82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621</v>
      </c>
    </row>
    <row r="90" spans="1:5" ht="12.75">
      <c r="A90" t="s">
        <v>58</v>
      </c>
      <c r="E90" s="39" t="s">
        <v>84</v>
      </c>
    </row>
    <row r="91" spans="1:16" ht="12.75">
      <c r="A91" t="s">
        <v>49</v>
      </c>
      <c s="34" t="s">
        <v>140</v>
      </c>
      <c s="34" t="s">
        <v>652</v>
      </c>
      <c s="35" t="s">
        <v>47</v>
      </c>
      <c s="6" t="s">
        <v>653</v>
      </c>
      <c s="36" t="s">
        <v>62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57</v>
      </c>
    </row>
    <row r="94" spans="1:5" ht="165.75">
      <c r="A94" t="s">
        <v>58</v>
      </c>
      <c r="E94" s="39" t="s">
        <v>654</v>
      </c>
    </row>
    <row r="95" spans="1:16" ht="12.75">
      <c r="A95" t="s">
        <v>49</v>
      </c>
      <c s="34" t="s">
        <v>145</v>
      </c>
      <c s="34" t="s">
        <v>175</v>
      </c>
      <c s="35" t="s">
        <v>47</v>
      </c>
      <c s="6" t="s">
        <v>176</v>
      </c>
      <c s="36" t="s">
        <v>62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82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84</v>
      </c>
    </row>
    <row r="99" spans="1:16" ht="12.75">
      <c r="A99" t="s">
        <v>49</v>
      </c>
      <c s="34" t="s">
        <v>149</v>
      </c>
      <c s="34" t="s">
        <v>178</v>
      </c>
      <c s="35" t="s">
        <v>47</v>
      </c>
      <c s="6" t="s">
        <v>179</v>
      </c>
      <c s="36" t="s">
        <v>62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82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84</v>
      </c>
    </row>
    <row r="103" spans="1:16" ht="12.75">
      <c r="A103" t="s">
        <v>49</v>
      </c>
      <c s="34" t="s">
        <v>153</v>
      </c>
      <c s="34" t="s">
        <v>655</v>
      </c>
      <c s="35" t="s">
        <v>47</v>
      </c>
      <c s="6" t="s">
        <v>656</v>
      </c>
      <c s="36" t="s">
        <v>216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57</v>
      </c>
    </row>
    <row r="106" spans="1:5" ht="76.5">
      <c r="A106" t="s">
        <v>58</v>
      </c>
      <c r="E106" s="39" t="s">
        <v>657</v>
      </c>
    </row>
    <row r="107" spans="1:16" ht="12.75">
      <c r="A107" t="s">
        <v>49</v>
      </c>
      <c s="34" t="s">
        <v>156</v>
      </c>
      <c s="34" t="s">
        <v>184</v>
      </c>
      <c s="35" t="s">
        <v>47</v>
      </c>
      <c s="6" t="s">
        <v>185</v>
      </c>
      <c s="36" t="s">
        <v>62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82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638</v>
      </c>
    </row>
    <row r="110" spans="1:5" ht="12.75">
      <c r="A110" t="s">
        <v>58</v>
      </c>
      <c r="E110" s="39" t="s">
        <v>84</v>
      </c>
    </row>
    <row r="111" spans="1:16" ht="12.75">
      <c r="A111" t="s">
        <v>49</v>
      </c>
      <c s="34" t="s">
        <v>159</v>
      </c>
      <c s="34" t="s">
        <v>658</v>
      </c>
      <c s="35" t="s">
        <v>47</v>
      </c>
      <c s="6" t="s">
        <v>659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82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638</v>
      </c>
    </row>
    <row r="114" spans="1:5" ht="12.75">
      <c r="A114" t="s">
        <v>58</v>
      </c>
      <c r="E114" s="39" t="s">
        <v>84</v>
      </c>
    </row>
    <row r="115" spans="1:16" ht="12.75">
      <c r="A115" t="s">
        <v>49</v>
      </c>
      <c s="34" t="s">
        <v>162</v>
      </c>
      <c s="34" t="s">
        <v>181</v>
      </c>
      <c s="35" t="s">
        <v>47</v>
      </c>
      <c s="6" t="s">
        <v>182</v>
      </c>
      <c s="36" t="s">
        <v>62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82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638</v>
      </c>
    </row>
    <row r="118" spans="1:5" ht="12.75">
      <c r="A118" t="s">
        <v>58</v>
      </c>
      <c r="E118" s="39" t="s">
        <v>84</v>
      </c>
    </row>
    <row r="119" spans="1:16" ht="12.75">
      <c r="A119" t="s">
        <v>49</v>
      </c>
      <c s="34" t="s">
        <v>165</v>
      </c>
      <c s="34" t="s">
        <v>190</v>
      </c>
      <c s="35" t="s">
        <v>47</v>
      </c>
      <c s="6" t="s">
        <v>191</v>
      </c>
      <c s="36" t="s">
        <v>62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82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638</v>
      </c>
    </row>
    <row r="122" spans="1:5" ht="12.75">
      <c r="A122" t="s">
        <v>58</v>
      </c>
      <c r="E122" s="39" t="s">
        <v>84</v>
      </c>
    </row>
    <row r="123" spans="1:16" ht="12.75">
      <c r="A123" t="s">
        <v>49</v>
      </c>
      <c s="34" t="s">
        <v>168</v>
      </c>
      <c s="34" t="s">
        <v>193</v>
      </c>
      <c s="35" t="s">
        <v>47</v>
      </c>
      <c s="6" t="s">
        <v>194</v>
      </c>
      <c s="36" t="s">
        <v>62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638</v>
      </c>
    </row>
    <row r="126" spans="1:5" ht="38.25">
      <c r="A126" t="s">
        <v>58</v>
      </c>
      <c r="E126" s="39" t="s">
        <v>195</v>
      </c>
    </row>
    <row r="127" spans="1:16" ht="12.75">
      <c r="A127" t="s">
        <v>49</v>
      </c>
      <c s="34" t="s">
        <v>171</v>
      </c>
      <c s="34" t="s">
        <v>197</v>
      </c>
      <c s="35" t="s">
        <v>47</v>
      </c>
      <c s="6" t="s">
        <v>198</v>
      </c>
      <c s="36" t="s">
        <v>62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82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638</v>
      </c>
    </row>
    <row r="130" spans="1:5" ht="12.75">
      <c r="A130" t="s">
        <v>58</v>
      </c>
      <c r="E130" s="39" t="s">
        <v>84</v>
      </c>
    </row>
    <row r="131" spans="1:16" ht="12.75">
      <c r="A131" t="s">
        <v>49</v>
      </c>
      <c s="34" t="s">
        <v>174</v>
      </c>
      <c s="34" t="s">
        <v>200</v>
      </c>
      <c s="35" t="s">
        <v>47</v>
      </c>
      <c s="6" t="s">
        <v>201</v>
      </c>
      <c s="36" t="s">
        <v>62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84</v>
      </c>
    </row>
    <row r="135" spans="1:16" ht="12.75">
      <c r="A135" t="s">
        <v>49</v>
      </c>
      <c s="34" t="s">
        <v>177</v>
      </c>
      <c s="34" t="s">
        <v>203</v>
      </c>
      <c s="35" t="s">
        <v>47</v>
      </c>
      <c s="6" t="s">
        <v>204</v>
      </c>
      <c s="36" t="s">
        <v>205</v>
      </c>
      <c s="37">
        <v>12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82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84</v>
      </c>
    </row>
    <row r="139" spans="1:16" ht="12.75">
      <c r="A139" t="s">
        <v>49</v>
      </c>
      <c s="34" t="s">
        <v>180</v>
      </c>
      <c s="34" t="s">
        <v>207</v>
      </c>
      <c s="35" t="s">
        <v>47</v>
      </c>
      <c s="6" t="s">
        <v>208</v>
      </c>
      <c s="36" t="s">
        <v>81</v>
      </c>
      <c s="37">
        <v>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57</v>
      </c>
    </row>
    <row r="142" spans="1:5" ht="51">
      <c r="A142" t="s">
        <v>58</v>
      </c>
      <c r="E142" s="39" t="s">
        <v>209</v>
      </c>
    </row>
    <row r="143" spans="1:16" ht="12.75">
      <c r="A143" t="s">
        <v>49</v>
      </c>
      <c s="34" t="s">
        <v>183</v>
      </c>
      <c s="34" t="s">
        <v>211</v>
      </c>
      <c s="35" t="s">
        <v>47</v>
      </c>
      <c s="6" t="s">
        <v>212</v>
      </c>
      <c s="36" t="s">
        <v>62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82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84</v>
      </c>
    </row>
    <row r="147" spans="1:16" ht="12.75">
      <c r="A147" t="s">
        <v>49</v>
      </c>
      <c s="34" t="s">
        <v>186</v>
      </c>
      <c s="34" t="s">
        <v>223</v>
      </c>
      <c s="35" t="s">
        <v>47</v>
      </c>
      <c s="6" t="s">
        <v>224</v>
      </c>
      <c s="36" t="s">
        <v>62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225</v>
      </c>
    </row>
    <row r="151" spans="1:13" ht="12.75">
      <c r="A151" t="s">
        <v>46</v>
      </c>
      <c r="C151" s="31" t="s">
        <v>20</v>
      </c>
      <c r="E151" s="33" t="s">
        <v>387</v>
      </c>
      <c r="J151" s="32">
        <f>0</f>
      </c>
      <c s="32">
        <f>0</f>
      </c>
      <c s="32">
        <f>0+L152+L156+L160+L164</f>
      </c>
      <c s="32">
        <f>0+M152+M156+M160+M164</f>
      </c>
    </row>
    <row r="152" spans="1:16" ht="12.75">
      <c r="A152" t="s">
        <v>49</v>
      </c>
      <c s="34" t="s">
        <v>189</v>
      </c>
      <c s="34" t="s">
        <v>389</v>
      </c>
      <c s="35" t="s">
        <v>47</v>
      </c>
      <c s="6" t="s">
        <v>390</v>
      </c>
      <c s="36" t="s">
        <v>205</v>
      </c>
      <c s="37">
        <v>16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55</v>
      </c>
    </row>
    <row r="154" spans="1:5" ht="12.75">
      <c r="A154" s="35" t="s">
        <v>56</v>
      </c>
      <c r="E154" s="40" t="s">
        <v>57</v>
      </c>
    </row>
    <row r="155" spans="1:5" ht="12.75">
      <c r="A155" t="s">
        <v>58</v>
      </c>
      <c r="E155" s="39" t="s">
        <v>391</v>
      </c>
    </row>
    <row r="156" spans="1:16" ht="12.75">
      <c r="A156" t="s">
        <v>49</v>
      </c>
      <c s="34" t="s">
        <v>192</v>
      </c>
      <c s="34" t="s">
        <v>404</v>
      </c>
      <c s="35" t="s">
        <v>47</v>
      </c>
      <c s="6" t="s">
        <v>405</v>
      </c>
      <c s="36" t="s">
        <v>205</v>
      </c>
      <c s="37">
        <v>18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82</v>
      </c>
      <c>
        <f>(M156*21)/100</f>
      </c>
      <c t="s">
        <v>27</v>
      </c>
    </row>
    <row r="157" spans="1:5" ht="12.75">
      <c r="A157" s="35" t="s">
        <v>54</v>
      </c>
      <c r="E157" s="39" t="s">
        <v>55</v>
      </c>
    </row>
    <row r="158" spans="1:5" ht="12.75">
      <c r="A158" s="35" t="s">
        <v>56</v>
      </c>
      <c r="E158" s="40" t="s">
        <v>57</v>
      </c>
    </row>
    <row r="159" spans="1:5" ht="12.75">
      <c r="A159" t="s">
        <v>58</v>
      </c>
      <c r="E159" s="39" t="s">
        <v>84</v>
      </c>
    </row>
    <row r="160" spans="1:16" ht="12.75">
      <c r="A160" t="s">
        <v>49</v>
      </c>
      <c s="34" t="s">
        <v>196</v>
      </c>
      <c s="34" t="s">
        <v>400</v>
      </c>
      <c s="35" t="s">
        <v>47</v>
      </c>
      <c s="6" t="s">
        <v>401</v>
      </c>
      <c s="36" t="s">
        <v>62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55</v>
      </c>
    </row>
    <row r="162" spans="1:5" ht="12.75">
      <c r="A162" s="35" t="s">
        <v>56</v>
      </c>
      <c r="E162" s="40" t="s">
        <v>57</v>
      </c>
    </row>
    <row r="163" spans="1:5" ht="25.5">
      <c r="A163" t="s">
        <v>58</v>
      </c>
      <c r="E163" s="39" t="s">
        <v>402</v>
      </c>
    </row>
    <row r="164" spans="1:16" ht="12.75">
      <c r="A164" t="s">
        <v>49</v>
      </c>
      <c s="34" t="s">
        <v>199</v>
      </c>
      <c s="34" t="s">
        <v>413</v>
      </c>
      <c s="35" t="s">
        <v>47</v>
      </c>
      <c s="6" t="s">
        <v>414</v>
      </c>
      <c s="36" t="s">
        <v>205</v>
      </c>
      <c s="37">
        <v>12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55</v>
      </c>
    </row>
    <row r="166" spans="1:5" ht="12.75">
      <c r="A166" s="35" t="s">
        <v>56</v>
      </c>
      <c r="E166" s="40" t="s">
        <v>57</v>
      </c>
    </row>
    <row r="167" spans="1:5" ht="38.25">
      <c r="A167" t="s">
        <v>58</v>
      </c>
      <c r="E167" s="39" t="s">
        <v>419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