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895" activeTab="0"/>
  </bookViews>
  <sheets>
    <sheet name="Rekapitulace zakázky" sheetId="1" r:id="rId1"/>
    <sheet name="22-11-1 - SO 05 - 001.1 -..." sheetId="2" r:id="rId2"/>
    <sheet name="22-11-2 - SO 05 - 001.2 -..." sheetId="3" r:id="rId3"/>
    <sheet name="22-11-3 - SO 05 - 001.3 -..." sheetId="4" r:id="rId4"/>
    <sheet name="22-11-4 - SO 05 - 001.4 -..." sheetId="5" r:id="rId5"/>
    <sheet name="Pokyny pro vyplnění" sheetId="6" r:id="rId6"/>
  </sheets>
  <definedNames>
    <definedName name="_xlnm._FilterDatabase" localSheetId="1" hidden="1">'22-11-1 - SO 05 - 001.1 -...'!$C$99:$K$543</definedName>
    <definedName name="_xlnm._FilterDatabase" localSheetId="2" hidden="1">'22-11-2 - SO 05 - 001.2 -...'!$C$87:$K$151</definedName>
    <definedName name="_xlnm._FilterDatabase" localSheetId="3" hidden="1">'22-11-3 - SO 05 - 001.3 -...'!$C$90:$K$126</definedName>
    <definedName name="_xlnm._FilterDatabase" localSheetId="4" hidden="1">'22-11-4 - SO 05 - 001.4 -...'!$C$86:$K$92</definedName>
    <definedName name="_xlnm.Print_Area" localSheetId="1">'22-11-1 - SO 05 - 001.1 -...'!$C$4:$J$41,'22-11-1 - SO 05 - 001.1 -...'!$C$47:$J$79,'22-11-1 - SO 05 - 001.1 -...'!$C$85:$K$543</definedName>
    <definedName name="_xlnm.Print_Area" localSheetId="2">'22-11-2 - SO 05 - 001.2 -...'!$C$4:$J$41,'22-11-2 - SO 05 - 001.2 -...'!$C$47:$J$67,'22-11-2 - SO 05 - 001.2 -...'!$C$73:$K$151</definedName>
    <definedName name="_xlnm.Print_Area" localSheetId="3">'22-11-3 - SO 05 - 001.3 -...'!$C$4:$J$41,'22-11-3 - SO 05 - 001.3 -...'!$C$47:$J$70,'22-11-3 - SO 05 - 001.3 -...'!$C$76:$K$126</definedName>
    <definedName name="_xlnm.Print_Area" localSheetId="4">'22-11-4 - SO 05 - 001.4 -...'!$C$4:$J$41,'22-11-4 - SO 05 - 001.4 -...'!$C$47:$J$66,'22-11-4 - SO 05 - 001.4 -...'!$C$72:$K$92</definedName>
    <definedName name="_xlnm.Print_Area" localSheetId="0">'Rekapitulace zakázky'!$D$4:$AO$36,'Rekapitulace zakázky'!$C$42:$AQ$60</definedName>
    <definedName name="_xlnm.Print_Titles" localSheetId="0">'Rekapitulace zakázky'!$52:$52</definedName>
    <definedName name="_xlnm.Print_Titles" localSheetId="1">'22-11-1 - SO 05 - 001.1 -...'!$99:$99</definedName>
    <definedName name="_xlnm.Print_Titles" localSheetId="2">'22-11-2 - SO 05 - 001.2 -...'!$87:$87</definedName>
    <definedName name="_xlnm.Print_Titles" localSheetId="3">'22-11-3 - SO 05 - 001.3 -...'!$90:$90</definedName>
    <definedName name="_xlnm.Print_Titles" localSheetId="4">'22-11-4 - SO 05 - 001.4 -...'!$86:$86</definedName>
  </definedNames>
  <calcPr calcId="162913"/>
</workbook>
</file>

<file path=xl/sharedStrings.xml><?xml version="1.0" encoding="utf-8"?>
<sst xmlns="http://schemas.openxmlformats.org/spreadsheetml/2006/main" count="6235" uniqueCount="1106">
  <si>
    <t>Export Komplet</t>
  </si>
  <si>
    <t>VZ</t>
  </si>
  <si>
    <t>2.0</t>
  </si>
  <si>
    <t>ZAMOK</t>
  </si>
  <si>
    <t>False</t>
  </si>
  <si>
    <t>{47147b80-c1e9-40ce-a468-bcf415c46fc4}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</si>
  <si>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</si>
  <si>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</si>
  <si>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</si>
  <si>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</si>
  <si>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</si>
  <si>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</si>
  <si>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</si>
  <si>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</si>
  <si>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22-11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</si>
  <si>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</si>
  <si>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</si>
  <si>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SO 05 - Oprava mostu v km 24,778 na trati Kutná Hora-Zruč n/S</t>
  </si>
  <si>
    <t>0,1</t>
  </si>
  <si>
    <t>KSO:</t>
  </si>
  <si>
    <t>821</t>
  </si>
  <si>
    <t>CC-CZ:</t>
  </si>
  <si>
    <t>1</t>
  </si>
  <si>
    <t>Místo:</t>
  </si>
  <si>
    <t xml:space="preserve"> </t>
  </si>
  <si>
    <t>Datum:</t>
  </si>
  <si>
    <t>24. 11. 2022</t>
  </si>
  <si>
    <t>10</t>
  </si>
  <si>
    <t>CZ-CPV:</t>
  </si>
  <si>
    <t>45000000-7</t>
  </si>
  <si>
    <t>CZ-CPA:</t>
  </si>
  <si>
    <t>42</t>
  </si>
  <si>
    <t>100</t>
  </si>
  <si>
    <t>Zadavatel:</t>
  </si>
  <si>
    <t>IČ:</t>
  </si>
  <si>
    <t>70994234</t>
  </si>
  <si>
    <t>Správa železnic, státní organizace</t>
  </si>
  <si>
    <t>DIČ:</t>
  </si>
  <si>
    <t>CZ70994234</t>
  </si>
  <si>
    <t>Uchazeč:</t>
  </si>
  <si>
    <t>Vyplň údaj</t>
  </si>
  <si>
    <t>Projektant:</t>
  </si>
  <si>
    <t>28693094</t>
  </si>
  <si>
    <t>DIPONT s.r.o.</t>
  </si>
  <si>
    <t>CZ28693094</t>
  </si>
  <si>
    <t>True</t>
  </si>
  <si>
    <t>Zpracovatel:</t>
  </si>
  <si>
    <t/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</si>
  <si>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</si>
  <si>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</si>
  <si>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</si>
  <si>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</si>
  <si>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</si>
  <si>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</si>
  <si>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</si>
  <si>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</si>
  <si>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</si>
  <si>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</si>
  <si>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</si>
  <si>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</si>
  <si>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</si>
  <si>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</si>
  <si>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</si>
  <si>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</si>
  <si>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</si>
  <si>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</si>
  <si>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</si>
  <si>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</si>
  <si>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</si>
  <si>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</si>
  <si>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</si>
  <si>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</si>
  <si>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</si>
  <si>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</si>
  <si>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</si>
  <si>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</si>
  <si>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</si>
  <si>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</si>
  <si>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</si>
  <si>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</si>
  <si>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</si>
  <si>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</si>
  <si>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</si>
  <si>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</si>
  <si>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</si>
  <si>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</si>
  <si>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</si>
  <si>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</si>
  <si>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ING</t>
  </si>
  <si>
    <t>{9149791e-642a-4d9e-819c-967f78991de3}</t>
  </si>
  <si>
    <t>2</t>
  </si>
  <si>
    <t>/</t>
  </si>
  <si>
    <t>22-11-1</t>
  </si>
  <si>
    <t xml:space="preserve">SO 05 - 001.1 - Oprava mostu v km 24,778 na trati Kutná Hora-Zruč n/S_Most </t>
  </si>
  <si>
    <t>Soupis</t>
  </si>
  <si>
    <t>{55de6b13-3418-44b8-9a8f-0091254e1503}</t>
  </si>
  <si>
    <t>22-11-2</t>
  </si>
  <si>
    <t>SO 05 - 001.2 - Oprava mostu v km 24,778 na trati Kutná Hora-Zruč n/S_Železniční svršek</t>
  </si>
  <si>
    <t>{e154e4d6-2c27-49fa-9af7-9b1845a21210}</t>
  </si>
  <si>
    <t>22-11-3</t>
  </si>
  <si>
    <t xml:space="preserve">SO 05 - 001.3 - Oprava mostu v km 24,778 na trati Kutná Hora-Zruč n/S_VRN </t>
  </si>
  <si>
    <t>{1968eba2-0200-4b8f-8c7e-c03a0ca07425}</t>
  </si>
  <si>
    <t>22-11-4</t>
  </si>
  <si>
    <t>SO 05 - 001.4 - Oprava mostu v km 24,778 na trati Kutná Hora-Zruč n/S_DSPS</t>
  </si>
  <si>
    <t>{47255a5a-4934-472d-ab00-3b95b523bd97}</t>
  </si>
  <si>
    <t>KRYCÍ LIST SOUPISU PRACÍ</t>
  </si>
  <si>
    <t>Objekt:</t>
  </si>
  <si>
    <t>22-11 - SO 05 - Oprava mostu v km 24,778 na trati Kutná Hora-Zruč n/S</t>
  </si>
  <si>
    <t>Soupis:</t>
  </si>
  <si>
    <t xml:space="preserve">22-11-1 - SO 05 - 001.1 - Oprava mostu v km 24,778 na trati Kutná Hora-Zruč n/S_Most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</si>
  <si>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</si>
  <si>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</si>
  <si>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</si>
  <si>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</si>
  <si>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</si>
  <si>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</si>
  <si>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</si>
  <si>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</si>
  <si>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</si>
  <si>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</si>
  <si>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</si>
  <si>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</si>
  <si>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</si>
  <si>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</si>
  <si>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</si>
  <si>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</si>
  <si>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</si>
  <si>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M - Práce a dodávky M</t>
  </si>
  <si>
    <t xml:space="preserve">    43-M - Montáž ocelových konstrukcí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</si>
  <si>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</si>
  <si>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</si>
  <si>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</si>
  <si>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</si>
  <si>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</si>
  <si>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</si>
  <si>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</si>
  <si>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</si>
  <si>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</si>
  <si>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</si>
  <si>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</si>
  <si>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</si>
  <si>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</si>
  <si>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</si>
  <si>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</si>
  <si>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</si>
  <si>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</si>
  <si>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</si>
  <si>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</si>
  <si>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</si>
  <si>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</si>
  <si>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2022 02</t>
  </si>
  <si>
    <t>4</t>
  </si>
  <si>
    <t>898337709</t>
  </si>
  <si>
    <t>Online PSC</t>
  </si>
  <si>
    <t>https://podminky.urs.cz/item/CS_URS_2022_02/111211101</t>
  </si>
  <si>
    <t>VV</t>
  </si>
  <si>
    <t>za křídly</t>
  </si>
  <si>
    <t>12*8*2</t>
  </si>
  <si>
    <t>12*6*2</t>
  </si>
  <si>
    <t>Součet</t>
  </si>
  <si>
    <t>112155315</t>
  </si>
  <si>
    <t>Štěpkování s naložením na dopravní prostředek a odvozem do 20 km keřového porostu hustého</t>
  </si>
  <si>
    <t>-1117490799</t>
  </si>
  <si>
    <t>https://podminky.urs.cz/item/CS_URS_2022_02/112155315</t>
  </si>
  <si>
    <t>3</t>
  </si>
  <si>
    <t>115001106</t>
  </si>
  <si>
    <t>Převedení vody potrubím průměru DN přes 600 do 900</t>
  </si>
  <si>
    <t>m</t>
  </si>
  <si>
    <t>164360242</t>
  </si>
  <si>
    <t>https://podminky.urs.cz/item/CS_URS_2022_02/115001106</t>
  </si>
  <si>
    <t xml:space="preserve">pro sanaci opěry </t>
  </si>
  <si>
    <t>119001421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</si>
  <si>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</si>
  <si>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-1577189412</t>
  </si>
  <si>
    <t>https://podminky.urs.cz/item/CS_URS_2022_02/119001421</t>
  </si>
  <si>
    <t>ČD telematika SEE, SSZT,  včetně přemístění kabelu pod chodníkovou podlahu  bez přerušení vedení</t>
  </si>
  <si>
    <t>8*2</t>
  </si>
  <si>
    <t>5</t>
  </si>
  <si>
    <t>121151113</t>
  </si>
  <si>
    <t>Sejmutí ornice strojně při souvislé ploše přes 100 do 500 m2, tl. vrstvy do 200 mm</t>
  </si>
  <si>
    <t>-1860088808</t>
  </si>
  <si>
    <t>https://podminky.urs.cz/item/CS_URS_2022_02/121151113</t>
  </si>
  <si>
    <t xml:space="preserve">za křídly 1 m </t>
  </si>
  <si>
    <t>5,5*1*2</t>
  </si>
  <si>
    <t>6*1</t>
  </si>
  <si>
    <t>2,5*1</t>
  </si>
  <si>
    <t xml:space="preserve">vyústění odvodnění </t>
  </si>
  <si>
    <t>1*1*4</t>
  </si>
  <si>
    <t>6</t>
  </si>
  <si>
    <t>122252502</t>
  </si>
  <si>
    <t>Odkopávky a prokopávky nezapažené pro spodní stavbu železnic strojně v hornině třídy těžitelnosti I skupiny 3 přes 100 do 1 000 m3</t>
  </si>
  <si>
    <t>m3</t>
  </si>
  <si>
    <t>-1543865375</t>
  </si>
  <si>
    <t>https://podminky.urs.cz/item/CS_URS_2022_02/122252502</t>
  </si>
  <si>
    <t xml:space="preserve">výběhy do trati </t>
  </si>
  <si>
    <t xml:space="preserve">směr Zruč nad Sázavou </t>
  </si>
  <si>
    <t>8,7*8</t>
  </si>
  <si>
    <t xml:space="preserve">směr Kutná Hora </t>
  </si>
  <si>
    <t>8,8*8</t>
  </si>
  <si>
    <t xml:space="preserve">pro dlažby </t>
  </si>
  <si>
    <t>32*0,3</t>
  </si>
  <si>
    <t>7</t>
  </si>
  <si>
    <t>122252508</t>
  </si>
  <si>
    <t>Odkopávky a prokopávky nezapažené pro spodní stavbu železnic strojně v hornině třídy těžitelnosti I skupiny 3 Příplatek k cenám za ztížení při rekonstrukcích</t>
  </si>
  <si>
    <t>-1992589513</t>
  </si>
  <si>
    <t>https://podminky.urs.cz/item/CS_URS_2022_02/122252508</t>
  </si>
  <si>
    <t>8</t>
  </si>
  <si>
    <t>162432511</t>
  </si>
  <si>
    <t>Vodorovné přemístění výkopku pracovním vlakem bez naložení výkopku, avšak s jeho vyložením, pro jakoukoliv třídu těžitelnosti, na vzdálenost do 2 000 m</t>
  </si>
  <si>
    <t>t</t>
  </si>
  <si>
    <t>1266662385</t>
  </si>
  <si>
    <t>https://podminky.urs.cz/item/CS_URS_2022_02/162432511</t>
  </si>
  <si>
    <t xml:space="preserve">zemina </t>
  </si>
  <si>
    <t>299,2</t>
  </si>
  <si>
    <t>suť</t>
  </si>
  <si>
    <t>60,744</t>
  </si>
  <si>
    <t>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</si>
  <si>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</si>
  <si>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</si>
  <si>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-714408733</t>
  </si>
  <si>
    <t>https://podminky.urs.cz/item/CS_URS_2022_02/162751117</t>
  </si>
  <si>
    <t>149,6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</si>
  <si>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</si>
  <si>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</si>
  <si>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1619779781</t>
  </si>
  <si>
    <t>https://podminky.urs.cz/item/CS_URS_2022_02/162751119</t>
  </si>
  <si>
    <t>149,6*12</t>
  </si>
  <si>
    <t>11</t>
  </si>
  <si>
    <t>171103101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</si>
  <si>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</si>
  <si>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-1166793397</t>
  </si>
  <si>
    <t>https://podminky.urs.cz/item/CS_URS_2022_02/171103101</t>
  </si>
  <si>
    <t>12</t>
  </si>
  <si>
    <t>171201231</t>
  </si>
  <si>
    <t>Poplatek za uložení stavebního odpadu na recyklační skládce (skládkovné) zeminy a kamení zatříděného do Katalogu odpadů pod kódem 17 05 04</t>
  </si>
  <si>
    <t>-965362733</t>
  </si>
  <si>
    <t>https://podminky.urs.cz/item/CS_URS_2022_02/171201231</t>
  </si>
  <si>
    <t>149,6*2,0</t>
  </si>
  <si>
    <t>13</t>
  </si>
  <si>
    <t>174111311</t>
  </si>
  <si>
    <t>Zásyp sypaninou pro spodní stavbu železnic objemu přes 3 m3 se zhutněním</t>
  </si>
  <si>
    <t>885360137</t>
  </si>
  <si>
    <t>https://podminky.urs.cz/item/CS_URS_2022_02/174111311</t>
  </si>
  <si>
    <t xml:space="preserve">zásyp předpolí </t>
  </si>
  <si>
    <t>5,6*8</t>
  </si>
  <si>
    <t>5,8*8</t>
  </si>
  <si>
    <t>14</t>
  </si>
  <si>
    <t>M</t>
  </si>
  <si>
    <t>58344171</t>
  </si>
  <si>
    <t>štěrkodrť frakce 0/32</t>
  </si>
  <si>
    <t>820791842</t>
  </si>
  <si>
    <t>91,2*1,9</t>
  </si>
  <si>
    <t>181411122</t>
  </si>
  <si>
    <t>Založení trávníku na půdě předem připravené plochy do 1000 m2 výsevem včetně utažení lučního na svahu přes 1:5 do 1:2</t>
  </si>
  <si>
    <t>1878021287</t>
  </si>
  <si>
    <t>https://podminky.urs.cz/item/CS_URS_2022_02/181411122</t>
  </si>
  <si>
    <t xml:space="preserve">osetí ornice </t>
  </si>
  <si>
    <t>16</t>
  </si>
  <si>
    <t>005724740</t>
  </si>
  <si>
    <t>osivo směs travní krajinná-svahová</t>
  </si>
  <si>
    <t>kg</t>
  </si>
  <si>
    <t>11227589</t>
  </si>
  <si>
    <t>23,5*0,015</t>
  </si>
  <si>
    <t>17</t>
  </si>
  <si>
    <t>182351123</t>
  </si>
  <si>
    <t>Rozprostření a urovnání ornice ve svahu sklonu přes 1:5 strojně při souvislé ploše přes 100 do 500 m2, tl. vrstvy do 200 mm</t>
  </si>
  <si>
    <t>-1023189207</t>
  </si>
  <si>
    <t>https://podminky.urs.cz/item/CS_URS_2022_02/182351123</t>
  </si>
  <si>
    <t>Zakládání</t>
  </si>
  <si>
    <t>18</t>
  </si>
  <si>
    <t>212795111</t>
  </si>
  <si>
    <t>Příčné odvodnění za opěrou z plastových trub</t>
  </si>
  <si>
    <t>-783105924</t>
  </si>
  <si>
    <t>https://podminky.urs.cz/item/CS_URS_2022_02/212795111</t>
  </si>
  <si>
    <t>9*2</t>
  </si>
  <si>
    <t>19</t>
  </si>
  <si>
    <t>224111114</t>
  </si>
  <si>
    <t>Maloprofilové vrty průběžným sacím vrtáním průměru do 56 mm do úklonu 45° v hl 0 až 25 m v hornině tř. III a IV</t>
  </si>
  <si>
    <t>760049633</t>
  </si>
  <si>
    <t>https://podminky.urs.cz/item/CS_URS_2022_02/224111114</t>
  </si>
  <si>
    <t xml:space="preserve">pro injektáž </t>
  </si>
  <si>
    <t xml:space="preserve">opěry </t>
  </si>
  <si>
    <t>125,6</t>
  </si>
  <si>
    <t xml:space="preserve">křídla </t>
  </si>
  <si>
    <t>92,5</t>
  </si>
  <si>
    <t>55,4</t>
  </si>
  <si>
    <t>20</t>
  </si>
  <si>
    <t>281601111</t>
  </si>
  <si>
    <t>Injektování s jednoduchým obturátorem nebo bez obturátoru vzestupné, tlakem do 0,60 MPa</t>
  </si>
  <si>
    <t>hod</t>
  </si>
  <si>
    <t>-1625368083</t>
  </si>
  <si>
    <t>https://podminky.urs.cz/item/CS_URS_2022_02/281601111</t>
  </si>
  <si>
    <t>35,3*3,5</t>
  </si>
  <si>
    <t>58521133-01</t>
  </si>
  <si>
    <t>Injektážní směs</t>
  </si>
  <si>
    <t>-2138360622</t>
  </si>
  <si>
    <t xml:space="preserve">injektáž 10% předpoklad mezerovitost </t>
  </si>
  <si>
    <t>353*0,1</t>
  </si>
  <si>
    <t>Svislé a kompletní konstrukce</t>
  </si>
  <si>
    <t>22</t>
  </si>
  <si>
    <t>334323218</t>
  </si>
  <si>
    <t>Mostní křídla a závěrné zídky z betonu železového C 30/37</t>
  </si>
  <si>
    <t>-1817474516</t>
  </si>
  <si>
    <t>https://podminky.urs.cz/item/CS_URS_2022_02/334323218</t>
  </si>
  <si>
    <t>12,7+13,4</t>
  </si>
  <si>
    <t>23</t>
  </si>
  <si>
    <t>334323291</t>
  </si>
  <si>
    <t>Mostní křídla a závěrné zídky z betonu Příplatek k cenám za práce malého rozsahu do 25 m3</t>
  </si>
  <si>
    <t>986145335</t>
  </si>
  <si>
    <t>https://podminky.urs.cz/item/CS_URS_2022_02/334323291</t>
  </si>
  <si>
    <t>24</t>
  </si>
  <si>
    <t>334352111</t>
  </si>
  <si>
    <t>Bednění mostních křídel a závěrných zídek ze systémového bednění zřízení z překližek</t>
  </si>
  <si>
    <t>-998804219</t>
  </si>
  <si>
    <t>https://podminky.urs.cz/item/CS_URS_2022_02/334352111</t>
  </si>
  <si>
    <t>(1,305+0,880+0,880+1,305)*5,0</t>
  </si>
  <si>
    <t>(1,305+0,880+0,880+1,305)*6,0</t>
  </si>
  <si>
    <t>5,6*1,035*2</t>
  </si>
  <si>
    <t>0,88*4,8*2</t>
  </si>
  <si>
    <t>25</t>
  </si>
  <si>
    <t>334352211</t>
  </si>
  <si>
    <t>Bednění mostních křídel a závěrných zídek ze systémového bednění odstranění z překližek</t>
  </si>
  <si>
    <t>1889749261</t>
  </si>
  <si>
    <t>https://podminky.urs.cz/item/CS_URS_2022_02/334352211</t>
  </si>
  <si>
    <t>26</t>
  </si>
  <si>
    <t>334361216</t>
  </si>
  <si>
    <t>Výztuž betonářská mostních konstrukcí opěr, úložných prahů, křídel, závěrných zídek, bloků ložisek, pilířů a sloupů z oceli 10 505 (R) nebo BSt 500 dříků opěr</t>
  </si>
  <si>
    <t>-720853700</t>
  </si>
  <si>
    <t>https://podminky.urs.cz/item/CS_URS_2022_02/334361216</t>
  </si>
  <si>
    <t>1218,508/1000</t>
  </si>
  <si>
    <t>Vodorovné konstrukce</t>
  </si>
  <si>
    <t>27</t>
  </si>
  <si>
    <t>273361412</t>
  </si>
  <si>
    <t>Výztuž základových konstrukcí desek ze svařovaných sítí, hmotnosti přes 3,5 do 6 kg/m2</t>
  </si>
  <si>
    <t>1192266017</t>
  </si>
  <si>
    <t>https://podminky.urs.cz/item/CS_URS_2022_02/273361412</t>
  </si>
  <si>
    <t xml:space="preserve">pod dlažbu </t>
  </si>
  <si>
    <t>23,5*1,1*4,44/1000</t>
  </si>
  <si>
    <t xml:space="preserve">přechododvé konstrukce </t>
  </si>
  <si>
    <t>1230/1000</t>
  </si>
  <si>
    <t xml:space="preserve">odvodňovací žebra </t>
  </si>
  <si>
    <t>444/1000</t>
  </si>
  <si>
    <t>28</t>
  </si>
  <si>
    <t>421941521</t>
  </si>
  <si>
    <t>Demontáž podlahových plechů bez výztuh</t>
  </si>
  <si>
    <t>-1752166385</t>
  </si>
  <si>
    <t>https://podminky.urs.cz/item/CS_URS_2022_02/421941521</t>
  </si>
  <si>
    <t xml:space="preserve">středová podlaha </t>
  </si>
  <si>
    <t>1,08*11,3</t>
  </si>
  <si>
    <t>29</t>
  </si>
  <si>
    <t>421953211</t>
  </si>
  <si>
    <t>Dřevěné mostní podlahy z fošen a hranolů dočasné odstranění</t>
  </si>
  <si>
    <t>185730384</t>
  </si>
  <si>
    <t>https://podminky.urs.cz/item/CS_URS_2022_02/421953211</t>
  </si>
  <si>
    <t xml:space="preserve">chodníková </t>
  </si>
  <si>
    <t>0,95*11,3*2</t>
  </si>
  <si>
    <t>30</t>
  </si>
  <si>
    <t>423176R01</t>
  </si>
  <si>
    <t>Dodávka a montáž OK S355</t>
  </si>
  <si>
    <t>-1924707632</t>
  </si>
  <si>
    <t xml:space="preserve">dle přílohy </t>
  </si>
  <si>
    <t>8,4</t>
  </si>
  <si>
    <t>31</t>
  </si>
  <si>
    <t>423176R02</t>
  </si>
  <si>
    <t>Dodávka a montáž OK S235</t>
  </si>
  <si>
    <t>-1100165997</t>
  </si>
  <si>
    <t>2,1</t>
  </si>
  <si>
    <t>32</t>
  </si>
  <si>
    <t>428941121</t>
  </si>
  <si>
    <t>Osazení mostního ložiska ocelového nebo hrncového ocelového vodícího přídržného do 500 kN</t>
  </si>
  <si>
    <t>kus</t>
  </si>
  <si>
    <t>1081957710</t>
  </si>
  <si>
    <t>https://podminky.urs.cz/item/CS_URS_2022_02/428941121</t>
  </si>
  <si>
    <t>33</t>
  </si>
  <si>
    <t>RMAT0001</t>
  </si>
  <si>
    <t>ložisko mostní ocelové</t>
  </si>
  <si>
    <t>476409015</t>
  </si>
  <si>
    <t>34</t>
  </si>
  <si>
    <t>451315124</t>
  </si>
  <si>
    <t>Podkladní a výplňové vrstvy z betonu prostého tloušťky do 150 mm, z betonu C 12/15</t>
  </si>
  <si>
    <t>-318025573</t>
  </si>
  <si>
    <t>https://podminky.urs.cz/item/CS_URS_2022_02/451315124</t>
  </si>
  <si>
    <t>pod závěrné zídky</t>
  </si>
  <si>
    <t>4,45*5,6</t>
  </si>
  <si>
    <t>5,5*5,6</t>
  </si>
  <si>
    <t>35</t>
  </si>
  <si>
    <t>451475121</t>
  </si>
  <si>
    <t>Podkladní vrstva plastbetonová samonivelační, tloušťky do 10 mm první vrstva</t>
  </si>
  <si>
    <t>419689745</t>
  </si>
  <si>
    <t>https://podminky.urs.cz/item/CS_URS_2022_02/451475121</t>
  </si>
  <si>
    <t xml:space="preserve">patní desky </t>
  </si>
  <si>
    <t>0,2*0,2*2*4</t>
  </si>
  <si>
    <t>36</t>
  </si>
  <si>
    <t>451475122</t>
  </si>
  <si>
    <t>Podkladní vrstva plastbetonová samonivelační, tloušťky do 10 mm každá další vrstva</t>
  </si>
  <si>
    <t>-125701577</t>
  </si>
  <si>
    <t>https://podminky.urs.cz/item/CS_URS_2022_02/451475122</t>
  </si>
  <si>
    <t>0,320</t>
  </si>
  <si>
    <t>37</t>
  </si>
  <si>
    <t>457311118</t>
  </si>
  <si>
    <t>Vyrovnávací nebo spádový beton včetně úpravy povrchu C 30/37</t>
  </si>
  <si>
    <t>-1639653335</t>
  </si>
  <si>
    <t>https://podminky.urs.cz/item/CS_URS_2022_02/457311118</t>
  </si>
  <si>
    <t>směr Zruč nad Sázavou</t>
  </si>
  <si>
    <t>1,750</t>
  </si>
  <si>
    <t>38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</si>
  <si>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</si>
  <si>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</si>
  <si>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-679393529</t>
  </si>
  <si>
    <t>https://podminky.urs.cz/item/CS_URS_2022_02/465513157</t>
  </si>
  <si>
    <t>Komunikace pozemní</t>
  </si>
  <si>
    <t>39</t>
  </si>
  <si>
    <t>521272215</t>
  </si>
  <si>
    <t>Demontáž mostnic s odsunem hmot mimo objekt mostu se zřízením pomocné montážní lávky</t>
  </si>
  <si>
    <t>-233829616</t>
  </si>
  <si>
    <t>https://podminky.urs.cz/item/CS_URS_2022_02/521272215</t>
  </si>
  <si>
    <t>40</t>
  </si>
  <si>
    <t>521273111</t>
  </si>
  <si>
    <t>Mostnice na železničních mostech z tvrdého dřeva s plošným uložením výroba bez převýšení v přímé, v oblouku nebo přechodnici</t>
  </si>
  <si>
    <t>1597443174</t>
  </si>
  <si>
    <t>https://podminky.urs.cz/item/CS_URS_2022_02/521273111</t>
  </si>
  <si>
    <t>41</t>
  </si>
  <si>
    <t>521273211</t>
  </si>
  <si>
    <t>Mostnice na železničních mostech z tvrdého dřeva s plošným uložením montáž bez převýšení v přímé, v oblouku nebo přechodnici</t>
  </si>
  <si>
    <t>363698124</t>
  </si>
  <si>
    <t>https://podminky.urs.cz/item/CS_URS_2022_02/521273211</t>
  </si>
  <si>
    <t>521281111</t>
  </si>
  <si>
    <t>Pozednice na železničních mostech z tvrdého dřeva s plošným uložením výroba</t>
  </si>
  <si>
    <t>987875192</t>
  </si>
  <si>
    <t>https://podminky.urs.cz/item/CS_URS_2022_02/521281111</t>
  </si>
  <si>
    <t>43</t>
  </si>
  <si>
    <t>521281211</t>
  </si>
  <si>
    <t>Pozednice na železničních mostech z tvrdého dřeva s plošným uložením montáž</t>
  </si>
  <si>
    <t>1979177014</t>
  </si>
  <si>
    <t>https://podminky.urs.cz/item/CS_URS_2022_02/521281211</t>
  </si>
  <si>
    <t>44</t>
  </si>
  <si>
    <t>60815350</t>
  </si>
  <si>
    <t>mostnice dřevěná impregnovaná olejem DB 240x240mm dl 2,5m</t>
  </si>
  <si>
    <t>1514848347</t>
  </si>
  <si>
    <t>mostnice</t>
  </si>
  <si>
    <t>0,26*0,24*2,4*19</t>
  </si>
  <si>
    <t xml:space="preserve">pozednice </t>
  </si>
  <si>
    <t>0,26*0,24*2,4*2</t>
  </si>
  <si>
    <t>45</t>
  </si>
  <si>
    <t>521283221</t>
  </si>
  <si>
    <t>Demontáž pozednic s odstraněním štěrku</t>
  </si>
  <si>
    <t>1912431459</t>
  </si>
  <si>
    <t>https://podminky.urs.cz/item/CS_URS_2022_02/521283221</t>
  </si>
  <si>
    <t>Úpravy povrchů, podlahy a osazování výplní</t>
  </si>
  <si>
    <t>46</t>
  </si>
  <si>
    <t>628613233</t>
  </si>
  <si>
    <t>Protikorozní ochrana ocelových mostních konstrukcí včetně otryskání povrchu základní a podkladní epoxidový a vrchní polyuretanový nátěr s metalizací III. třídy</t>
  </si>
  <si>
    <t>-1283428874</t>
  </si>
  <si>
    <t>https://podminky.urs.cz/item/CS_URS_2022_02/628613233</t>
  </si>
  <si>
    <t xml:space="preserve">nátěr OK včetně zábradlí na OK </t>
  </si>
  <si>
    <t>117,5+62,8</t>
  </si>
  <si>
    <t xml:space="preserve">ve výbězích - zinkováno ponorem </t>
  </si>
  <si>
    <t xml:space="preserve">sloupky </t>
  </si>
  <si>
    <t>2,1*0,274*4</t>
  </si>
  <si>
    <t>madla</t>
  </si>
  <si>
    <t>9,06*0,247*4</t>
  </si>
  <si>
    <t xml:space="preserve">patní deska </t>
  </si>
  <si>
    <t>0,2*0,2*2*2*4</t>
  </si>
  <si>
    <t>47</t>
  </si>
  <si>
    <t>15625101</t>
  </si>
  <si>
    <t>drát metalizační Zn D 3mm</t>
  </si>
  <si>
    <t>972776921</t>
  </si>
  <si>
    <t>192,193*1,517</t>
  </si>
  <si>
    <t>Ostatní konstrukce a práce, bourání</t>
  </si>
  <si>
    <t>48</t>
  </si>
  <si>
    <t>911121211</t>
  </si>
  <si>
    <t>Ocelové zábradlí svařovaného nebo šroubovaného výroba</t>
  </si>
  <si>
    <t>-914437377</t>
  </si>
  <si>
    <t>https://podminky.urs.cz/item/CS_URS_2022_02/911121211</t>
  </si>
  <si>
    <t xml:space="preserve">ve výbězích </t>
  </si>
  <si>
    <t>3*4</t>
  </si>
  <si>
    <t>49</t>
  </si>
  <si>
    <t>911121311</t>
  </si>
  <si>
    <t>Ocelové zábradlí svařovaného nebo šroubovaného montáž</t>
  </si>
  <si>
    <t>1816654709</t>
  </si>
  <si>
    <t>https://podminky.urs.cz/item/CS_URS_2022_02/911121311</t>
  </si>
  <si>
    <t>50</t>
  </si>
  <si>
    <t>13431000</t>
  </si>
  <si>
    <t>úhelník ocelový rovnostranný jakost S235JR (11 375) 70x70x8mm</t>
  </si>
  <si>
    <t>-207957784</t>
  </si>
  <si>
    <t xml:space="preserve">Sloupky </t>
  </si>
  <si>
    <t>17,58/1000*4</t>
  </si>
  <si>
    <t>51</t>
  </si>
  <si>
    <t>13011066</t>
  </si>
  <si>
    <t>úhelník ocelový rovnostranný jakost S235JR (11 375) 60x60x5mm</t>
  </si>
  <si>
    <t>1085512558</t>
  </si>
  <si>
    <t xml:space="preserve">madla </t>
  </si>
  <si>
    <t>41,4/1000*4</t>
  </si>
  <si>
    <t>52</t>
  </si>
  <si>
    <t>13611248</t>
  </si>
  <si>
    <t>plech ocelový hladký jakost S235JR tl 20mm tabule</t>
  </si>
  <si>
    <t>920000008</t>
  </si>
  <si>
    <t>PATNÍ DESKA</t>
  </si>
  <si>
    <t>12,56*4/1000</t>
  </si>
  <si>
    <t>53</t>
  </si>
  <si>
    <t>938905312</t>
  </si>
  <si>
    <t>Údržba ocelových konstrukcí údržba ložisek vysekání obetonávky a zalití ložiskových desek</t>
  </si>
  <si>
    <t>1775395544</t>
  </si>
  <si>
    <t>https://podminky.urs.cz/item/CS_URS_2022_02/938905312</t>
  </si>
  <si>
    <t>4*2</t>
  </si>
  <si>
    <t>54</t>
  </si>
  <si>
    <t>941111121</t>
  </si>
  <si>
    <t>Montáž lešení řadového trubkového lehkého pracovního s podlahami s provozním zatížením tř. 3 do 200 kg/m2 šířky tř. W09 od 0,9 do 1,2 m, výšky do 10 m</t>
  </si>
  <si>
    <t>-1478070063</t>
  </si>
  <si>
    <t>https://podminky.urs.cz/item/CS_URS_2022_02/941111121</t>
  </si>
  <si>
    <t>13*5*2</t>
  </si>
  <si>
    <t>14*2</t>
  </si>
  <si>
    <t>55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</si>
  <si>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</si>
  <si>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</si>
  <si>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460874939</t>
  </si>
  <si>
    <t>https://podminky.urs.cz/item/CS_URS_2022_02/941111221</t>
  </si>
  <si>
    <t>176*30</t>
  </si>
  <si>
    <t>56</t>
  </si>
  <si>
    <t>941111821</t>
  </si>
  <si>
    <t>Demontáž lešení řadového trubkového lehkého pracovního s podlahami s provozním zatížením tř. 3 do 200 kg/m2 šířky tř. W09 od 0,9 do 1,2 m, výšky do 10 m</t>
  </si>
  <si>
    <t>-1446168418</t>
  </si>
  <si>
    <t>https://podminky.urs.cz/item/CS_URS_2022_02/941111821</t>
  </si>
  <si>
    <t>57</t>
  </si>
  <si>
    <t>943221111</t>
  </si>
  <si>
    <t>Montáž lešení prostorového rámového těžkého pracovního s podlahami s provozním zatížením tř. 4 do 300 kg/m2, výšky do 10 m</t>
  </si>
  <si>
    <t>2007456108</t>
  </si>
  <si>
    <t>https://podminky.urs.cz/item/CS_URS_2022_02/943221111</t>
  </si>
  <si>
    <t xml:space="preserve">v otvoru </t>
  </si>
  <si>
    <t>9*4,4*(3,440-1,7)</t>
  </si>
  <si>
    <t>58</t>
  </si>
  <si>
    <t>943221211</t>
  </si>
  <si>
    <t>Montáž lešení prostorového rámového těžkého pracovního s podlahami Příplatek za první a každý další den použití lešení k ceně -1111</t>
  </si>
  <si>
    <t>-1102589549</t>
  </si>
  <si>
    <t>https://podminky.urs.cz/item/CS_URS_2022_02/943221211</t>
  </si>
  <si>
    <t>68,904*30</t>
  </si>
  <si>
    <t>59</t>
  </si>
  <si>
    <t>943221811</t>
  </si>
  <si>
    <t>Demontáž lešení prostorového rámového těžkého pracovního s podlahami s provozním zatížením tř. 4 do 300 kg/m2, výšky do 10 m</t>
  </si>
  <si>
    <t>-373622053</t>
  </si>
  <si>
    <t>https://podminky.urs.cz/item/CS_URS_2022_02/943221811</t>
  </si>
  <si>
    <t>60</t>
  </si>
  <si>
    <t>953965132</t>
  </si>
  <si>
    <t>Kotvy chemické s vyvrtáním otvoru kotevní šrouby pro chemické kotvy, velikost M 16, délka 260 mm</t>
  </si>
  <si>
    <t>-2009308082</t>
  </si>
  <si>
    <t>https://podminky.urs.cz/item/CS_URS_2022_02/953965132</t>
  </si>
  <si>
    <t>8*4</t>
  </si>
  <si>
    <t>61</t>
  </si>
  <si>
    <t>963021112</t>
  </si>
  <si>
    <t>Bourání mostních konstrukcí nosných konstrukcí z kamene nebo cihel</t>
  </si>
  <si>
    <t>1668058872</t>
  </si>
  <si>
    <t>https://podminky.urs.cz/item/CS_URS_2022_02/963021112</t>
  </si>
  <si>
    <t xml:space="preserve">ubourání závěrných zdí </t>
  </si>
  <si>
    <t>1,1*4,3*2</t>
  </si>
  <si>
    <t>62</t>
  </si>
  <si>
    <t>966075141</t>
  </si>
  <si>
    <t>Odstranění různých konstrukcí na mostech kovového zábradlí vcelku</t>
  </si>
  <si>
    <t>-1654863406</t>
  </si>
  <si>
    <t>https://podminky.urs.cz/item/CS_URS_2022_02/966075141</t>
  </si>
  <si>
    <t>63</t>
  </si>
  <si>
    <t>985131111</t>
  </si>
  <si>
    <t>Očištění ploch stěn, rubu kleneb a podlah tlakovou vodou</t>
  </si>
  <si>
    <t>-1682565626</t>
  </si>
  <si>
    <t>https://podminky.urs.cz/item/CS_URS_2022_02/985131111</t>
  </si>
  <si>
    <t>5,380*4,290</t>
  </si>
  <si>
    <t>3,3*4,290</t>
  </si>
  <si>
    <t>7*2</t>
  </si>
  <si>
    <t xml:space="preserve">zprava </t>
  </si>
  <si>
    <t xml:space="preserve">zleva </t>
  </si>
  <si>
    <t>64</t>
  </si>
  <si>
    <t>985131211</t>
  </si>
  <si>
    <t>Očištění ploch stěn, rubu kleneb a podlah tryskání pískem sušeným</t>
  </si>
  <si>
    <t>1312271886</t>
  </si>
  <si>
    <t>https://podminky.urs.cz/item/CS_URS_2022_02/985131211</t>
  </si>
  <si>
    <t>65</t>
  </si>
  <si>
    <t>985142212</t>
  </si>
  <si>
    <t>Vysekání spojovací hmoty ze spár zdiva včetně vyčištění hloubky spáry přes 40 mm délky spáry na 1 m2 upravované plochy přes 6 do 12 m</t>
  </si>
  <si>
    <t>1921912355</t>
  </si>
  <si>
    <t>https://podminky.urs.cz/item/CS_URS_2022_02/985142212</t>
  </si>
  <si>
    <t>66</t>
  </si>
  <si>
    <t>985223211</t>
  </si>
  <si>
    <t>Přezdívání zdiva do aktivované malty kamenného, objemu přes 1 do 3 m3</t>
  </si>
  <si>
    <t>1457630185</t>
  </si>
  <si>
    <t>https://podminky.urs.cz/item/CS_URS_2022_02/985223211</t>
  </si>
  <si>
    <t xml:space="preserve">přezdění předpoklad 5% </t>
  </si>
  <si>
    <t>105,237*0,5*0,05</t>
  </si>
  <si>
    <t>67</t>
  </si>
  <si>
    <t>58380756</t>
  </si>
  <si>
    <t>kámen lomový soklový (1t=1,7m2)</t>
  </si>
  <si>
    <t>-200080757</t>
  </si>
  <si>
    <t>2,631*2,8</t>
  </si>
  <si>
    <t>68</t>
  </si>
  <si>
    <t>985232112</t>
  </si>
  <si>
    <t>Hloubkové spárování zdiva hloubky přes 40 do 80 mm aktivovanou maltou délky spáry na 1 m2 upravované plochy přes 6 do 12 m</t>
  </si>
  <si>
    <t>-738723917</t>
  </si>
  <si>
    <t>https://podminky.urs.cz/item/CS_URS_2022_02/985232112</t>
  </si>
  <si>
    <t>69</t>
  </si>
  <si>
    <t>985233121</t>
  </si>
  <si>
    <t>Úprava spár po spárování zdiva kamenného nebo cihelného délky spáry na 1 m2 upravované plochy přes 6 do 12 m uhlazením</t>
  </si>
  <si>
    <t>1530708030</t>
  </si>
  <si>
    <t>https://podminky.urs.cz/item/CS_URS_2022_02/985233121</t>
  </si>
  <si>
    <t>997</t>
  </si>
  <si>
    <t>Přesun sutě</t>
  </si>
  <si>
    <t>70</t>
  </si>
  <si>
    <t>997013873</t>
  </si>
  <si>
    <t>-1588182089</t>
  </si>
  <si>
    <t>https://podminky.urs.cz/item/CS_URS_2022_02/997013873</t>
  </si>
  <si>
    <t>71</t>
  </si>
  <si>
    <t>997211511</t>
  </si>
  <si>
    <t>Vodorovná doprava suti nebo vybouraných hmot suti se složením a hrubým urovnáním, na vzdálenost do 1 km</t>
  </si>
  <si>
    <t>1459984898</t>
  </si>
  <si>
    <t>https://podminky.urs.cz/item/CS_URS_2022_02/997211511</t>
  </si>
  <si>
    <t>72</t>
  </si>
  <si>
    <t>997211519</t>
  </si>
  <si>
    <t>Vodorovná doprava suti nebo vybouraných hmot suti se složením a hrubým urovnáním, na vzdálenost Příplatek k ceně za každý další i započatý 1 km přes 1 km</t>
  </si>
  <si>
    <t>1367650876</t>
  </si>
  <si>
    <t>https://podminky.urs.cz/item/CS_URS_2022_02/997211519</t>
  </si>
  <si>
    <t>60,744*26</t>
  </si>
  <si>
    <t>73</t>
  </si>
  <si>
    <t>997211611</t>
  </si>
  <si>
    <t>Nakládání suti nebo vybouraných hmot na dopravní prostředky pro vodorovnou dopravu suti</t>
  </si>
  <si>
    <t>241140585</t>
  </si>
  <si>
    <t>https://podminky.urs.cz/item/CS_URS_2022_02/997211611</t>
  </si>
  <si>
    <t>74</t>
  </si>
  <si>
    <t>997211621</t>
  </si>
  <si>
    <t>Ekologická likvidace mostnic s drcením s odvozem drtě do 20 km</t>
  </si>
  <si>
    <t>149255608</t>
  </si>
  <si>
    <t>https://podminky.urs.cz/item/CS_URS_2022_02/997211621</t>
  </si>
  <si>
    <t>18+2</t>
  </si>
  <si>
    <t>998</t>
  </si>
  <si>
    <t>Přesun hmot</t>
  </si>
  <si>
    <t>75</t>
  </si>
  <si>
    <t>998212111</t>
  </si>
  <si>
    <t>Přesun hmot pro mosty zděné, betonové monolitické, spřažené ocelobetonové nebo kovové vodorovná dopravní vzdálenost do 100 m výška mostu do 20 m</t>
  </si>
  <si>
    <t>1435917010</t>
  </si>
  <si>
    <t>https://podminky.urs.cz/item/CS_URS_2022_02/998212111</t>
  </si>
  <si>
    <t>76</t>
  </si>
  <si>
    <t>998214191</t>
  </si>
  <si>
    <t>Přesun hmot pro mosty montované z dílců železobetonových nebo předpjatých Příplatek k ceně za zvětšený přesun přes vymezenou největší dopravní vzdálenost do 1000 m</t>
  </si>
  <si>
    <t>-569831994</t>
  </si>
  <si>
    <t>https://podminky.urs.cz/item/CS_URS_2022_02/998214191</t>
  </si>
  <si>
    <t>PSV</t>
  </si>
  <si>
    <t>Práce a dodávky PSV</t>
  </si>
  <si>
    <t>711</t>
  </si>
  <si>
    <t>Izolace proti vodě, vlhkosti a plynům</t>
  </si>
  <si>
    <t>77</t>
  </si>
  <si>
    <t>711311001</t>
  </si>
  <si>
    <t>Provedení izolace mostovek natěradly a tmely za studena nátěrem lakem asfaltovým penetračním</t>
  </si>
  <si>
    <t>-1983775066</t>
  </si>
  <si>
    <t>https://podminky.urs.cz/item/CS_URS_2022_02/711311001</t>
  </si>
  <si>
    <t>8,5*6,5</t>
  </si>
  <si>
    <t>8,6*6,5</t>
  </si>
  <si>
    <t>78</t>
  </si>
  <si>
    <t>711112001</t>
  </si>
  <si>
    <t>Provedení izolace proti zemní vlhkosti natěradly a tmely za studena na ploše svislé S nátěrem penetračním</t>
  </si>
  <si>
    <t>610249959</t>
  </si>
  <si>
    <t>https://podminky.urs.cz/item/CS_URS_2022_02/711112001</t>
  </si>
  <si>
    <t xml:space="preserve">závěrné zidky </t>
  </si>
  <si>
    <t>5,2*4</t>
  </si>
  <si>
    <t>79</t>
  </si>
  <si>
    <t>11163150</t>
  </si>
  <si>
    <t>lak penetrační asfaltový</t>
  </si>
  <si>
    <t>-624225833</t>
  </si>
  <si>
    <t>P</t>
  </si>
  <si>
    <t>Poznámka k položce:
Spotřeba 0,3-0,4kg/m2</t>
  </si>
  <si>
    <t>131,95*0,0004 'Přepočtené koeficientem množství</t>
  </si>
  <si>
    <t>80</t>
  </si>
  <si>
    <t>711112011</t>
  </si>
  <si>
    <t>Provedení izolace proti zemní vlhkosti natěradly a tmely za studena na ploše svislé S nátěrem suspensí asfaltovou</t>
  </si>
  <si>
    <t>-270930583</t>
  </si>
  <si>
    <t>https://podminky.urs.cz/item/CS_URS_2022_02/711112011</t>
  </si>
  <si>
    <t>20,8*2</t>
  </si>
  <si>
    <t>81</t>
  </si>
  <si>
    <t>11163152</t>
  </si>
  <si>
    <t>lak hydroizolační asfaltový</t>
  </si>
  <si>
    <t>-1599817178</t>
  </si>
  <si>
    <t>41,600*0,5/1000</t>
  </si>
  <si>
    <t>82</t>
  </si>
  <si>
    <t>711341564</t>
  </si>
  <si>
    <t>Provedení izolace mostovek pásy přitavením NAIP</t>
  </si>
  <si>
    <t>-1715542</t>
  </si>
  <si>
    <t>https://podminky.urs.cz/item/CS_URS_2022_02/711341564</t>
  </si>
  <si>
    <t>83</t>
  </si>
  <si>
    <t>62857020.R</t>
  </si>
  <si>
    <t>pás těžký asfaltový - schválený systém SŽ</t>
  </si>
  <si>
    <t>1201508758</t>
  </si>
  <si>
    <t>111,15*1,1655 'Přepočtené koeficientem množství</t>
  </si>
  <si>
    <t>84</t>
  </si>
  <si>
    <t>711491177</t>
  </si>
  <si>
    <t>Provedení doplňků izolace proti vodě textilií připevnění izolace nerezovou lištou</t>
  </si>
  <si>
    <t>-446414544</t>
  </si>
  <si>
    <t>https://podminky.urs.cz/item/CS_URS_2022_02/711491177</t>
  </si>
  <si>
    <t>Poznámka k položce:
Přichycení izolace na římse</t>
  </si>
  <si>
    <t xml:space="preserve">PŘECHODY </t>
  </si>
  <si>
    <t>5*2</t>
  </si>
  <si>
    <t>6*2</t>
  </si>
  <si>
    <t xml:space="preserve">závěrné zdi </t>
  </si>
  <si>
    <t>4,8*2</t>
  </si>
  <si>
    <t>85</t>
  </si>
  <si>
    <t>13756660.R</t>
  </si>
  <si>
    <t>pásnice nerezová 50/5 - kotvení izolace</t>
  </si>
  <si>
    <t>656092643</t>
  </si>
  <si>
    <t>"včetně prořezu 3,0%"    31,6*1,03</t>
  </si>
  <si>
    <t>86</t>
  </si>
  <si>
    <t>60779601.R</t>
  </si>
  <si>
    <t>vrut nerezový se šestihrannou hlavou 8x70, včetně hmoždinky</t>
  </si>
  <si>
    <t>-1436279233</t>
  </si>
  <si>
    <t>87</t>
  </si>
  <si>
    <t>711491272</t>
  </si>
  <si>
    <t>Provedení doplňků izolace proti vodě textilií na ploše svislé S vrstva ochranná</t>
  </si>
  <si>
    <t>636250441</t>
  </si>
  <si>
    <t>https://podminky.urs.cz/item/CS_URS_2022_02/711491272</t>
  </si>
  <si>
    <t>111,15</t>
  </si>
  <si>
    <t>20,8</t>
  </si>
  <si>
    <t>88</t>
  </si>
  <si>
    <t>69311180</t>
  </si>
  <si>
    <t>geotextilie PP s ÚV stabilizací 800g/m2</t>
  </si>
  <si>
    <t>481859004</t>
  </si>
  <si>
    <t>128,773460610362*1,05 'Přepočtené koeficientem množství</t>
  </si>
  <si>
    <t>89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</si>
  <si>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</si>
  <si>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</si>
  <si>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</si>
  <si>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1504618216</t>
  </si>
  <si>
    <t>https://podminky.urs.cz/item/CS_URS_2022_02/998711201</t>
  </si>
  <si>
    <t>767</t>
  </si>
  <si>
    <t>Konstrukce zámečnické</t>
  </si>
  <si>
    <t>90</t>
  </si>
  <si>
    <t>767591002</t>
  </si>
  <si>
    <t>Montáž výrobků z kompozitů podlah nebo podest z pochůzných litých roštů hmotnosti přes 15 do 30 kg/m2</t>
  </si>
  <si>
    <t>2140554177</t>
  </si>
  <si>
    <t>https://podminky.urs.cz/item/CS_URS_2022_02/767591002</t>
  </si>
  <si>
    <t>Poznámka k položce:
Montáž kompozitního podlahového roštu šroubovaného na chodníkové podlahy.</t>
  </si>
  <si>
    <t>podlaha v koleji</t>
  </si>
  <si>
    <t>1,075*11,220</t>
  </si>
  <si>
    <t>podlahy na hlavách</t>
  </si>
  <si>
    <t>0,28*11,220*2</t>
  </si>
  <si>
    <t xml:space="preserve">chodníkové podlahy </t>
  </si>
  <si>
    <t>1,335*11,220*2</t>
  </si>
  <si>
    <t>91</t>
  </si>
  <si>
    <t>63126003</t>
  </si>
  <si>
    <t>rošt kompozitní pochůzný litý 44x44/50mm A15</t>
  </si>
  <si>
    <t>266436932</t>
  </si>
  <si>
    <t>Poznámka k položce:
Kompozitní podlahové rošty šroubované na chodníkové podlahy. S potřebnou únosností a protiskluzem, odolností UV, s klasifikací reakce na oheň Bfl s doplňkovou klasifikací s1 (např. RONN)</t>
  </si>
  <si>
    <t>92</t>
  </si>
  <si>
    <t>63126002</t>
  </si>
  <si>
    <t>rošt kompozitní pochůzný litý 30x30/30mm A15</t>
  </si>
  <si>
    <t>274218507</t>
  </si>
  <si>
    <t>12,062+6,283</t>
  </si>
  <si>
    <t>Práce a dodávky M</t>
  </si>
  <si>
    <t>43-M</t>
  </si>
  <si>
    <t>Montáž ocelových konstrukcí</t>
  </si>
  <si>
    <t>93</t>
  </si>
  <si>
    <t>430153R002</t>
  </si>
  <si>
    <t>Výkon kolejového jeřábu</t>
  </si>
  <si>
    <t>kpl</t>
  </si>
  <si>
    <t>1835308790</t>
  </si>
  <si>
    <t xml:space="preserve">Poznámka k položce:
Vyjmutí ocelové konstrukce z otvoru kolejovým jeřábem včetně dopravy a složení OK na místě určeném k její likvidaci.
Vložení nové OK
výkon jeřábu včetně mostu v km 27,918
</t>
  </si>
  <si>
    <t>22-11-2 - SO 05 - 001.2 - Oprava mostu v km 24,778 na trati Kutná Hora-Zruč n/S_Železniční svršek</t>
  </si>
  <si>
    <t>OST - Ostatní</t>
  </si>
  <si>
    <t>5905023030</t>
  </si>
  <si>
    <t>Úprava povrchu stezky rozprostřením štěrkodrtě přes 5 do 10 cm. Poznámka: 1. V cenách jsou započteny náklady na rozprostření a urovnání kameniva včetně zhutnění povrchu stezky. Platí pro nový i stávající stav. 2. V cenách nejsou obsaženy náklady na dodávku drtě.</t>
  </si>
  <si>
    <t>Sborník UOŽI 01 2022</t>
  </si>
  <si>
    <t>-390910821</t>
  </si>
  <si>
    <t>0,5*12*2*2</t>
  </si>
  <si>
    <t>5905025010</t>
  </si>
  <si>
    <t>Doplnění stezky štěrkodrtí ojediněle ručně. Poznámka: 1. V cenách jsou započteny náklady na doplnění kameniva včetně rozprostření ojediněle ručně z vozíku nebo souvisle mechanizací z vozíků nebo železničních vozů. 2. V cenách nejsou obsaženy náklady na dodávku kameniva.</t>
  </si>
  <si>
    <t>-135749993</t>
  </si>
  <si>
    <t>24*0,1</t>
  </si>
  <si>
    <t>5955101025</t>
  </si>
  <si>
    <t>Kamenivo drcené drť frakce 4/8</t>
  </si>
  <si>
    <t>166743418</t>
  </si>
  <si>
    <t>2,4*1,9</t>
  </si>
  <si>
    <t>5905055010</t>
  </si>
  <si>
    <t>Odstranění stávajícího kolejového lože odtěžením v koleji. Poznámka: 1. V cenách jsou započteny náklady na odstranění KL, úpravu pláně a rozprostření výzisku na terén nebo jeho naložení na dopravní prostředek. 2. Položka se použije v případech, kdy se nové KL nezřizuje.</t>
  </si>
  <si>
    <t>-2079963974</t>
  </si>
  <si>
    <t>v místech přechodů -  předpolí</t>
  </si>
  <si>
    <t>6,7*4*2</t>
  </si>
  <si>
    <t>5905060010</t>
  </si>
  <si>
    <t>Zřízení nového kolejového lože v koleji. Poznámka: 1. V cenách jsou započteny náklady na zřízení KL nově zřizované koleje, vložení geosyntetika, rozprostření vrstvy kameniva, zřízení homogenizované vrstvy kameniva a úprava KL do profilu. 2. V cenách nejsou obsaženy náklady na položení KR, úpravu směrového a výškového uspořádání, doplnění a dodávku kameniva a snížení KL pod patou kolejnice. 3. Položka se použije v případech nově zřizované koleje nebo výhybky.</t>
  </si>
  <si>
    <t>446947604</t>
  </si>
  <si>
    <t>v místech přechodů zásyp -  předpolí</t>
  </si>
  <si>
    <t>5955101000</t>
  </si>
  <si>
    <t>Kamenivo drcené štěrk frakce 31,5/63 třídy BI</t>
  </si>
  <si>
    <t>-394850729</t>
  </si>
  <si>
    <t>53,6*1,8</t>
  </si>
  <si>
    <t>5906130345</t>
  </si>
  <si>
    <t>Montáž kolejového roštu v ose koleje pražce betonové vystrojené tvar S49, 49E1. Poznámka: 1. V cenách jsou započteny náklady na manipulaci a montáž KR, u pražců dřevěných nevystrojených i na vrtání pražců. 2. V cenách nejsou obsaženy náklady na dodávku materiálu.</t>
  </si>
  <si>
    <t>km</t>
  </si>
  <si>
    <t>-701912974</t>
  </si>
  <si>
    <t>"předpolí"    12*2/1000</t>
  </si>
  <si>
    <t>5906140155</t>
  </si>
  <si>
    <t>Demontáž kolejového roštu koleje v ose koleje pražce betonové tvar S49, T, 49E1.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</si>
  <si>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>79817639</t>
  </si>
  <si>
    <t xml:space="preserve">předpolí </t>
  </si>
  <si>
    <t>12*2/1000</t>
  </si>
  <si>
    <t>5907015166</t>
  </si>
  <si>
    <t>Ojedinělá výměna kolejnic současně s výměnou kompletů tvar S49, T, 49E1. Poznámka: 1. V cenách jsou započteny náklady na demontáž upevňovadel, výměnu kolejnic, dílů a součástí, úpravu dilatačních spár, pryžových podložek, montáž upevňovadel, zřízení nebo demontáž prozatímních styků a ošetření součástí mazivem. 2. V cenách nejsou započteny náklady na dělení kolejnic, zřízení svaru, demontáž nebo montáž styků.</t>
  </si>
  <si>
    <t>1399180837</t>
  </si>
  <si>
    <t>Poznámka k položce:
použitý výzisk!
Metr kolejnice=m</t>
  </si>
  <si>
    <t>11,220*2</t>
  </si>
  <si>
    <t>5956140045</t>
  </si>
  <si>
    <t>Pražec betonový příčný vystrojený včetně kompletů tv. SB 8 P upevnění tuhé-ŽS4</t>
  </si>
  <si>
    <t>1529675307</t>
  </si>
  <si>
    <t>Poznámka k položce:
Výzisk.
NEOCEŇOVAT!
materiál zajistí ST</t>
  </si>
  <si>
    <t>24/0,6</t>
  </si>
  <si>
    <t>5957110030</t>
  </si>
  <si>
    <t>Kolejnice tv. 49 E 1, třídy R260</t>
  </si>
  <si>
    <t>512</t>
  </si>
  <si>
    <t>-1153883333</t>
  </si>
  <si>
    <t>46,44</t>
  </si>
  <si>
    <t>5958140010</t>
  </si>
  <si>
    <t>Podkladnice žebrová tv. S4M</t>
  </si>
  <si>
    <t>1163642763</t>
  </si>
  <si>
    <t>21*2</t>
  </si>
  <si>
    <t>5958158070</t>
  </si>
  <si>
    <t>Podložka polyetylenová pod podkladnici 380/160/2 (S4, R4)</t>
  </si>
  <si>
    <t>-527763247</t>
  </si>
  <si>
    <t>5958128010</t>
  </si>
  <si>
    <t>Komplety ŽS 4 (šroub RS 1, matice M 24, podložka Fe6, svěrka ŽS4)</t>
  </si>
  <si>
    <t>-1444783697</t>
  </si>
  <si>
    <t>42*2</t>
  </si>
  <si>
    <t>5958134075</t>
  </si>
  <si>
    <t>Součásti upevňovací vrtule R1(145)</t>
  </si>
  <si>
    <t>223419739</t>
  </si>
  <si>
    <t>42*4</t>
  </si>
  <si>
    <t>595815060.R</t>
  </si>
  <si>
    <t>Podložka pryžová pod patu kolejnice S49 200/126/6</t>
  </si>
  <si>
    <t>-752272704</t>
  </si>
  <si>
    <t>5907050020</t>
  </si>
  <si>
    <t>Dělení kolejnic řezáním nebo rozbroušením soustavy S49 nebo T. Poznámka: 1. V cenách jsou započteny náklady na manipulaci, podložení, označení a provedení řezu kolejnice.</t>
  </si>
  <si>
    <t>-1597093484</t>
  </si>
  <si>
    <t>Poznámka k položce:
Řez=kus</t>
  </si>
  <si>
    <t>5909032020</t>
  </si>
  <si>
    <t>Přesná úprava GPK koleje směrové a výškové uspořádání pražce betonové. Poznámka: 1. V cenách jsou započteny náklady na úpravu směrového a výškového uspořádání strojní linkou ASP s přesným zaměřením její prostorové polohy, úpravu KL pluhem a měření mezních stavebních odchylek dle ČSN, měření technologických veličin a předání tištěných výstupů objednateli. 2. V cenách nejsou obsaženy náklady na zaměření APK, doplnění a dodávku kameniva a snížení KL pod patou kolejnice.</t>
  </si>
  <si>
    <t>-957511182</t>
  </si>
  <si>
    <t>Poznámka k položce:
NEOCEŇOVAT!l
zajistí ST
Kilometr koleje=km</t>
  </si>
  <si>
    <t>OST</t>
  </si>
  <si>
    <t>Ostatní</t>
  </si>
  <si>
    <t>9902100200</t>
  </si>
  <si>
    <t>Doprava obousměrná (např. dodávek z vlastních zásob zhotovitele nebo objednatele nebo výzisku) mechanizací o nosnosti přes 3,5 t sypanin (kameniva, písku, suti, dlažebních kostek, atd.) do 20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</si>
  <si>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-1966437976</t>
  </si>
  <si>
    <t>Poznámka k položce:
Měrnou jednotkou je t přepravovaného materiálu.</t>
  </si>
  <si>
    <t xml:space="preserve">odvoz </t>
  </si>
  <si>
    <t>96,48+4,56</t>
  </si>
  <si>
    <t>dovoz</t>
  </si>
  <si>
    <t>9909000700</t>
  </si>
  <si>
    <t>Poplatek za recyklaci kameniva Poznámka: 1. V cenách jsou započteny náklady na uložení stavebního odpadu na oficiální skládku.2. Je třeba zohlednit regionální rozdíly v cenách poplatků za uložení suti a odpadů. Tyto se mohou výrazně lišit s ohledem nejen na region, ale také na množství a druh ukládaného odpadu.</t>
  </si>
  <si>
    <t>133114325</t>
  </si>
  <si>
    <t>odtěžený štěrk z KL:</t>
  </si>
  <si>
    <t xml:space="preserve">22-11-3 - SO 05 - 001.3 - Oprava mostu v km 24,778 na trati Kutná Hora-Zruč n/S_VRN </t>
  </si>
  <si>
    <t>VRN - Vedlejší rozpočtové náklady</t>
  </si>
  <si>
    <t xml:space="preserve">    VRN1 - Průzkumné, geodetické a projektové práce</t>
  </si>
  <si>
    <t>VRN3 - Zařízení staveniště</t>
  </si>
  <si>
    <t>VRN4 - Inženýrská činnost</t>
  </si>
  <si>
    <t>VRN6 - Územní vlivy</t>
  </si>
  <si>
    <t>VRN8 - Přesun stavebních kapacit</t>
  </si>
  <si>
    <t>VRN</t>
  </si>
  <si>
    <t>Vedlejší rozpočtové náklady</t>
  </si>
  <si>
    <t>VRN1</t>
  </si>
  <si>
    <t>Průzkumné, geodetické a projektové práce</t>
  </si>
  <si>
    <t>013002000</t>
  </si>
  <si>
    <t>Projektové práce</t>
  </si>
  <si>
    <t>1024</t>
  </si>
  <si>
    <t>898115490</t>
  </si>
  <si>
    <t>https://podminky.urs.cz/item/CS_URS_2022_02/013002000</t>
  </si>
  <si>
    <t>Poznámka k položce:
zpracování dokumentace - výroba v mostárně</t>
  </si>
  <si>
    <t>VRN3</t>
  </si>
  <si>
    <t>Zařízení staveniště</t>
  </si>
  <si>
    <t>030001000</t>
  </si>
  <si>
    <t>-1140540180</t>
  </si>
  <si>
    <t>https://podminky.urs.cz/item/CS_URS_2022_02/030001000</t>
  </si>
  <si>
    <t>Poznámka k položce:
dodávky vody a energie, příjezdové komunikace včetně příp. omezení provozu a dopravního značení, příp. pronájmy pozemků.</t>
  </si>
  <si>
    <t>034002000</t>
  </si>
  <si>
    <t>Zabezpečení staveniště</t>
  </si>
  <si>
    <t>-1753317563</t>
  </si>
  <si>
    <t>https://podminky.urs.cz/item/CS_URS_2022_02/034002000</t>
  </si>
  <si>
    <t>Poznámka k položce:
střežení mimo pracovní dobu.
Předpoklad 40 dnů</t>
  </si>
  <si>
    <t>039002000</t>
  </si>
  <si>
    <t>Zrušení zařízení staveniště</t>
  </si>
  <si>
    <t>907863005</t>
  </si>
  <si>
    <t>https://podminky.urs.cz/item/CS_URS_2022_02/039002000</t>
  </si>
  <si>
    <t>Poznámka k položce:
uvedení pozemků do původního stavu</t>
  </si>
  <si>
    <t>VRN4</t>
  </si>
  <si>
    <t>Inženýrská činnost</t>
  </si>
  <si>
    <t>042903000</t>
  </si>
  <si>
    <t>Ostatní posudky</t>
  </si>
  <si>
    <t>2044981057</t>
  </si>
  <si>
    <t>https://podminky.urs.cz/item/CS_URS_2022_02/042903000</t>
  </si>
  <si>
    <t>Poznámka k položce:
certifikát notifikované osoby o splnění podmínek Interoperability</t>
  </si>
  <si>
    <t>043134000</t>
  </si>
  <si>
    <t>Zkoušky zatěžovací</t>
  </si>
  <si>
    <t>-1328198962</t>
  </si>
  <si>
    <t>https://podminky.urs.cz/item/CS_URS_2022_02/043134000</t>
  </si>
  <si>
    <t>Poznámka k položce:
Statická zatěžovací zkouška pláně</t>
  </si>
  <si>
    <t>043203003</t>
  </si>
  <si>
    <t xml:space="preserve">Rozbory </t>
  </si>
  <si>
    <t>-1056329464</t>
  </si>
  <si>
    <t>https://podminky.urs.cz/item/CS_URS_2022_02/043203003</t>
  </si>
  <si>
    <t>Poznámka k položce:
rozbory odpadů</t>
  </si>
  <si>
    <t>VRN6</t>
  </si>
  <si>
    <t>Územní vlivy</t>
  </si>
  <si>
    <t>060001000</t>
  </si>
  <si>
    <t>1425463780</t>
  </si>
  <si>
    <t>https://podminky.urs.cz/item/CS_URS_2022_02/060001000</t>
  </si>
  <si>
    <t>065002000</t>
  </si>
  <si>
    <t>Mimostaveništní doprava materiálů a mechanizace</t>
  </si>
  <si>
    <t>-1702062004</t>
  </si>
  <si>
    <t>https://podminky.urs.cz/item/CS_URS_2022_02/065002000</t>
  </si>
  <si>
    <t>Poznámka k položce:
přepravy, které nejsou zakalkulovány v rozpočtu.</t>
  </si>
  <si>
    <t>VRN8</t>
  </si>
  <si>
    <t>Přesun stavebních kapacit</t>
  </si>
  <si>
    <t>082002000</t>
  </si>
  <si>
    <t>Stravné, nocležné</t>
  </si>
  <si>
    <t>1010944319</t>
  </si>
  <si>
    <t>https://podminky.urs.cz/item/CS_URS_2022_02/082002000</t>
  </si>
  <si>
    <t>Poznámka k položce:
Ubytování pracovníků v místě stravby včetně dopravného.</t>
  </si>
  <si>
    <t>22-11-4 - SO 05 - 001.4 - Oprava mostu v km 24,778 na trati Kutná Hora-Zruč n/S_DSPS</t>
  </si>
  <si>
    <t>013254000</t>
  </si>
  <si>
    <t>Dokumentace skutečného provedení stavby</t>
  </si>
  <si>
    <t>977910884</t>
  </si>
  <si>
    <t>https://podminky.urs.cz/item/CS_URS_2022_02/013254000</t>
  </si>
  <si>
    <t>Poznámka k položce:
zpracování dokumentace skutečného provedení stavby - 2x (v trvalém tisku i digitálně) s využitím železničního bodového pole a po projednání a schválení SŽG.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</si>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</sst>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4" fontId="38" fillId="2" borderId="22" xfId="0" applyNumberFormat="1" applyFont="1" applyFill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11101" TargetMode="External" /><Relationship Id="rId2" Type="http://schemas.openxmlformats.org/officeDocument/2006/relationships/hyperlink" Target="https://podminky.urs.cz/item/CS_URS_2022_02/112155315" TargetMode="External" /><Relationship Id="rId3" Type="http://schemas.openxmlformats.org/officeDocument/2006/relationships/hyperlink" Target="https://podminky.urs.cz/item/CS_URS_2022_02/115001106" TargetMode="External" /><Relationship Id="rId4" Type="http://schemas.openxmlformats.org/officeDocument/2006/relationships/hyperlink" Target="https://podminky.urs.cz/item/CS_URS_2022_02/119001421" TargetMode="External" /><Relationship Id="rId5" Type="http://schemas.openxmlformats.org/officeDocument/2006/relationships/hyperlink" Target="https://podminky.urs.cz/item/CS_URS_2022_02/121151113" TargetMode="External" /><Relationship Id="rId6" Type="http://schemas.openxmlformats.org/officeDocument/2006/relationships/hyperlink" Target="https://podminky.urs.cz/item/CS_URS_2022_02/122252502" TargetMode="External" /><Relationship Id="rId7" Type="http://schemas.openxmlformats.org/officeDocument/2006/relationships/hyperlink" Target="https://podminky.urs.cz/item/CS_URS_2022_02/122252508" TargetMode="External" /><Relationship Id="rId8" Type="http://schemas.openxmlformats.org/officeDocument/2006/relationships/hyperlink" Target="https://podminky.urs.cz/item/CS_URS_2022_02/162432511" TargetMode="External" /><Relationship Id="rId9" Type="http://schemas.openxmlformats.org/officeDocument/2006/relationships/hyperlink" Target="https://podminky.urs.cz/item/CS_URS_2022_02/162751117" TargetMode="External" /><Relationship Id="rId10" Type="http://schemas.openxmlformats.org/officeDocument/2006/relationships/hyperlink" Target="https://podminky.urs.cz/item/CS_URS_2022_02/162751119" TargetMode="External" /><Relationship Id="rId11" Type="http://schemas.openxmlformats.org/officeDocument/2006/relationships/hyperlink" Target="https://podminky.urs.cz/item/CS_URS_2022_02/171103101" TargetMode="External" /><Relationship Id="rId12" Type="http://schemas.openxmlformats.org/officeDocument/2006/relationships/hyperlink" Target="https://podminky.urs.cz/item/CS_URS_2022_02/171201231" TargetMode="External" /><Relationship Id="rId13" Type="http://schemas.openxmlformats.org/officeDocument/2006/relationships/hyperlink" Target="https://podminky.urs.cz/item/CS_URS_2022_02/174111311" TargetMode="External" /><Relationship Id="rId14" Type="http://schemas.openxmlformats.org/officeDocument/2006/relationships/hyperlink" Target="https://podminky.urs.cz/item/CS_URS_2022_02/181411122" TargetMode="External" /><Relationship Id="rId15" Type="http://schemas.openxmlformats.org/officeDocument/2006/relationships/hyperlink" Target="https://podminky.urs.cz/item/CS_URS_2022_02/182351123" TargetMode="External" /><Relationship Id="rId16" Type="http://schemas.openxmlformats.org/officeDocument/2006/relationships/hyperlink" Target="https://podminky.urs.cz/item/CS_URS_2022_02/212795111" TargetMode="External" /><Relationship Id="rId17" Type="http://schemas.openxmlformats.org/officeDocument/2006/relationships/hyperlink" Target="https://podminky.urs.cz/item/CS_URS_2022_02/224111114" TargetMode="External" /><Relationship Id="rId18" Type="http://schemas.openxmlformats.org/officeDocument/2006/relationships/hyperlink" Target="https://podminky.urs.cz/item/CS_URS_2022_02/281601111" TargetMode="External" /><Relationship Id="rId19" Type="http://schemas.openxmlformats.org/officeDocument/2006/relationships/hyperlink" Target="https://podminky.urs.cz/item/CS_URS_2022_02/334323218" TargetMode="External" /><Relationship Id="rId20" Type="http://schemas.openxmlformats.org/officeDocument/2006/relationships/hyperlink" Target="https://podminky.urs.cz/item/CS_URS_2022_02/334323291" TargetMode="External" /><Relationship Id="rId21" Type="http://schemas.openxmlformats.org/officeDocument/2006/relationships/hyperlink" Target="https://podminky.urs.cz/item/CS_URS_2022_02/334352111" TargetMode="External" /><Relationship Id="rId22" Type="http://schemas.openxmlformats.org/officeDocument/2006/relationships/hyperlink" Target="https://podminky.urs.cz/item/CS_URS_2022_02/334352211" TargetMode="External" /><Relationship Id="rId23" Type="http://schemas.openxmlformats.org/officeDocument/2006/relationships/hyperlink" Target="https://podminky.urs.cz/item/CS_URS_2022_02/334361216" TargetMode="External" /><Relationship Id="rId24" Type="http://schemas.openxmlformats.org/officeDocument/2006/relationships/hyperlink" Target="https://podminky.urs.cz/item/CS_URS_2022_02/273361412" TargetMode="External" /><Relationship Id="rId25" Type="http://schemas.openxmlformats.org/officeDocument/2006/relationships/hyperlink" Target="https://podminky.urs.cz/item/CS_URS_2022_02/421941521" TargetMode="External" /><Relationship Id="rId26" Type="http://schemas.openxmlformats.org/officeDocument/2006/relationships/hyperlink" Target="https://podminky.urs.cz/item/CS_URS_2022_02/421953211" TargetMode="External" /><Relationship Id="rId27" Type="http://schemas.openxmlformats.org/officeDocument/2006/relationships/hyperlink" Target="https://podminky.urs.cz/item/CS_URS_2022_02/428941121" TargetMode="External" /><Relationship Id="rId28" Type="http://schemas.openxmlformats.org/officeDocument/2006/relationships/hyperlink" Target="https://podminky.urs.cz/item/CS_URS_2022_02/451315124" TargetMode="External" /><Relationship Id="rId29" Type="http://schemas.openxmlformats.org/officeDocument/2006/relationships/hyperlink" Target="https://podminky.urs.cz/item/CS_URS_2022_02/451475121" TargetMode="External" /><Relationship Id="rId30" Type="http://schemas.openxmlformats.org/officeDocument/2006/relationships/hyperlink" Target="https://podminky.urs.cz/item/CS_URS_2022_02/451475122" TargetMode="External" /><Relationship Id="rId31" Type="http://schemas.openxmlformats.org/officeDocument/2006/relationships/hyperlink" Target="https://podminky.urs.cz/item/CS_URS_2022_02/457311118" TargetMode="External" /><Relationship Id="rId32" Type="http://schemas.openxmlformats.org/officeDocument/2006/relationships/hyperlink" Target="https://podminky.urs.cz/item/CS_URS_2022_02/465513157" TargetMode="External" /><Relationship Id="rId33" Type="http://schemas.openxmlformats.org/officeDocument/2006/relationships/hyperlink" Target="https://podminky.urs.cz/item/CS_URS_2022_02/521272215" TargetMode="External" /><Relationship Id="rId34" Type="http://schemas.openxmlformats.org/officeDocument/2006/relationships/hyperlink" Target="https://podminky.urs.cz/item/CS_URS_2022_02/521273111" TargetMode="External" /><Relationship Id="rId35" Type="http://schemas.openxmlformats.org/officeDocument/2006/relationships/hyperlink" Target="https://podminky.urs.cz/item/CS_URS_2022_02/521273211" TargetMode="External" /><Relationship Id="rId36" Type="http://schemas.openxmlformats.org/officeDocument/2006/relationships/hyperlink" Target="https://podminky.urs.cz/item/CS_URS_2022_02/521281111" TargetMode="External" /><Relationship Id="rId37" Type="http://schemas.openxmlformats.org/officeDocument/2006/relationships/hyperlink" Target="https://podminky.urs.cz/item/CS_URS_2022_02/521281211" TargetMode="External" /><Relationship Id="rId38" Type="http://schemas.openxmlformats.org/officeDocument/2006/relationships/hyperlink" Target="https://podminky.urs.cz/item/CS_URS_2022_02/521283221" TargetMode="External" /><Relationship Id="rId39" Type="http://schemas.openxmlformats.org/officeDocument/2006/relationships/hyperlink" Target="https://podminky.urs.cz/item/CS_URS_2022_02/628613233" TargetMode="External" /><Relationship Id="rId40" Type="http://schemas.openxmlformats.org/officeDocument/2006/relationships/hyperlink" Target="https://podminky.urs.cz/item/CS_URS_2022_02/911121211" TargetMode="External" /><Relationship Id="rId41" Type="http://schemas.openxmlformats.org/officeDocument/2006/relationships/hyperlink" Target="https://podminky.urs.cz/item/CS_URS_2022_02/911121311" TargetMode="External" /><Relationship Id="rId42" Type="http://schemas.openxmlformats.org/officeDocument/2006/relationships/hyperlink" Target="https://podminky.urs.cz/item/CS_URS_2022_02/938905312" TargetMode="External" /><Relationship Id="rId43" Type="http://schemas.openxmlformats.org/officeDocument/2006/relationships/hyperlink" Target="https://podminky.urs.cz/item/CS_URS_2022_02/941111121" TargetMode="External" /><Relationship Id="rId44" Type="http://schemas.openxmlformats.org/officeDocument/2006/relationships/hyperlink" Target="https://podminky.urs.cz/item/CS_URS_2022_02/941111221" TargetMode="External" /><Relationship Id="rId45" Type="http://schemas.openxmlformats.org/officeDocument/2006/relationships/hyperlink" Target="https://podminky.urs.cz/item/CS_URS_2022_02/941111821" TargetMode="External" /><Relationship Id="rId46" Type="http://schemas.openxmlformats.org/officeDocument/2006/relationships/hyperlink" Target="https://podminky.urs.cz/item/CS_URS_2022_02/943221111" TargetMode="External" /><Relationship Id="rId47" Type="http://schemas.openxmlformats.org/officeDocument/2006/relationships/hyperlink" Target="https://podminky.urs.cz/item/CS_URS_2022_02/943221211" TargetMode="External" /><Relationship Id="rId48" Type="http://schemas.openxmlformats.org/officeDocument/2006/relationships/hyperlink" Target="https://podminky.urs.cz/item/CS_URS_2022_02/943221811" TargetMode="External" /><Relationship Id="rId49" Type="http://schemas.openxmlformats.org/officeDocument/2006/relationships/hyperlink" Target="https://podminky.urs.cz/item/CS_URS_2022_02/953965132" TargetMode="External" /><Relationship Id="rId50" Type="http://schemas.openxmlformats.org/officeDocument/2006/relationships/hyperlink" Target="https://podminky.urs.cz/item/CS_URS_2022_02/963021112" TargetMode="External" /><Relationship Id="rId51" Type="http://schemas.openxmlformats.org/officeDocument/2006/relationships/hyperlink" Target="https://podminky.urs.cz/item/CS_URS_2022_02/966075141" TargetMode="External" /><Relationship Id="rId52" Type="http://schemas.openxmlformats.org/officeDocument/2006/relationships/hyperlink" Target="https://podminky.urs.cz/item/CS_URS_2022_02/985131111" TargetMode="External" /><Relationship Id="rId53" Type="http://schemas.openxmlformats.org/officeDocument/2006/relationships/hyperlink" Target="https://podminky.urs.cz/item/CS_URS_2022_02/985131211" TargetMode="External" /><Relationship Id="rId54" Type="http://schemas.openxmlformats.org/officeDocument/2006/relationships/hyperlink" Target="https://podminky.urs.cz/item/CS_URS_2022_02/985142212" TargetMode="External" /><Relationship Id="rId55" Type="http://schemas.openxmlformats.org/officeDocument/2006/relationships/hyperlink" Target="https://podminky.urs.cz/item/CS_URS_2022_02/985223211" TargetMode="External" /><Relationship Id="rId56" Type="http://schemas.openxmlformats.org/officeDocument/2006/relationships/hyperlink" Target="https://podminky.urs.cz/item/CS_URS_2022_02/985232112" TargetMode="External" /><Relationship Id="rId57" Type="http://schemas.openxmlformats.org/officeDocument/2006/relationships/hyperlink" Target="https://podminky.urs.cz/item/CS_URS_2022_02/985233121" TargetMode="External" /><Relationship Id="rId58" Type="http://schemas.openxmlformats.org/officeDocument/2006/relationships/hyperlink" Target="https://podminky.urs.cz/item/CS_URS_2022_02/997013873" TargetMode="External" /><Relationship Id="rId59" Type="http://schemas.openxmlformats.org/officeDocument/2006/relationships/hyperlink" Target="https://podminky.urs.cz/item/CS_URS_2022_02/997211511" TargetMode="External" /><Relationship Id="rId60" Type="http://schemas.openxmlformats.org/officeDocument/2006/relationships/hyperlink" Target="https://podminky.urs.cz/item/CS_URS_2022_02/997211519" TargetMode="External" /><Relationship Id="rId61" Type="http://schemas.openxmlformats.org/officeDocument/2006/relationships/hyperlink" Target="https://podminky.urs.cz/item/CS_URS_2022_02/997211611" TargetMode="External" /><Relationship Id="rId62" Type="http://schemas.openxmlformats.org/officeDocument/2006/relationships/hyperlink" Target="https://podminky.urs.cz/item/CS_URS_2022_02/997211621" TargetMode="External" /><Relationship Id="rId63" Type="http://schemas.openxmlformats.org/officeDocument/2006/relationships/hyperlink" Target="https://podminky.urs.cz/item/CS_URS_2022_02/998212111" TargetMode="External" /><Relationship Id="rId64" Type="http://schemas.openxmlformats.org/officeDocument/2006/relationships/hyperlink" Target="https://podminky.urs.cz/item/CS_URS_2022_02/998214191" TargetMode="External" /><Relationship Id="rId65" Type="http://schemas.openxmlformats.org/officeDocument/2006/relationships/hyperlink" Target="https://podminky.urs.cz/item/CS_URS_2022_02/711311001" TargetMode="External" /><Relationship Id="rId66" Type="http://schemas.openxmlformats.org/officeDocument/2006/relationships/hyperlink" Target="https://podminky.urs.cz/item/CS_URS_2022_02/711112001" TargetMode="External" /><Relationship Id="rId67" Type="http://schemas.openxmlformats.org/officeDocument/2006/relationships/hyperlink" Target="https://podminky.urs.cz/item/CS_URS_2022_02/711112011" TargetMode="External" /><Relationship Id="rId68" Type="http://schemas.openxmlformats.org/officeDocument/2006/relationships/hyperlink" Target="https://podminky.urs.cz/item/CS_URS_2022_02/711341564" TargetMode="External" /><Relationship Id="rId69" Type="http://schemas.openxmlformats.org/officeDocument/2006/relationships/hyperlink" Target="https://podminky.urs.cz/item/CS_URS_2022_02/711491177" TargetMode="External" /><Relationship Id="rId70" Type="http://schemas.openxmlformats.org/officeDocument/2006/relationships/hyperlink" Target="https://podminky.urs.cz/item/CS_URS_2022_02/711491272" TargetMode="External" /><Relationship Id="rId71" Type="http://schemas.openxmlformats.org/officeDocument/2006/relationships/hyperlink" Target="https://podminky.urs.cz/item/CS_URS_2022_02/998711201" TargetMode="External" /><Relationship Id="rId72" Type="http://schemas.openxmlformats.org/officeDocument/2006/relationships/hyperlink" Target="https://podminky.urs.cz/item/CS_URS_2022_02/767591002" TargetMode="External" /><Relationship Id="rId7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002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hyperlink" Target="https://podminky.urs.cz/item/CS_URS_2022_02/034002000" TargetMode="External" /><Relationship Id="rId4" Type="http://schemas.openxmlformats.org/officeDocument/2006/relationships/hyperlink" Target="https://podminky.urs.cz/item/CS_URS_2022_02/039002000" TargetMode="External" /><Relationship Id="rId5" Type="http://schemas.openxmlformats.org/officeDocument/2006/relationships/hyperlink" Target="https://podminky.urs.cz/item/CS_URS_2022_02/042903000" TargetMode="External" /><Relationship Id="rId6" Type="http://schemas.openxmlformats.org/officeDocument/2006/relationships/hyperlink" Target="https://podminky.urs.cz/item/CS_URS_2022_02/043134000" TargetMode="External" /><Relationship Id="rId7" Type="http://schemas.openxmlformats.org/officeDocument/2006/relationships/hyperlink" Target="https://podminky.urs.cz/item/CS_URS_2022_02/043203003" TargetMode="External" /><Relationship Id="rId8" Type="http://schemas.openxmlformats.org/officeDocument/2006/relationships/hyperlink" Target="https://podminky.urs.cz/item/CS_URS_2022_02/060001000" TargetMode="External" /><Relationship Id="rId9" Type="http://schemas.openxmlformats.org/officeDocument/2006/relationships/hyperlink" Target="https://podminky.urs.cz/item/CS_URS_2022_02/065002000" TargetMode="External" /><Relationship Id="rId10" Type="http://schemas.openxmlformats.org/officeDocument/2006/relationships/hyperlink" Target="https://podminky.urs.cz/item/CS_URS_2022_02/082002000" TargetMode="External" /><Relationship Id="rId1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61" t="s">
        <v>14</v>
      </c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23"/>
      <c r="AQ5" s="23"/>
      <c r="AR5" s="21"/>
      <c r="BE5" s="35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3" t="s">
        <v>17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23"/>
      <c r="AQ6" s="23"/>
      <c r="AR6" s="21"/>
      <c r="BE6" s="359"/>
      <c r="BS6" s="18" t="s">
        <v>18</v>
      </c>
    </row>
    <row r="7" spans="2:71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7</v>
      </c>
      <c r="AO7" s="23"/>
      <c r="AP7" s="23"/>
      <c r="AQ7" s="23"/>
      <c r="AR7" s="21"/>
      <c r="BE7" s="359"/>
      <c r="BS7" s="18" t="s">
        <v>22</v>
      </c>
    </row>
    <row r="8" spans="2:71" s="1" customFormat="1" ht="12" customHeight="1">
      <c r="B8" s="22"/>
      <c r="C8" s="23"/>
      <c r="D8" s="30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25</v>
      </c>
      <c r="AL8" s="23"/>
      <c r="AM8" s="23"/>
      <c r="AN8" s="31" t="s">
        <v>26</v>
      </c>
      <c r="AO8" s="23"/>
      <c r="AP8" s="23"/>
      <c r="AQ8" s="23"/>
      <c r="AR8" s="21"/>
      <c r="BE8" s="359"/>
      <c r="BS8" s="18" t="s">
        <v>27</v>
      </c>
    </row>
    <row r="9" spans="2:71" s="1" customFormat="1" ht="29.25" customHeight="1">
      <c r="B9" s="22"/>
      <c r="C9" s="23"/>
      <c r="D9" s="27" t="s">
        <v>28</v>
      </c>
      <c r="E9" s="23"/>
      <c r="F9" s="23"/>
      <c r="G9" s="23"/>
      <c r="H9" s="23"/>
      <c r="I9" s="23"/>
      <c r="J9" s="23"/>
      <c r="K9" s="32" t="s">
        <v>29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30</v>
      </c>
      <c r="AL9" s="23"/>
      <c r="AM9" s="23"/>
      <c r="AN9" s="32" t="s">
        <v>31</v>
      </c>
      <c r="AO9" s="23"/>
      <c r="AP9" s="23"/>
      <c r="AQ9" s="23"/>
      <c r="AR9" s="21"/>
      <c r="BE9" s="359"/>
      <c r="BS9" s="18" t="s">
        <v>32</v>
      </c>
    </row>
    <row r="10" spans="2:71" s="1" customFormat="1" ht="12" customHeight="1">
      <c r="B10" s="22"/>
      <c r="C10" s="23"/>
      <c r="D10" s="30" t="s">
        <v>33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34</v>
      </c>
      <c r="AL10" s="23"/>
      <c r="AM10" s="23"/>
      <c r="AN10" s="28" t="s">
        <v>35</v>
      </c>
      <c r="AO10" s="23"/>
      <c r="AP10" s="23"/>
      <c r="AQ10" s="23"/>
      <c r="AR10" s="21"/>
      <c r="BE10" s="359"/>
      <c r="BS10" s="18" t="s">
        <v>18</v>
      </c>
    </row>
    <row r="11" spans="2:71" s="1" customFormat="1" ht="18.4" customHeight="1">
      <c r="B11" s="22"/>
      <c r="C11" s="23"/>
      <c r="D11" s="23"/>
      <c r="E11" s="28" t="s">
        <v>36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37</v>
      </c>
      <c r="AL11" s="23"/>
      <c r="AM11" s="23"/>
      <c r="AN11" s="28" t="s">
        <v>38</v>
      </c>
      <c r="AO11" s="23"/>
      <c r="AP11" s="23"/>
      <c r="AQ11" s="23"/>
      <c r="AR11" s="21"/>
      <c r="BE11" s="359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59"/>
      <c r="BS12" s="18" t="s">
        <v>18</v>
      </c>
    </row>
    <row r="13" spans="2:71" s="1" customFormat="1" ht="12" customHeight="1">
      <c r="B13" s="22"/>
      <c r="C13" s="23"/>
      <c r="D13" s="30" t="s">
        <v>39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34</v>
      </c>
      <c r="AL13" s="23"/>
      <c r="AM13" s="23"/>
      <c r="AN13" s="33" t="s">
        <v>40</v>
      </c>
      <c r="AO13" s="23"/>
      <c r="AP13" s="23"/>
      <c r="AQ13" s="23"/>
      <c r="AR13" s="21"/>
      <c r="BE13" s="359"/>
      <c r="BS13" s="18" t="s">
        <v>18</v>
      </c>
    </row>
    <row r="14" spans="2:71" ht="12">
      <c r="B14" s="22"/>
      <c r="C14" s="23"/>
      <c r="D14" s="23"/>
      <c r="E14" s="364" t="s">
        <v>40</v>
      </c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0" t="s">
        <v>37</v>
      </c>
      <c r="AL14" s="23"/>
      <c r="AM14" s="23"/>
      <c r="AN14" s="33" t="s">
        <v>40</v>
      </c>
      <c r="AO14" s="23"/>
      <c r="AP14" s="23"/>
      <c r="AQ14" s="23"/>
      <c r="AR14" s="21"/>
      <c r="BE14" s="359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59"/>
      <c r="BS15" s="18" t="s">
        <v>4</v>
      </c>
    </row>
    <row r="16" spans="2:71" s="1" customFormat="1" ht="12" customHeight="1">
      <c r="B16" s="22"/>
      <c r="C16" s="23"/>
      <c r="D16" s="30" t="s">
        <v>41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34</v>
      </c>
      <c r="AL16" s="23"/>
      <c r="AM16" s="23"/>
      <c r="AN16" s="28" t="s">
        <v>42</v>
      </c>
      <c r="AO16" s="23"/>
      <c r="AP16" s="23"/>
      <c r="AQ16" s="23"/>
      <c r="AR16" s="21"/>
      <c r="BE16" s="359"/>
      <c r="BS16" s="18" t="s">
        <v>4</v>
      </c>
    </row>
    <row r="17" spans="2:71" s="1" customFormat="1" ht="18.4" customHeight="1">
      <c r="B17" s="22"/>
      <c r="C17" s="23"/>
      <c r="D17" s="23"/>
      <c r="E17" s="28" t="s">
        <v>43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37</v>
      </c>
      <c r="AL17" s="23"/>
      <c r="AM17" s="23"/>
      <c r="AN17" s="28" t="s">
        <v>44</v>
      </c>
      <c r="AO17" s="23"/>
      <c r="AP17" s="23"/>
      <c r="AQ17" s="23"/>
      <c r="AR17" s="21"/>
      <c r="BE17" s="359"/>
      <c r="BS17" s="18" t="s">
        <v>45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59"/>
      <c r="BS18" s="18" t="s">
        <v>6</v>
      </c>
    </row>
    <row r="19" spans="2:71" s="1" customFormat="1" ht="12" customHeight="1">
      <c r="B19" s="22"/>
      <c r="C19" s="23"/>
      <c r="D19" s="30" t="s">
        <v>46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34</v>
      </c>
      <c r="AL19" s="23"/>
      <c r="AM19" s="23"/>
      <c r="AN19" s="28" t="s">
        <v>47</v>
      </c>
      <c r="AO19" s="23"/>
      <c r="AP19" s="23"/>
      <c r="AQ19" s="23"/>
      <c r="AR19" s="21"/>
      <c r="BE19" s="359"/>
      <c r="BS19" s="18" t="s">
        <v>6</v>
      </c>
    </row>
    <row r="20" spans="2:71" s="1" customFormat="1" ht="18.4" customHeight="1">
      <c r="B20" s="22"/>
      <c r="C20" s="23"/>
      <c r="D20" s="23"/>
      <c r="E20" s="28" t="s">
        <v>24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37</v>
      </c>
      <c r="AL20" s="23"/>
      <c r="AM20" s="23"/>
      <c r="AN20" s="28" t="s">
        <v>47</v>
      </c>
      <c r="AO20" s="23"/>
      <c r="AP20" s="23"/>
      <c r="AQ20" s="23"/>
      <c r="AR20" s="21"/>
      <c r="BE20" s="359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59"/>
    </row>
    <row r="22" spans="2:57" s="1" customFormat="1" ht="12" customHeight="1">
      <c r="B22" s="22"/>
      <c r="C22" s="23"/>
      <c r="D22" s="30" t="s">
        <v>48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59"/>
    </row>
    <row r="23" spans="2:57" s="1" customFormat="1" ht="47.25" customHeight="1">
      <c r="B23" s="22"/>
      <c r="C23" s="23"/>
      <c r="D23" s="23"/>
      <c r="E23" s="366" t="s">
        <v>49</v>
      </c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23"/>
      <c r="AP23" s="23"/>
      <c r="AQ23" s="23"/>
      <c r="AR23" s="21"/>
      <c r="BE23" s="35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59"/>
    </row>
    <row r="25" spans="2:57" s="1" customFormat="1" ht="6.95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59"/>
    </row>
    <row r="26" spans="1:57" s="2" customFormat="1" ht="25.9" customHeight="1">
      <c r="A26" s="36"/>
      <c r="B26" s="37"/>
      <c r="C26" s="38"/>
      <c r="D26" s="39" t="s">
        <v>50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67">
        <f>ROUND(AG54,2)</f>
        <v>0</v>
      </c>
      <c r="AL26" s="368"/>
      <c r="AM26" s="368"/>
      <c r="AN26" s="368"/>
      <c r="AO26" s="368"/>
      <c r="AP26" s="38"/>
      <c r="AQ26" s="38"/>
      <c r="AR26" s="41"/>
      <c r="BE26" s="35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5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69" t="s">
        <v>51</v>
      </c>
      <c r="M28" s="369"/>
      <c r="N28" s="369"/>
      <c r="O28" s="369"/>
      <c r="P28" s="369"/>
      <c r="Q28" s="38"/>
      <c r="R28" s="38"/>
      <c r="S28" s="38"/>
      <c r="T28" s="38"/>
      <c r="U28" s="38"/>
      <c r="V28" s="38"/>
      <c r="W28" s="369" t="s">
        <v>52</v>
      </c>
      <c r="X28" s="369"/>
      <c r="Y28" s="369"/>
      <c r="Z28" s="369"/>
      <c r="AA28" s="369"/>
      <c r="AB28" s="369"/>
      <c r="AC28" s="369"/>
      <c r="AD28" s="369"/>
      <c r="AE28" s="369"/>
      <c r="AF28" s="38"/>
      <c r="AG28" s="38"/>
      <c r="AH28" s="38"/>
      <c r="AI28" s="38"/>
      <c r="AJ28" s="38"/>
      <c r="AK28" s="369" t="s">
        <v>53</v>
      </c>
      <c r="AL28" s="369"/>
      <c r="AM28" s="369"/>
      <c r="AN28" s="369"/>
      <c r="AO28" s="369"/>
      <c r="AP28" s="38"/>
      <c r="AQ28" s="38"/>
      <c r="AR28" s="41"/>
      <c r="BE28" s="359"/>
    </row>
    <row r="29" spans="2:57" s="3" customFormat="1" ht="14.45" customHeight="1">
      <c r="B29" s="42"/>
      <c r="C29" s="43"/>
      <c r="D29" s="30" t="s">
        <v>54</v>
      </c>
      <c r="E29" s="43"/>
      <c r="F29" s="30" t="s">
        <v>55</v>
      </c>
      <c r="G29" s="43"/>
      <c r="H29" s="43"/>
      <c r="I29" s="43"/>
      <c r="J29" s="43"/>
      <c r="K29" s="43"/>
      <c r="L29" s="372">
        <v>0.21</v>
      </c>
      <c r="M29" s="371"/>
      <c r="N29" s="371"/>
      <c r="O29" s="371"/>
      <c r="P29" s="371"/>
      <c r="Q29" s="43"/>
      <c r="R29" s="43"/>
      <c r="S29" s="43"/>
      <c r="T29" s="43"/>
      <c r="U29" s="43"/>
      <c r="V29" s="43"/>
      <c r="W29" s="370">
        <f>ROUND(AZ54,2)</f>
        <v>0</v>
      </c>
      <c r="X29" s="371"/>
      <c r="Y29" s="371"/>
      <c r="Z29" s="371"/>
      <c r="AA29" s="371"/>
      <c r="AB29" s="371"/>
      <c r="AC29" s="371"/>
      <c r="AD29" s="371"/>
      <c r="AE29" s="371"/>
      <c r="AF29" s="43"/>
      <c r="AG29" s="43"/>
      <c r="AH29" s="43"/>
      <c r="AI29" s="43"/>
      <c r="AJ29" s="43"/>
      <c r="AK29" s="370">
        <f>ROUND(AV54,2)</f>
        <v>0</v>
      </c>
      <c r="AL29" s="371"/>
      <c r="AM29" s="371"/>
      <c r="AN29" s="371"/>
      <c r="AO29" s="371"/>
      <c r="AP29" s="43"/>
      <c r="AQ29" s="43"/>
      <c r="AR29" s="44"/>
      <c r="BE29" s="360"/>
    </row>
    <row r="30" spans="2:57" s="3" customFormat="1" ht="14.45" customHeight="1">
      <c r="B30" s="42"/>
      <c r="C30" s="43"/>
      <c r="D30" s="43"/>
      <c r="E30" s="43"/>
      <c r="F30" s="30" t="s">
        <v>56</v>
      </c>
      <c r="G30" s="43"/>
      <c r="H30" s="43"/>
      <c r="I30" s="43"/>
      <c r="J30" s="43"/>
      <c r="K30" s="43"/>
      <c r="L30" s="372">
        <v>0.15</v>
      </c>
      <c r="M30" s="371"/>
      <c r="N30" s="371"/>
      <c r="O30" s="371"/>
      <c r="P30" s="371"/>
      <c r="Q30" s="43"/>
      <c r="R30" s="43"/>
      <c r="S30" s="43"/>
      <c r="T30" s="43"/>
      <c r="U30" s="43"/>
      <c r="V30" s="43"/>
      <c r="W30" s="370">
        <f>ROUND(BA54,2)</f>
        <v>0</v>
      </c>
      <c r="X30" s="371"/>
      <c r="Y30" s="371"/>
      <c r="Z30" s="371"/>
      <c r="AA30" s="371"/>
      <c r="AB30" s="371"/>
      <c r="AC30" s="371"/>
      <c r="AD30" s="371"/>
      <c r="AE30" s="371"/>
      <c r="AF30" s="43"/>
      <c r="AG30" s="43"/>
      <c r="AH30" s="43"/>
      <c r="AI30" s="43"/>
      <c r="AJ30" s="43"/>
      <c r="AK30" s="370">
        <f>ROUND(AW54,2)</f>
        <v>0</v>
      </c>
      <c r="AL30" s="371"/>
      <c r="AM30" s="371"/>
      <c r="AN30" s="371"/>
      <c r="AO30" s="371"/>
      <c r="AP30" s="43"/>
      <c r="AQ30" s="43"/>
      <c r="AR30" s="44"/>
      <c r="BE30" s="360"/>
    </row>
    <row r="31" spans="2:57" s="3" customFormat="1" ht="14.45" customHeight="1" hidden="1">
      <c r="B31" s="42"/>
      <c r="C31" s="43"/>
      <c r="D31" s="43"/>
      <c r="E31" s="43"/>
      <c r="F31" s="30" t="s">
        <v>57</v>
      </c>
      <c r="G31" s="43"/>
      <c r="H31" s="43"/>
      <c r="I31" s="43"/>
      <c r="J31" s="43"/>
      <c r="K31" s="43"/>
      <c r="L31" s="372">
        <v>0.21</v>
      </c>
      <c r="M31" s="371"/>
      <c r="N31" s="371"/>
      <c r="O31" s="371"/>
      <c r="P31" s="371"/>
      <c r="Q31" s="43"/>
      <c r="R31" s="43"/>
      <c r="S31" s="43"/>
      <c r="T31" s="43"/>
      <c r="U31" s="43"/>
      <c r="V31" s="43"/>
      <c r="W31" s="370">
        <f>ROUND(BB54,2)</f>
        <v>0</v>
      </c>
      <c r="X31" s="371"/>
      <c r="Y31" s="371"/>
      <c r="Z31" s="371"/>
      <c r="AA31" s="371"/>
      <c r="AB31" s="371"/>
      <c r="AC31" s="371"/>
      <c r="AD31" s="371"/>
      <c r="AE31" s="371"/>
      <c r="AF31" s="43"/>
      <c r="AG31" s="43"/>
      <c r="AH31" s="43"/>
      <c r="AI31" s="43"/>
      <c r="AJ31" s="43"/>
      <c r="AK31" s="370">
        <v>0</v>
      </c>
      <c r="AL31" s="371"/>
      <c r="AM31" s="371"/>
      <c r="AN31" s="371"/>
      <c r="AO31" s="371"/>
      <c r="AP31" s="43"/>
      <c r="AQ31" s="43"/>
      <c r="AR31" s="44"/>
      <c r="BE31" s="360"/>
    </row>
    <row r="32" spans="2:57" s="3" customFormat="1" ht="14.45" customHeight="1" hidden="1">
      <c r="B32" s="42"/>
      <c r="C32" s="43"/>
      <c r="D32" s="43"/>
      <c r="E32" s="43"/>
      <c r="F32" s="30" t="s">
        <v>58</v>
      </c>
      <c r="G32" s="43"/>
      <c r="H32" s="43"/>
      <c r="I32" s="43"/>
      <c r="J32" s="43"/>
      <c r="K32" s="43"/>
      <c r="L32" s="372">
        <v>0.15</v>
      </c>
      <c r="M32" s="371"/>
      <c r="N32" s="371"/>
      <c r="O32" s="371"/>
      <c r="P32" s="371"/>
      <c r="Q32" s="43"/>
      <c r="R32" s="43"/>
      <c r="S32" s="43"/>
      <c r="T32" s="43"/>
      <c r="U32" s="43"/>
      <c r="V32" s="43"/>
      <c r="W32" s="370">
        <f>ROUND(BC54,2)</f>
        <v>0</v>
      </c>
      <c r="X32" s="371"/>
      <c r="Y32" s="371"/>
      <c r="Z32" s="371"/>
      <c r="AA32" s="371"/>
      <c r="AB32" s="371"/>
      <c r="AC32" s="371"/>
      <c r="AD32" s="371"/>
      <c r="AE32" s="371"/>
      <c r="AF32" s="43"/>
      <c r="AG32" s="43"/>
      <c r="AH32" s="43"/>
      <c r="AI32" s="43"/>
      <c r="AJ32" s="43"/>
      <c r="AK32" s="370">
        <v>0</v>
      </c>
      <c r="AL32" s="371"/>
      <c r="AM32" s="371"/>
      <c r="AN32" s="371"/>
      <c r="AO32" s="371"/>
      <c r="AP32" s="43"/>
      <c r="AQ32" s="43"/>
      <c r="AR32" s="44"/>
      <c r="BE32" s="360"/>
    </row>
    <row r="33" spans="2:44" s="3" customFormat="1" ht="14.45" customHeight="1" hidden="1">
      <c r="B33" s="42"/>
      <c r="C33" s="43"/>
      <c r="D33" s="43"/>
      <c r="E33" s="43"/>
      <c r="F33" s="30" t="s">
        <v>59</v>
      </c>
      <c r="G33" s="43"/>
      <c r="H33" s="43"/>
      <c r="I33" s="43"/>
      <c r="J33" s="43"/>
      <c r="K33" s="43"/>
      <c r="L33" s="372">
        <v>0</v>
      </c>
      <c r="M33" s="371"/>
      <c r="N33" s="371"/>
      <c r="O33" s="371"/>
      <c r="P33" s="371"/>
      <c r="Q33" s="43"/>
      <c r="R33" s="43"/>
      <c r="S33" s="43"/>
      <c r="T33" s="43"/>
      <c r="U33" s="43"/>
      <c r="V33" s="43"/>
      <c r="W33" s="370">
        <f>ROUND(BD54,2)</f>
        <v>0</v>
      </c>
      <c r="X33" s="371"/>
      <c r="Y33" s="371"/>
      <c r="Z33" s="371"/>
      <c r="AA33" s="371"/>
      <c r="AB33" s="371"/>
      <c r="AC33" s="371"/>
      <c r="AD33" s="371"/>
      <c r="AE33" s="371"/>
      <c r="AF33" s="43"/>
      <c r="AG33" s="43"/>
      <c r="AH33" s="43"/>
      <c r="AI33" s="43"/>
      <c r="AJ33" s="43"/>
      <c r="AK33" s="370">
        <v>0</v>
      </c>
      <c r="AL33" s="371"/>
      <c r="AM33" s="371"/>
      <c r="AN33" s="371"/>
      <c r="AO33" s="371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60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61</v>
      </c>
      <c r="U35" s="47"/>
      <c r="V35" s="47"/>
      <c r="W35" s="47"/>
      <c r="X35" s="376" t="s">
        <v>62</v>
      </c>
      <c r="Y35" s="374"/>
      <c r="Z35" s="374"/>
      <c r="AA35" s="374"/>
      <c r="AB35" s="374"/>
      <c r="AC35" s="47"/>
      <c r="AD35" s="47"/>
      <c r="AE35" s="47"/>
      <c r="AF35" s="47"/>
      <c r="AG35" s="47"/>
      <c r="AH35" s="47"/>
      <c r="AI35" s="47"/>
      <c r="AJ35" s="47"/>
      <c r="AK35" s="373">
        <f>SUM(AK26:AK33)</f>
        <v>0</v>
      </c>
      <c r="AL35" s="374"/>
      <c r="AM35" s="374"/>
      <c r="AN35" s="374"/>
      <c r="AO35" s="375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4" t="s">
        <v>63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22-11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4" t="str">
        <f>K6</f>
        <v>SO 05 - Oprava mostu v km 24,778 na trati Kutná Hora-Zruč n/S</v>
      </c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5"/>
      <c r="AJ45" s="335"/>
      <c r="AK45" s="335"/>
      <c r="AL45" s="335"/>
      <c r="AM45" s="335"/>
      <c r="AN45" s="335"/>
      <c r="AO45" s="335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23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25</v>
      </c>
      <c r="AJ47" s="38"/>
      <c r="AK47" s="38"/>
      <c r="AL47" s="38"/>
      <c r="AM47" s="336" t="str">
        <f>IF(AN8="","",AN8)</f>
        <v>24. 11. 2022</v>
      </c>
      <c r="AN47" s="33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0" t="s">
        <v>33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Správa železnic, státní organizace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41</v>
      </c>
      <c r="AJ49" s="38"/>
      <c r="AK49" s="38"/>
      <c r="AL49" s="38"/>
      <c r="AM49" s="343" t="str">
        <f>IF(E17="","",E17)</f>
        <v>DIPONT s.r.o.</v>
      </c>
      <c r="AN49" s="344"/>
      <c r="AO49" s="344"/>
      <c r="AP49" s="344"/>
      <c r="AQ49" s="38"/>
      <c r="AR49" s="41"/>
      <c r="AS49" s="337" t="s">
        <v>64</v>
      </c>
      <c r="AT49" s="338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0" t="s">
        <v>39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46</v>
      </c>
      <c r="AJ50" s="38"/>
      <c r="AK50" s="38"/>
      <c r="AL50" s="38"/>
      <c r="AM50" s="343" t="str">
        <f>IF(E20="","",E20)</f>
        <v xml:space="preserve"> </v>
      </c>
      <c r="AN50" s="344"/>
      <c r="AO50" s="344"/>
      <c r="AP50" s="344"/>
      <c r="AQ50" s="38"/>
      <c r="AR50" s="41"/>
      <c r="AS50" s="339"/>
      <c r="AT50" s="340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1"/>
      <c r="AT51" s="342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5" t="s">
        <v>65</v>
      </c>
      <c r="D52" s="346"/>
      <c r="E52" s="346"/>
      <c r="F52" s="346"/>
      <c r="G52" s="346"/>
      <c r="H52" s="68"/>
      <c r="I52" s="348" t="s">
        <v>66</v>
      </c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7" t="s">
        <v>67</v>
      </c>
      <c r="AH52" s="346"/>
      <c r="AI52" s="346"/>
      <c r="AJ52" s="346"/>
      <c r="AK52" s="346"/>
      <c r="AL52" s="346"/>
      <c r="AM52" s="346"/>
      <c r="AN52" s="348" t="s">
        <v>68</v>
      </c>
      <c r="AO52" s="346"/>
      <c r="AP52" s="346"/>
      <c r="AQ52" s="69" t="s">
        <v>69</v>
      </c>
      <c r="AR52" s="41"/>
      <c r="AS52" s="70" t="s">
        <v>70</v>
      </c>
      <c r="AT52" s="71" t="s">
        <v>71</v>
      </c>
      <c r="AU52" s="71" t="s">
        <v>72</v>
      </c>
      <c r="AV52" s="71" t="s">
        <v>73</v>
      </c>
      <c r="AW52" s="71" t="s">
        <v>74</v>
      </c>
      <c r="AX52" s="71" t="s">
        <v>75</v>
      </c>
      <c r="AY52" s="71" t="s">
        <v>76</v>
      </c>
      <c r="AZ52" s="71" t="s">
        <v>77</v>
      </c>
      <c r="BA52" s="71" t="s">
        <v>78</v>
      </c>
      <c r="BB52" s="71" t="s">
        <v>79</v>
      </c>
      <c r="BC52" s="71" t="s">
        <v>80</v>
      </c>
      <c r="BD52" s="72" t="s">
        <v>81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82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56">
        <f>ROUND(AG55,2)</f>
        <v>0</v>
      </c>
      <c r="AH54" s="356"/>
      <c r="AI54" s="356"/>
      <c r="AJ54" s="356"/>
      <c r="AK54" s="356"/>
      <c r="AL54" s="356"/>
      <c r="AM54" s="356"/>
      <c r="AN54" s="357">
        <f aca="true" t="shared" si="0" ref="AN54:AN59">SUM(AG54,AT54)</f>
        <v>0</v>
      </c>
      <c r="AO54" s="357"/>
      <c r="AP54" s="357"/>
      <c r="AQ54" s="80" t="s">
        <v>47</v>
      </c>
      <c r="AR54" s="81"/>
      <c r="AS54" s="82">
        <f>ROUND(AS55,2)</f>
        <v>0</v>
      </c>
      <c r="AT54" s="83">
        <f aca="true" t="shared" si="1" ref="AT54:AT59">ROUND(SUM(AV54:AW54),2)</f>
        <v>0</v>
      </c>
      <c r="AU54" s="84">
        <f>ROUND(AU55,5)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ROUND(AZ55,2)</f>
        <v>0</v>
      </c>
      <c r="BA54" s="83">
        <f>ROUND(BA55,2)</f>
        <v>0</v>
      </c>
      <c r="BB54" s="83">
        <f>ROUND(BB55,2)</f>
        <v>0</v>
      </c>
      <c r="BC54" s="83">
        <f>ROUND(BC55,2)</f>
        <v>0</v>
      </c>
      <c r="BD54" s="85">
        <f>ROUND(BD55,2)</f>
        <v>0</v>
      </c>
      <c r="BS54" s="86" t="s">
        <v>83</v>
      </c>
      <c r="BT54" s="86" t="s">
        <v>84</v>
      </c>
      <c r="BU54" s="87" t="s">
        <v>85</v>
      </c>
      <c r="BV54" s="86" t="s">
        <v>86</v>
      </c>
      <c r="BW54" s="86" t="s">
        <v>5</v>
      </c>
      <c r="BX54" s="86" t="s">
        <v>87</v>
      </c>
      <c r="CL54" s="86" t="s">
        <v>20</v>
      </c>
    </row>
    <row r="55" spans="2:91" s="7" customFormat="1" ht="24.75" customHeight="1">
      <c r="B55" s="88"/>
      <c r="C55" s="89"/>
      <c r="D55" s="352" t="s">
        <v>14</v>
      </c>
      <c r="E55" s="352"/>
      <c r="F55" s="352"/>
      <c r="G55" s="352"/>
      <c r="H55" s="352"/>
      <c r="I55" s="90"/>
      <c r="J55" s="352" t="s">
        <v>17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49">
        <f>ROUND(SUM(AG56:AG59),2)</f>
        <v>0</v>
      </c>
      <c r="AH55" s="350"/>
      <c r="AI55" s="350"/>
      <c r="AJ55" s="350"/>
      <c r="AK55" s="350"/>
      <c r="AL55" s="350"/>
      <c r="AM55" s="350"/>
      <c r="AN55" s="351">
        <f t="shared" si="0"/>
        <v>0</v>
      </c>
      <c r="AO55" s="350"/>
      <c r="AP55" s="350"/>
      <c r="AQ55" s="91" t="s">
        <v>88</v>
      </c>
      <c r="AR55" s="92"/>
      <c r="AS55" s="93">
        <f>ROUND(SUM(AS56:AS59),2)</f>
        <v>0</v>
      </c>
      <c r="AT55" s="94">
        <f t="shared" si="1"/>
        <v>0</v>
      </c>
      <c r="AU55" s="95">
        <f>ROUND(SUM(AU56:AU59),5)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ROUND(SUM(AZ56:AZ59),2)</f>
        <v>0</v>
      </c>
      <c r="BA55" s="94">
        <f>ROUND(SUM(BA56:BA59),2)</f>
        <v>0</v>
      </c>
      <c r="BB55" s="94">
        <f>ROUND(SUM(BB56:BB59),2)</f>
        <v>0</v>
      </c>
      <c r="BC55" s="94">
        <f>ROUND(SUM(BC56:BC59),2)</f>
        <v>0</v>
      </c>
      <c r="BD55" s="96">
        <f>ROUND(SUM(BD56:BD59),2)</f>
        <v>0</v>
      </c>
      <c r="BS55" s="97" t="s">
        <v>83</v>
      </c>
      <c r="BT55" s="97" t="s">
        <v>22</v>
      </c>
      <c r="BU55" s="97" t="s">
        <v>85</v>
      </c>
      <c r="BV55" s="97" t="s">
        <v>86</v>
      </c>
      <c r="BW55" s="97" t="s">
        <v>89</v>
      </c>
      <c r="BX55" s="97" t="s">
        <v>5</v>
      </c>
      <c r="CL55" s="97" t="s">
        <v>20</v>
      </c>
      <c r="CM55" s="97" t="s">
        <v>90</v>
      </c>
    </row>
    <row r="56" spans="1:90" s="4" customFormat="1" ht="35.25" customHeight="1">
      <c r="A56" s="98" t="s">
        <v>91</v>
      </c>
      <c r="B56" s="53"/>
      <c r="C56" s="99"/>
      <c r="D56" s="99"/>
      <c r="E56" s="355" t="s">
        <v>92</v>
      </c>
      <c r="F56" s="355"/>
      <c r="G56" s="355"/>
      <c r="H56" s="355"/>
      <c r="I56" s="355"/>
      <c r="J56" s="99"/>
      <c r="K56" s="355" t="s">
        <v>93</v>
      </c>
      <c r="L56" s="355"/>
      <c r="M56" s="355"/>
      <c r="N56" s="355"/>
      <c r="O56" s="355"/>
      <c r="P56" s="355"/>
      <c r="Q56" s="355"/>
      <c r="R56" s="355"/>
      <c r="S56" s="355"/>
      <c r="T56" s="355"/>
      <c r="U56" s="355"/>
      <c r="V56" s="355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3">
        <f>'22-11-1 - SO 05 - 001.1 -...'!J32</f>
        <v>0</v>
      </c>
      <c r="AH56" s="354"/>
      <c r="AI56" s="354"/>
      <c r="AJ56" s="354"/>
      <c r="AK56" s="354"/>
      <c r="AL56" s="354"/>
      <c r="AM56" s="354"/>
      <c r="AN56" s="353">
        <f t="shared" si="0"/>
        <v>0</v>
      </c>
      <c r="AO56" s="354"/>
      <c r="AP56" s="354"/>
      <c r="AQ56" s="100" t="s">
        <v>94</v>
      </c>
      <c r="AR56" s="55"/>
      <c r="AS56" s="101">
        <v>0</v>
      </c>
      <c r="AT56" s="102">
        <f t="shared" si="1"/>
        <v>0</v>
      </c>
      <c r="AU56" s="103">
        <f>'22-11-1 - SO 05 - 001.1 -...'!P100</f>
        <v>0</v>
      </c>
      <c r="AV56" s="102">
        <f>'22-11-1 - SO 05 - 001.1 -...'!J35</f>
        <v>0</v>
      </c>
      <c r="AW56" s="102">
        <f>'22-11-1 - SO 05 - 001.1 -...'!J36</f>
        <v>0</v>
      </c>
      <c r="AX56" s="102">
        <f>'22-11-1 - SO 05 - 001.1 -...'!J37</f>
        <v>0</v>
      </c>
      <c r="AY56" s="102">
        <f>'22-11-1 - SO 05 - 001.1 -...'!J38</f>
        <v>0</v>
      </c>
      <c r="AZ56" s="102">
        <f>'22-11-1 - SO 05 - 001.1 -...'!F35</f>
        <v>0</v>
      </c>
      <c r="BA56" s="102">
        <f>'22-11-1 - SO 05 - 001.1 -...'!F36</f>
        <v>0</v>
      </c>
      <c r="BB56" s="102">
        <f>'22-11-1 - SO 05 - 001.1 -...'!F37</f>
        <v>0</v>
      </c>
      <c r="BC56" s="102">
        <f>'22-11-1 - SO 05 - 001.1 -...'!F38</f>
        <v>0</v>
      </c>
      <c r="BD56" s="104">
        <f>'22-11-1 - SO 05 - 001.1 -...'!F39</f>
        <v>0</v>
      </c>
      <c r="BT56" s="105" t="s">
        <v>90</v>
      </c>
      <c r="BV56" s="105" t="s">
        <v>86</v>
      </c>
      <c r="BW56" s="105" t="s">
        <v>95</v>
      </c>
      <c r="BX56" s="105" t="s">
        <v>89</v>
      </c>
      <c r="CL56" s="105" t="s">
        <v>47</v>
      </c>
    </row>
    <row r="57" spans="1:90" s="4" customFormat="1" ht="35.25" customHeight="1">
      <c r="A57" s="98" t="s">
        <v>91</v>
      </c>
      <c r="B57" s="53"/>
      <c r="C57" s="99"/>
      <c r="D57" s="99"/>
      <c r="E57" s="355" t="s">
        <v>96</v>
      </c>
      <c r="F57" s="355"/>
      <c r="G57" s="355"/>
      <c r="H57" s="355"/>
      <c r="I57" s="355"/>
      <c r="J57" s="99"/>
      <c r="K57" s="355" t="s">
        <v>97</v>
      </c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3">
        <f>'22-11-2 - SO 05 - 001.2 -...'!J32</f>
        <v>0</v>
      </c>
      <c r="AH57" s="354"/>
      <c r="AI57" s="354"/>
      <c r="AJ57" s="354"/>
      <c r="AK57" s="354"/>
      <c r="AL57" s="354"/>
      <c r="AM57" s="354"/>
      <c r="AN57" s="353">
        <f t="shared" si="0"/>
        <v>0</v>
      </c>
      <c r="AO57" s="354"/>
      <c r="AP57" s="354"/>
      <c r="AQ57" s="100" t="s">
        <v>94</v>
      </c>
      <c r="AR57" s="55"/>
      <c r="AS57" s="101">
        <v>0</v>
      </c>
      <c r="AT57" s="102">
        <f t="shared" si="1"/>
        <v>0</v>
      </c>
      <c r="AU57" s="103">
        <f>'22-11-2 - SO 05 - 001.2 -...'!P88</f>
        <v>0</v>
      </c>
      <c r="AV57" s="102">
        <f>'22-11-2 - SO 05 - 001.2 -...'!J35</f>
        <v>0</v>
      </c>
      <c r="AW57" s="102">
        <f>'22-11-2 - SO 05 - 001.2 -...'!J36</f>
        <v>0</v>
      </c>
      <c r="AX57" s="102">
        <f>'22-11-2 - SO 05 - 001.2 -...'!J37</f>
        <v>0</v>
      </c>
      <c r="AY57" s="102">
        <f>'22-11-2 - SO 05 - 001.2 -...'!J38</f>
        <v>0</v>
      </c>
      <c r="AZ57" s="102">
        <f>'22-11-2 - SO 05 - 001.2 -...'!F35</f>
        <v>0</v>
      </c>
      <c r="BA57" s="102">
        <f>'22-11-2 - SO 05 - 001.2 -...'!F36</f>
        <v>0</v>
      </c>
      <c r="BB57" s="102">
        <f>'22-11-2 - SO 05 - 001.2 -...'!F37</f>
        <v>0</v>
      </c>
      <c r="BC57" s="102">
        <f>'22-11-2 - SO 05 - 001.2 -...'!F38</f>
        <v>0</v>
      </c>
      <c r="BD57" s="104">
        <f>'22-11-2 - SO 05 - 001.2 -...'!F39</f>
        <v>0</v>
      </c>
      <c r="BT57" s="105" t="s">
        <v>90</v>
      </c>
      <c r="BV57" s="105" t="s">
        <v>86</v>
      </c>
      <c r="BW57" s="105" t="s">
        <v>98</v>
      </c>
      <c r="BX57" s="105" t="s">
        <v>89</v>
      </c>
      <c r="CL57" s="105" t="s">
        <v>20</v>
      </c>
    </row>
    <row r="58" spans="1:90" s="4" customFormat="1" ht="35.25" customHeight="1">
      <c r="A58" s="98" t="s">
        <v>91</v>
      </c>
      <c r="B58" s="53"/>
      <c r="C58" s="99"/>
      <c r="D58" s="99"/>
      <c r="E58" s="355" t="s">
        <v>99</v>
      </c>
      <c r="F58" s="355"/>
      <c r="G58" s="355"/>
      <c r="H58" s="355"/>
      <c r="I58" s="355"/>
      <c r="J58" s="99"/>
      <c r="K58" s="355" t="s">
        <v>100</v>
      </c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3">
        <f>'22-11-3 - SO 05 - 001.3 -...'!J32</f>
        <v>0</v>
      </c>
      <c r="AH58" s="354"/>
      <c r="AI58" s="354"/>
      <c r="AJ58" s="354"/>
      <c r="AK58" s="354"/>
      <c r="AL58" s="354"/>
      <c r="AM58" s="354"/>
      <c r="AN58" s="353">
        <f t="shared" si="0"/>
        <v>0</v>
      </c>
      <c r="AO58" s="354"/>
      <c r="AP58" s="354"/>
      <c r="AQ58" s="100" t="s">
        <v>94</v>
      </c>
      <c r="AR58" s="55"/>
      <c r="AS58" s="101">
        <v>0</v>
      </c>
      <c r="AT58" s="102">
        <f t="shared" si="1"/>
        <v>0</v>
      </c>
      <c r="AU58" s="103">
        <f>'22-11-3 - SO 05 - 001.3 -...'!P91</f>
        <v>0</v>
      </c>
      <c r="AV58" s="102">
        <f>'22-11-3 - SO 05 - 001.3 -...'!J35</f>
        <v>0</v>
      </c>
      <c r="AW58" s="102">
        <f>'22-11-3 - SO 05 - 001.3 -...'!J36</f>
        <v>0</v>
      </c>
      <c r="AX58" s="102">
        <f>'22-11-3 - SO 05 - 001.3 -...'!J37</f>
        <v>0</v>
      </c>
      <c r="AY58" s="102">
        <f>'22-11-3 - SO 05 - 001.3 -...'!J38</f>
        <v>0</v>
      </c>
      <c r="AZ58" s="102">
        <f>'22-11-3 - SO 05 - 001.3 -...'!F35</f>
        <v>0</v>
      </c>
      <c r="BA58" s="102">
        <f>'22-11-3 - SO 05 - 001.3 -...'!F36</f>
        <v>0</v>
      </c>
      <c r="BB58" s="102">
        <f>'22-11-3 - SO 05 - 001.3 -...'!F37</f>
        <v>0</v>
      </c>
      <c r="BC58" s="102">
        <f>'22-11-3 - SO 05 - 001.3 -...'!F38</f>
        <v>0</v>
      </c>
      <c r="BD58" s="104">
        <f>'22-11-3 - SO 05 - 001.3 -...'!F39</f>
        <v>0</v>
      </c>
      <c r="BT58" s="105" t="s">
        <v>90</v>
      </c>
      <c r="BV58" s="105" t="s">
        <v>86</v>
      </c>
      <c r="BW58" s="105" t="s">
        <v>101</v>
      </c>
      <c r="BX58" s="105" t="s">
        <v>89</v>
      </c>
      <c r="CL58" s="105" t="s">
        <v>20</v>
      </c>
    </row>
    <row r="59" spans="1:90" s="4" customFormat="1" ht="35.25" customHeight="1">
      <c r="A59" s="98" t="s">
        <v>91</v>
      </c>
      <c r="B59" s="53"/>
      <c r="C59" s="99"/>
      <c r="D59" s="99"/>
      <c r="E59" s="355" t="s">
        <v>102</v>
      </c>
      <c r="F59" s="355"/>
      <c r="G59" s="355"/>
      <c r="H59" s="355"/>
      <c r="I59" s="355"/>
      <c r="J59" s="99"/>
      <c r="K59" s="355" t="s">
        <v>103</v>
      </c>
      <c r="L59" s="355"/>
      <c r="M59" s="355"/>
      <c r="N59" s="355"/>
      <c r="O59" s="355"/>
      <c r="P59" s="355"/>
      <c r="Q59" s="355"/>
      <c r="R59" s="355"/>
      <c r="S59" s="355"/>
      <c r="T59" s="355"/>
      <c r="U59" s="355"/>
      <c r="V59" s="355"/>
      <c r="W59" s="355"/>
      <c r="X59" s="355"/>
      <c r="Y59" s="355"/>
      <c r="Z59" s="355"/>
      <c r="AA59" s="355"/>
      <c r="AB59" s="355"/>
      <c r="AC59" s="355"/>
      <c r="AD59" s="355"/>
      <c r="AE59" s="355"/>
      <c r="AF59" s="355"/>
      <c r="AG59" s="353">
        <f>'22-11-4 - SO 05 - 001.4 -...'!J32</f>
        <v>0</v>
      </c>
      <c r="AH59" s="354"/>
      <c r="AI59" s="354"/>
      <c r="AJ59" s="354"/>
      <c r="AK59" s="354"/>
      <c r="AL59" s="354"/>
      <c r="AM59" s="354"/>
      <c r="AN59" s="353">
        <f t="shared" si="0"/>
        <v>0</v>
      </c>
      <c r="AO59" s="354"/>
      <c r="AP59" s="354"/>
      <c r="AQ59" s="100" t="s">
        <v>94</v>
      </c>
      <c r="AR59" s="55"/>
      <c r="AS59" s="106">
        <v>0</v>
      </c>
      <c r="AT59" s="107">
        <f t="shared" si="1"/>
        <v>0</v>
      </c>
      <c r="AU59" s="108">
        <f>'22-11-4 - SO 05 - 001.4 -...'!P87</f>
        <v>0</v>
      </c>
      <c r="AV59" s="107">
        <f>'22-11-4 - SO 05 - 001.4 -...'!J35</f>
        <v>0</v>
      </c>
      <c r="AW59" s="107">
        <f>'22-11-4 - SO 05 - 001.4 -...'!J36</f>
        <v>0</v>
      </c>
      <c r="AX59" s="107">
        <f>'22-11-4 - SO 05 - 001.4 -...'!J37</f>
        <v>0</v>
      </c>
      <c r="AY59" s="107">
        <f>'22-11-4 - SO 05 - 001.4 -...'!J38</f>
        <v>0</v>
      </c>
      <c r="AZ59" s="107">
        <f>'22-11-4 - SO 05 - 001.4 -...'!F35</f>
        <v>0</v>
      </c>
      <c r="BA59" s="107">
        <f>'22-11-4 - SO 05 - 001.4 -...'!F36</f>
        <v>0</v>
      </c>
      <c r="BB59" s="107">
        <f>'22-11-4 - SO 05 - 001.4 -...'!F37</f>
        <v>0</v>
      </c>
      <c r="BC59" s="107">
        <f>'22-11-4 - SO 05 - 001.4 -...'!F38</f>
        <v>0</v>
      </c>
      <c r="BD59" s="109">
        <f>'22-11-4 - SO 05 - 001.4 -...'!F39</f>
        <v>0</v>
      </c>
      <c r="BT59" s="105" t="s">
        <v>90</v>
      </c>
      <c r="BV59" s="105" t="s">
        <v>86</v>
      </c>
      <c r="BW59" s="105" t="s">
        <v>104</v>
      </c>
      <c r="BX59" s="105" t="s">
        <v>89</v>
      </c>
      <c r="CL59" s="105" t="s">
        <v>20</v>
      </c>
    </row>
    <row r="60" spans="1:57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2" customFormat="1" ht="6.95" customHeight="1">
      <c r="A61" s="36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cgN7e0r4dZ9Cj2ISuHQP3HBbh9z7b8OJO3jRKcOG5iWN3o6x/HMI8Io0YKDJ1ydzIRLbJDUOK6dJ1MVAP+U4Wg==" saltValue="4RE6hMAaUC1uIqReR0QtQNqkxTQFgWBdip6RYYSUnt6PK0Qo2NoF+84drx4grqDLJ4gol0XGcGA4+mLybaWzbQ==" spinCount="100000" sheet="1" objects="1" scenarios="1" formatColumns="0" formatRows="0"/>
  <mergeCells count="58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58:AM58"/>
    <mergeCell ref="AN58:AP58"/>
    <mergeCell ref="E58:I58"/>
    <mergeCell ref="K58:AF58"/>
    <mergeCell ref="AN59:AP59"/>
    <mergeCell ref="AG59:AM59"/>
    <mergeCell ref="E59:I59"/>
    <mergeCell ref="K59:AF59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G54:AM54"/>
    <mergeCell ref="AN54:AP54"/>
    <mergeCell ref="L45:AO45"/>
    <mergeCell ref="AM47:AN47"/>
    <mergeCell ref="AS49:AT51"/>
    <mergeCell ref="AM49:AP49"/>
    <mergeCell ref="AM50:AP50"/>
  </mergeCells>
  <hyperlinks>
    <hyperlink ref="A56" location="'22-11-1 - SO 05 - 001.1 -...'!C2" display="/"/>
    <hyperlink ref="A57" location="'22-11-2 - SO 05 - 001.2 -...'!C2" display="/"/>
    <hyperlink ref="A58" location="'22-11-3 - SO 05 - 001.3 -...'!C2" display="/"/>
    <hyperlink ref="A59" location="'22-11-4 - SO 05 - 001.4 -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8" t="s">
        <v>95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90</v>
      </c>
    </row>
    <row r="4" spans="2:46" s="1" customFormat="1" ht="24.95" customHeight="1">
      <c r="B4" s="21"/>
      <c r="D4" s="112" t="s">
        <v>105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78" t="str">
        <f>'Rekapitulace zakázky'!K6</f>
        <v>SO 05 - Oprava mostu v km 24,778 na trati Kutná Hora-Zruč n/S</v>
      </c>
      <c r="F7" s="379"/>
      <c r="G7" s="379"/>
      <c r="H7" s="379"/>
      <c r="L7" s="21"/>
    </row>
    <row r="8" spans="2:12" s="1" customFormat="1" ht="12" customHeight="1">
      <c r="B8" s="21"/>
      <c r="D8" s="114" t="s">
        <v>106</v>
      </c>
      <c r="L8" s="21"/>
    </row>
    <row r="9" spans="1:31" s="2" customFormat="1" ht="16.5" customHeight="1">
      <c r="A9" s="36"/>
      <c r="B9" s="41"/>
      <c r="C9" s="36"/>
      <c r="D9" s="36"/>
      <c r="E9" s="378" t="s">
        <v>107</v>
      </c>
      <c r="F9" s="380"/>
      <c r="G9" s="380"/>
      <c r="H9" s="380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108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1" t="s">
        <v>109</v>
      </c>
      <c r="F11" s="380"/>
      <c r="G11" s="380"/>
      <c r="H11" s="380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19</v>
      </c>
      <c r="E13" s="36"/>
      <c r="F13" s="105" t="s">
        <v>47</v>
      </c>
      <c r="G13" s="36"/>
      <c r="H13" s="36"/>
      <c r="I13" s="114" t="s">
        <v>21</v>
      </c>
      <c r="J13" s="105" t="s">
        <v>47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23</v>
      </c>
      <c r="E14" s="36"/>
      <c r="F14" s="105" t="s">
        <v>24</v>
      </c>
      <c r="G14" s="36"/>
      <c r="H14" s="36"/>
      <c r="I14" s="114" t="s">
        <v>25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33</v>
      </c>
      <c r="E16" s="36"/>
      <c r="F16" s="36"/>
      <c r="G16" s="36"/>
      <c r="H16" s="36"/>
      <c r="I16" s="114" t="s">
        <v>34</v>
      </c>
      <c r="J16" s="105" t="s">
        <v>35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36</v>
      </c>
      <c r="F17" s="36"/>
      <c r="G17" s="36"/>
      <c r="H17" s="36"/>
      <c r="I17" s="114" t="s">
        <v>37</v>
      </c>
      <c r="J17" s="105" t="s">
        <v>38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39</v>
      </c>
      <c r="E19" s="36"/>
      <c r="F19" s="36"/>
      <c r="G19" s="36"/>
      <c r="H19" s="36"/>
      <c r="I19" s="114" t="s">
        <v>34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2" t="str">
        <f>'Rekapitulace zakázky'!E14</f>
        <v>Vyplň údaj</v>
      </c>
      <c r="F20" s="383"/>
      <c r="G20" s="383"/>
      <c r="H20" s="383"/>
      <c r="I20" s="114" t="s">
        <v>37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41</v>
      </c>
      <c r="E22" s="36"/>
      <c r="F22" s="36"/>
      <c r="G22" s="36"/>
      <c r="H22" s="36"/>
      <c r="I22" s="114" t="s">
        <v>34</v>
      </c>
      <c r="J22" s="105" t="s">
        <v>42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43</v>
      </c>
      <c r="F23" s="36"/>
      <c r="G23" s="36"/>
      <c r="H23" s="36"/>
      <c r="I23" s="114" t="s">
        <v>37</v>
      </c>
      <c r="J23" s="105" t="s">
        <v>44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46</v>
      </c>
      <c r="E25" s="36"/>
      <c r="F25" s="36"/>
      <c r="G25" s="36"/>
      <c r="H25" s="36"/>
      <c r="I25" s="114" t="s">
        <v>34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37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48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4" t="s">
        <v>47</v>
      </c>
      <c r="F29" s="384"/>
      <c r="G29" s="384"/>
      <c r="H29" s="384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50</v>
      </c>
      <c r="E32" s="36"/>
      <c r="F32" s="36"/>
      <c r="G32" s="36"/>
      <c r="H32" s="36"/>
      <c r="I32" s="36"/>
      <c r="J32" s="122">
        <f>ROUND(J100,2)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52</v>
      </c>
      <c r="G34" s="36"/>
      <c r="H34" s="36"/>
      <c r="I34" s="123" t="s">
        <v>51</v>
      </c>
      <c r="J34" s="123" t="s">
        <v>53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54</v>
      </c>
      <c r="E35" s="114" t="s">
        <v>55</v>
      </c>
      <c r="F35" s="125">
        <f>ROUND((SUM(BE100:BE543)),2)</f>
        <v>0</v>
      </c>
      <c r="G35" s="36"/>
      <c r="H35" s="36"/>
      <c r="I35" s="126">
        <v>0.21</v>
      </c>
      <c r="J35" s="125">
        <f>ROUND(((SUM(BE100:BE543))*I35),2)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56</v>
      </c>
      <c r="F36" s="125">
        <f>ROUND((SUM(BF100:BF543)),2)</f>
        <v>0</v>
      </c>
      <c r="G36" s="36"/>
      <c r="H36" s="36"/>
      <c r="I36" s="126">
        <v>0.15</v>
      </c>
      <c r="J36" s="125">
        <f>ROUND(((SUM(BF100:BF543))*I36),2)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57</v>
      </c>
      <c r="F37" s="125">
        <f>ROUND((SUM(BG100:BG543)),2)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58</v>
      </c>
      <c r="F38" s="125">
        <f>ROUND((SUM(BH100:BH543)),2)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59</v>
      </c>
      <c r="F39" s="125">
        <f>ROUND((SUM(BI100:BI543)),2)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60</v>
      </c>
      <c r="E41" s="129"/>
      <c r="F41" s="129"/>
      <c r="G41" s="130" t="s">
        <v>61</v>
      </c>
      <c r="H41" s="131" t="s">
        <v>62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110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E7</f>
        <v>SO 05 - Oprava mostu v km 24,778 na trati Kutná Hora-Zruč n/S</v>
      </c>
      <c r="F50" s="386"/>
      <c r="G50" s="386"/>
      <c r="H50" s="38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85" t="s">
        <v>107</v>
      </c>
      <c r="F52" s="387"/>
      <c r="G52" s="387"/>
      <c r="H52" s="38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108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4" t="str">
        <f>E11</f>
        <v xml:space="preserve">22-11-1 - SO 05 - 001.1 - Oprava mostu v km 24,778 na trati Kutná Hora-Zruč n/S_Most </v>
      </c>
      <c r="F54" s="387"/>
      <c r="G54" s="387"/>
      <c r="H54" s="38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23</v>
      </c>
      <c r="D56" s="38"/>
      <c r="E56" s="38"/>
      <c r="F56" s="28" t="str">
        <f>F14</f>
        <v xml:space="preserve"> </v>
      </c>
      <c r="G56" s="38"/>
      <c r="H56" s="38"/>
      <c r="I56" s="30" t="s">
        <v>25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33</v>
      </c>
      <c r="D58" s="38"/>
      <c r="E58" s="38"/>
      <c r="F58" s="28" t="str">
        <f>E17</f>
        <v>Správa železnic, státní organizace</v>
      </c>
      <c r="G58" s="38"/>
      <c r="H58" s="38"/>
      <c r="I58" s="30" t="s">
        <v>41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39</v>
      </c>
      <c r="D59" s="38"/>
      <c r="E59" s="38"/>
      <c r="F59" s="28" t="str">
        <f>IF(E20="","",E20)</f>
        <v>Vyplň údaj</v>
      </c>
      <c r="G59" s="38"/>
      <c r="H59" s="38"/>
      <c r="I59" s="30" t="s">
        <v>46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111</v>
      </c>
      <c r="D61" s="139"/>
      <c r="E61" s="139"/>
      <c r="F61" s="139"/>
      <c r="G61" s="139"/>
      <c r="H61" s="139"/>
      <c r="I61" s="139"/>
      <c r="J61" s="140" t="s">
        <v>112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82</v>
      </c>
      <c r="D63" s="38"/>
      <c r="E63" s="38"/>
      <c r="F63" s="38"/>
      <c r="G63" s="38"/>
      <c r="H63" s="38"/>
      <c r="I63" s="38"/>
      <c r="J63" s="79">
        <f>J100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113</v>
      </c>
    </row>
    <row r="64" spans="2:12" s="9" customFormat="1" ht="24.95" customHeight="1">
      <c r="B64" s="142"/>
      <c r="C64" s="143"/>
      <c r="D64" s="144" t="s">
        <v>114</v>
      </c>
      <c r="E64" s="145"/>
      <c r="F64" s="145"/>
      <c r="G64" s="145"/>
      <c r="H64" s="145"/>
      <c r="I64" s="145"/>
      <c r="J64" s="146">
        <f>J101</f>
        <v>0</v>
      </c>
      <c r="K64" s="143"/>
      <c r="L64" s="147"/>
    </row>
    <row r="65" spans="2:12" s="10" customFormat="1" ht="19.9" customHeight="1">
      <c r="B65" s="148"/>
      <c r="C65" s="99"/>
      <c r="D65" s="149" t="s">
        <v>115</v>
      </c>
      <c r="E65" s="150"/>
      <c r="F65" s="150"/>
      <c r="G65" s="150"/>
      <c r="H65" s="150"/>
      <c r="I65" s="150"/>
      <c r="J65" s="151">
        <f>J102</f>
        <v>0</v>
      </c>
      <c r="K65" s="99"/>
      <c r="L65" s="152"/>
    </row>
    <row r="66" spans="2:12" s="10" customFormat="1" ht="19.9" customHeight="1">
      <c r="B66" s="148"/>
      <c r="C66" s="99"/>
      <c r="D66" s="149" t="s">
        <v>116</v>
      </c>
      <c r="E66" s="150"/>
      <c r="F66" s="150"/>
      <c r="G66" s="150"/>
      <c r="H66" s="150"/>
      <c r="I66" s="150"/>
      <c r="J66" s="151">
        <f>J202</f>
        <v>0</v>
      </c>
      <c r="K66" s="99"/>
      <c r="L66" s="152"/>
    </row>
    <row r="67" spans="2:12" s="10" customFormat="1" ht="19.9" customHeight="1">
      <c r="B67" s="148"/>
      <c r="C67" s="99"/>
      <c r="D67" s="149" t="s">
        <v>117</v>
      </c>
      <c r="E67" s="150"/>
      <c r="F67" s="150"/>
      <c r="G67" s="150"/>
      <c r="H67" s="150"/>
      <c r="I67" s="150"/>
      <c r="J67" s="151">
        <f>J221</f>
        <v>0</v>
      </c>
      <c r="K67" s="99"/>
      <c r="L67" s="152"/>
    </row>
    <row r="68" spans="2:12" s="10" customFormat="1" ht="19.9" customHeight="1">
      <c r="B68" s="148"/>
      <c r="C68" s="99"/>
      <c r="D68" s="149" t="s">
        <v>118</v>
      </c>
      <c r="E68" s="150"/>
      <c r="F68" s="150"/>
      <c r="G68" s="150"/>
      <c r="H68" s="150"/>
      <c r="I68" s="150"/>
      <c r="J68" s="151">
        <f>J239</f>
        <v>0</v>
      </c>
      <c r="K68" s="99"/>
      <c r="L68" s="152"/>
    </row>
    <row r="69" spans="2:12" s="10" customFormat="1" ht="19.9" customHeight="1">
      <c r="B69" s="148"/>
      <c r="C69" s="99"/>
      <c r="D69" s="149" t="s">
        <v>119</v>
      </c>
      <c r="E69" s="150"/>
      <c r="F69" s="150"/>
      <c r="G69" s="150"/>
      <c r="H69" s="150"/>
      <c r="I69" s="150"/>
      <c r="J69" s="151">
        <f>J299</f>
        <v>0</v>
      </c>
      <c r="K69" s="99"/>
      <c r="L69" s="152"/>
    </row>
    <row r="70" spans="2:12" s="10" customFormat="1" ht="19.9" customHeight="1">
      <c r="B70" s="148"/>
      <c r="C70" s="99"/>
      <c r="D70" s="149" t="s">
        <v>120</v>
      </c>
      <c r="E70" s="150"/>
      <c r="F70" s="150"/>
      <c r="G70" s="150"/>
      <c r="H70" s="150"/>
      <c r="I70" s="150"/>
      <c r="J70" s="151">
        <f>J319</f>
        <v>0</v>
      </c>
      <c r="K70" s="99"/>
      <c r="L70" s="152"/>
    </row>
    <row r="71" spans="2:12" s="10" customFormat="1" ht="19.9" customHeight="1">
      <c r="B71" s="148"/>
      <c r="C71" s="99"/>
      <c r="D71" s="149" t="s">
        <v>121</v>
      </c>
      <c r="E71" s="150"/>
      <c r="F71" s="150"/>
      <c r="G71" s="150"/>
      <c r="H71" s="150"/>
      <c r="I71" s="150"/>
      <c r="J71" s="151">
        <f>J334</f>
        <v>0</v>
      </c>
      <c r="K71" s="99"/>
      <c r="L71" s="152"/>
    </row>
    <row r="72" spans="2:12" s="10" customFormat="1" ht="19.9" customHeight="1">
      <c r="B72" s="148"/>
      <c r="C72" s="99"/>
      <c r="D72" s="149" t="s">
        <v>122</v>
      </c>
      <c r="E72" s="150"/>
      <c r="F72" s="150"/>
      <c r="G72" s="150"/>
      <c r="H72" s="150"/>
      <c r="I72" s="150"/>
      <c r="J72" s="151">
        <f>J459</f>
        <v>0</v>
      </c>
      <c r="K72" s="99"/>
      <c r="L72" s="152"/>
    </row>
    <row r="73" spans="2:12" s="10" customFormat="1" ht="19.9" customHeight="1">
      <c r="B73" s="148"/>
      <c r="C73" s="99"/>
      <c r="D73" s="149" t="s">
        <v>123</v>
      </c>
      <c r="E73" s="150"/>
      <c r="F73" s="150"/>
      <c r="G73" s="150"/>
      <c r="H73" s="150"/>
      <c r="I73" s="150"/>
      <c r="J73" s="151">
        <f>J473</f>
        <v>0</v>
      </c>
      <c r="K73" s="99"/>
      <c r="L73" s="152"/>
    </row>
    <row r="74" spans="2:12" s="9" customFormat="1" ht="24.95" customHeight="1">
      <c r="B74" s="142"/>
      <c r="C74" s="143"/>
      <c r="D74" s="144" t="s">
        <v>124</v>
      </c>
      <c r="E74" s="145"/>
      <c r="F74" s="145"/>
      <c r="G74" s="145"/>
      <c r="H74" s="145"/>
      <c r="I74" s="145"/>
      <c r="J74" s="146">
        <f>J478</f>
        <v>0</v>
      </c>
      <c r="K74" s="143"/>
      <c r="L74" s="147"/>
    </row>
    <row r="75" spans="2:12" s="10" customFormat="1" ht="19.9" customHeight="1">
      <c r="B75" s="148"/>
      <c r="C75" s="99"/>
      <c r="D75" s="149" t="s">
        <v>125</v>
      </c>
      <c r="E75" s="150"/>
      <c r="F75" s="150"/>
      <c r="G75" s="150"/>
      <c r="H75" s="150"/>
      <c r="I75" s="150"/>
      <c r="J75" s="151">
        <f>J479</f>
        <v>0</v>
      </c>
      <c r="K75" s="99"/>
      <c r="L75" s="152"/>
    </row>
    <row r="76" spans="2:12" s="10" customFormat="1" ht="19.9" customHeight="1">
      <c r="B76" s="148"/>
      <c r="C76" s="99"/>
      <c r="D76" s="149" t="s">
        <v>126</v>
      </c>
      <c r="E76" s="150"/>
      <c r="F76" s="150"/>
      <c r="G76" s="150"/>
      <c r="H76" s="150"/>
      <c r="I76" s="150"/>
      <c r="J76" s="151">
        <f>J525</f>
        <v>0</v>
      </c>
      <c r="K76" s="99"/>
      <c r="L76" s="152"/>
    </row>
    <row r="77" spans="2:12" s="9" customFormat="1" ht="24.95" customHeight="1">
      <c r="B77" s="142"/>
      <c r="C77" s="143"/>
      <c r="D77" s="144" t="s">
        <v>127</v>
      </c>
      <c r="E77" s="145"/>
      <c r="F77" s="145"/>
      <c r="G77" s="145"/>
      <c r="H77" s="145"/>
      <c r="I77" s="145"/>
      <c r="J77" s="146">
        <f>J540</f>
        <v>0</v>
      </c>
      <c r="K77" s="143"/>
      <c r="L77" s="147"/>
    </row>
    <row r="78" spans="2:12" s="10" customFormat="1" ht="19.9" customHeight="1">
      <c r="B78" s="148"/>
      <c r="C78" s="99"/>
      <c r="D78" s="149" t="s">
        <v>128</v>
      </c>
      <c r="E78" s="150"/>
      <c r="F78" s="150"/>
      <c r="G78" s="150"/>
      <c r="H78" s="150"/>
      <c r="I78" s="150"/>
      <c r="J78" s="151">
        <f>J541</f>
        <v>0</v>
      </c>
      <c r="K78" s="99"/>
      <c r="L78" s="152"/>
    </row>
    <row r="79" spans="1:31" s="2" customFormat="1" ht="21.7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49"/>
      <c r="C80" s="50"/>
      <c r="D80" s="50"/>
      <c r="E80" s="50"/>
      <c r="F80" s="50"/>
      <c r="G80" s="50"/>
      <c r="H80" s="50"/>
      <c r="I80" s="50"/>
      <c r="J80" s="50"/>
      <c r="K80" s="50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4" spans="1:31" s="2" customFormat="1" ht="6.95" customHeight="1">
      <c r="A84" s="36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4.95" customHeight="1">
      <c r="A85" s="36"/>
      <c r="B85" s="37"/>
      <c r="C85" s="24" t="s">
        <v>129</v>
      </c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16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85" t="str">
        <f>E7</f>
        <v>SO 05 - Oprava mostu v km 24,778 na trati Kutná Hora-Zruč n/S</v>
      </c>
      <c r="F88" s="386"/>
      <c r="G88" s="386"/>
      <c r="H88" s="386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2:12" s="1" customFormat="1" ht="12" customHeight="1">
      <c r="B89" s="22"/>
      <c r="C89" s="30" t="s">
        <v>106</v>
      </c>
      <c r="D89" s="23"/>
      <c r="E89" s="23"/>
      <c r="F89" s="23"/>
      <c r="G89" s="23"/>
      <c r="H89" s="23"/>
      <c r="I89" s="23"/>
      <c r="J89" s="23"/>
      <c r="K89" s="23"/>
      <c r="L89" s="21"/>
    </row>
    <row r="90" spans="1:31" s="2" customFormat="1" ht="16.5" customHeight="1">
      <c r="A90" s="36"/>
      <c r="B90" s="37"/>
      <c r="C90" s="38"/>
      <c r="D90" s="38"/>
      <c r="E90" s="385" t="s">
        <v>107</v>
      </c>
      <c r="F90" s="387"/>
      <c r="G90" s="387"/>
      <c r="H90" s="387"/>
      <c r="I90" s="38"/>
      <c r="J90" s="38"/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108</v>
      </c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6.5" customHeight="1">
      <c r="A92" s="36"/>
      <c r="B92" s="37"/>
      <c r="C92" s="38"/>
      <c r="D92" s="38"/>
      <c r="E92" s="334" t="str">
        <f>E11</f>
        <v xml:space="preserve">22-11-1 - SO 05 - 001.1 - Oprava mostu v km 24,778 na trati Kutná Hora-Zruč n/S_Most </v>
      </c>
      <c r="F92" s="387"/>
      <c r="G92" s="387"/>
      <c r="H92" s="387"/>
      <c r="I92" s="38"/>
      <c r="J92" s="38"/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6.95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2" customHeight="1">
      <c r="A94" s="36"/>
      <c r="B94" s="37"/>
      <c r="C94" s="30" t="s">
        <v>23</v>
      </c>
      <c r="D94" s="38"/>
      <c r="E94" s="38"/>
      <c r="F94" s="28" t="str">
        <f>F14</f>
        <v xml:space="preserve"> </v>
      </c>
      <c r="G94" s="38"/>
      <c r="H94" s="38"/>
      <c r="I94" s="30" t="s">
        <v>25</v>
      </c>
      <c r="J94" s="61" t="str">
        <f>IF(J14="","",J14)</f>
        <v>24. 11. 2022</v>
      </c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5.2" customHeight="1">
      <c r="A96" s="36"/>
      <c r="B96" s="37"/>
      <c r="C96" s="30" t="s">
        <v>33</v>
      </c>
      <c r="D96" s="38"/>
      <c r="E96" s="38"/>
      <c r="F96" s="28" t="str">
        <f>E17</f>
        <v>Správa železnic, státní organizace</v>
      </c>
      <c r="G96" s="38"/>
      <c r="H96" s="38"/>
      <c r="I96" s="30" t="s">
        <v>41</v>
      </c>
      <c r="J96" s="34" t="str">
        <f>E23</f>
        <v>DIPONT s.r.o.</v>
      </c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5.2" customHeight="1">
      <c r="A97" s="36"/>
      <c r="B97" s="37"/>
      <c r="C97" s="30" t="s">
        <v>39</v>
      </c>
      <c r="D97" s="38"/>
      <c r="E97" s="38"/>
      <c r="F97" s="28" t="str">
        <f>IF(E20="","",E20)</f>
        <v>Vyplň údaj</v>
      </c>
      <c r="G97" s="38"/>
      <c r="H97" s="38"/>
      <c r="I97" s="30" t="s">
        <v>46</v>
      </c>
      <c r="J97" s="34" t="str">
        <f>E26</f>
        <v xml:space="preserve"> </v>
      </c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0.35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11" customFormat="1" ht="29.25" customHeight="1">
      <c r="A99" s="153"/>
      <c r="B99" s="154"/>
      <c r="C99" s="155" t="s">
        <v>130</v>
      </c>
      <c r="D99" s="156" t="s">
        <v>69</v>
      </c>
      <c r="E99" s="156" t="s">
        <v>65</v>
      </c>
      <c r="F99" s="156" t="s">
        <v>66</v>
      </c>
      <c r="G99" s="156" t="s">
        <v>131</v>
      </c>
      <c r="H99" s="156" t="s">
        <v>132</v>
      </c>
      <c r="I99" s="156" t="s">
        <v>133</v>
      </c>
      <c r="J99" s="156" t="s">
        <v>112</v>
      </c>
      <c r="K99" s="157" t="s">
        <v>134</v>
      </c>
      <c r="L99" s="158"/>
      <c r="M99" s="70" t="s">
        <v>47</v>
      </c>
      <c r="N99" s="71" t="s">
        <v>54</v>
      </c>
      <c r="O99" s="71" t="s">
        <v>135</v>
      </c>
      <c r="P99" s="71" t="s">
        <v>136</v>
      </c>
      <c r="Q99" s="71" t="s">
        <v>137</v>
      </c>
      <c r="R99" s="71" t="s">
        <v>138</v>
      </c>
      <c r="S99" s="71" t="s">
        <v>139</v>
      </c>
      <c r="T99" s="72" t="s">
        <v>140</v>
      </c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</row>
    <row r="100" spans="1:63" s="2" customFormat="1" ht="22.9" customHeight="1">
      <c r="A100" s="36"/>
      <c r="B100" s="37"/>
      <c r="C100" s="77" t="s">
        <v>141</v>
      </c>
      <c r="D100" s="38"/>
      <c r="E100" s="38"/>
      <c r="F100" s="38"/>
      <c r="G100" s="38"/>
      <c r="H100" s="38"/>
      <c r="I100" s="38"/>
      <c r="J100" s="159">
        <f>BK100</f>
        <v>0</v>
      </c>
      <c r="K100" s="38"/>
      <c r="L100" s="41"/>
      <c r="M100" s="73"/>
      <c r="N100" s="160"/>
      <c r="O100" s="74"/>
      <c r="P100" s="161">
        <f>P101+P478+P540</f>
        <v>0</v>
      </c>
      <c r="Q100" s="74"/>
      <c r="R100" s="161">
        <f>R101+R478+R540</f>
        <v>402.89554736755997</v>
      </c>
      <c r="S100" s="74"/>
      <c r="T100" s="162">
        <f>T101+T478+T540</f>
        <v>62.35295330000001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83</v>
      </c>
      <c r="AU100" s="18" t="s">
        <v>113</v>
      </c>
      <c r="BK100" s="163">
        <f>BK101+BK478+BK540</f>
        <v>0</v>
      </c>
    </row>
    <row r="101" spans="2:63" s="12" customFormat="1" ht="25.9" customHeight="1">
      <c r="B101" s="164"/>
      <c r="C101" s="165"/>
      <c r="D101" s="166" t="s">
        <v>83</v>
      </c>
      <c r="E101" s="167" t="s">
        <v>142</v>
      </c>
      <c r="F101" s="167" t="s">
        <v>143</v>
      </c>
      <c r="G101" s="165"/>
      <c r="H101" s="165"/>
      <c r="I101" s="168"/>
      <c r="J101" s="169">
        <f>BK101</f>
        <v>0</v>
      </c>
      <c r="K101" s="165"/>
      <c r="L101" s="170"/>
      <c r="M101" s="171"/>
      <c r="N101" s="172"/>
      <c r="O101" s="172"/>
      <c r="P101" s="173">
        <f>P102+P202+P221+P239+P299+P319+P334+P459+P473</f>
        <v>0</v>
      </c>
      <c r="Q101" s="172"/>
      <c r="R101" s="173">
        <f>R102+R202+R221+R239+R299+R319+R334+R459+R473</f>
        <v>401.67217028756</v>
      </c>
      <c r="S101" s="172"/>
      <c r="T101" s="174">
        <f>T102+T202+T221+T239+T299+T319+T334+T459+T473</f>
        <v>62.35295330000001</v>
      </c>
      <c r="AR101" s="175" t="s">
        <v>22</v>
      </c>
      <c r="AT101" s="176" t="s">
        <v>83</v>
      </c>
      <c r="AU101" s="176" t="s">
        <v>84</v>
      </c>
      <c r="AY101" s="175" t="s">
        <v>144</v>
      </c>
      <c r="BK101" s="177">
        <f>BK102+BK202+BK221+BK239+BK299+BK319+BK334+BK459+BK473</f>
        <v>0</v>
      </c>
    </row>
    <row r="102" spans="2:63" s="12" customFormat="1" ht="22.9" customHeight="1">
      <c r="B102" s="164"/>
      <c r="C102" s="165"/>
      <c r="D102" s="166" t="s">
        <v>83</v>
      </c>
      <c r="E102" s="178" t="s">
        <v>22</v>
      </c>
      <c r="F102" s="178" t="s">
        <v>145</v>
      </c>
      <c r="G102" s="165"/>
      <c r="H102" s="165"/>
      <c r="I102" s="168"/>
      <c r="J102" s="179">
        <f>BK102</f>
        <v>0</v>
      </c>
      <c r="K102" s="165"/>
      <c r="L102" s="170"/>
      <c r="M102" s="171"/>
      <c r="N102" s="172"/>
      <c r="O102" s="172"/>
      <c r="P102" s="173">
        <f>SUM(P103:P201)</f>
        <v>0</v>
      </c>
      <c r="Q102" s="172"/>
      <c r="R102" s="173">
        <f>SUM(R103:R201)</f>
        <v>174.275540001</v>
      </c>
      <c r="S102" s="172"/>
      <c r="T102" s="174">
        <f>SUM(T103:T201)</f>
        <v>0</v>
      </c>
      <c r="AR102" s="175" t="s">
        <v>22</v>
      </c>
      <c r="AT102" s="176" t="s">
        <v>83</v>
      </c>
      <c r="AU102" s="176" t="s">
        <v>22</v>
      </c>
      <c r="AY102" s="175" t="s">
        <v>144</v>
      </c>
      <c r="BK102" s="177">
        <f>SUM(BK103:BK201)</f>
        <v>0</v>
      </c>
    </row>
    <row r="103" spans="1:65" s="2" customFormat="1" ht="24.2" customHeight="1">
      <c r="A103" s="36"/>
      <c r="B103" s="37"/>
      <c r="C103" s="180" t="s">
        <v>22</v>
      </c>
      <c r="D103" s="180" t="s">
        <v>146</v>
      </c>
      <c r="E103" s="181" t="s">
        <v>147</v>
      </c>
      <c r="F103" s="182" t="s">
        <v>148</v>
      </c>
      <c r="G103" s="183" t="s">
        <v>149</v>
      </c>
      <c r="H103" s="184">
        <v>336</v>
      </c>
      <c r="I103" s="185"/>
      <c r="J103" s="186">
        <f>ROUND(I103*H103,2)</f>
        <v>0</v>
      </c>
      <c r="K103" s="182" t="s">
        <v>150</v>
      </c>
      <c r="L103" s="41"/>
      <c r="M103" s="187" t="s">
        <v>47</v>
      </c>
      <c r="N103" s="188" t="s">
        <v>55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151</v>
      </c>
      <c r="AT103" s="191" t="s">
        <v>146</v>
      </c>
      <c r="AU103" s="191" t="s">
        <v>90</v>
      </c>
      <c r="AY103" s="18" t="s">
        <v>144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8" t="s">
        <v>22</v>
      </c>
      <c r="BK103" s="192">
        <f>ROUND(I103*H103,2)</f>
        <v>0</v>
      </c>
      <c r="BL103" s="18" t="s">
        <v>151</v>
      </c>
      <c r="BM103" s="191" t="s">
        <v>152</v>
      </c>
    </row>
    <row r="104" spans="1:47" s="2" customFormat="1" ht="11.25">
      <c r="A104" s="36"/>
      <c r="B104" s="37"/>
      <c r="C104" s="38"/>
      <c r="D104" s="193" t="s">
        <v>153</v>
      </c>
      <c r="E104" s="38"/>
      <c r="F104" s="194" t="s">
        <v>154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8" t="s">
        <v>153</v>
      </c>
      <c r="AU104" s="18" t="s">
        <v>90</v>
      </c>
    </row>
    <row r="105" spans="2:51" s="13" customFormat="1" ht="11.25">
      <c r="B105" s="198"/>
      <c r="C105" s="199"/>
      <c r="D105" s="200" t="s">
        <v>155</v>
      </c>
      <c r="E105" s="201" t="s">
        <v>47</v>
      </c>
      <c r="F105" s="202" t="s">
        <v>156</v>
      </c>
      <c r="G105" s="199"/>
      <c r="H105" s="201" t="s">
        <v>47</v>
      </c>
      <c r="I105" s="203"/>
      <c r="J105" s="199"/>
      <c r="K105" s="199"/>
      <c r="L105" s="204"/>
      <c r="M105" s="205"/>
      <c r="N105" s="206"/>
      <c r="O105" s="206"/>
      <c r="P105" s="206"/>
      <c r="Q105" s="206"/>
      <c r="R105" s="206"/>
      <c r="S105" s="206"/>
      <c r="T105" s="207"/>
      <c r="AT105" s="208" t="s">
        <v>155</v>
      </c>
      <c r="AU105" s="208" t="s">
        <v>90</v>
      </c>
      <c r="AV105" s="13" t="s">
        <v>22</v>
      </c>
      <c r="AW105" s="13" t="s">
        <v>45</v>
      </c>
      <c r="AX105" s="13" t="s">
        <v>84</v>
      </c>
      <c r="AY105" s="208" t="s">
        <v>144</v>
      </c>
    </row>
    <row r="106" spans="2:51" s="14" customFormat="1" ht="11.25">
      <c r="B106" s="209"/>
      <c r="C106" s="210"/>
      <c r="D106" s="200" t="s">
        <v>155</v>
      </c>
      <c r="E106" s="211" t="s">
        <v>47</v>
      </c>
      <c r="F106" s="212" t="s">
        <v>157</v>
      </c>
      <c r="G106" s="210"/>
      <c r="H106" s="213">
        <v>192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155</v>
      </c>
      <c r="AU106" s="219" t="s">
        <v>90</v>
      </c>
      <c r="AV106" s="14" t="s">
        <v>90</v>
      </c>
      <c r="AW106" s="14" t="s">
        <v>45</v>
      </c>
      <c r="AX106" s="14" t="s">
        <v>84</v>
      </c>
      <c r="AY106" s="219" t="s">
        <v>144</v>
      </c>
    </row>
    <row r="107" spans="2:51" s="14" customFormat="1" ht="11.25">
      <c r="B107" s="209"/>
      <c r="C107" s="210"/>
      <c r="D107" s="200" t="s">
        <v>155</v>
      </c>
      <c r="E107" s="211" t="s">
        <v>47</v>
      </c>
      <c r="F107" s="212" t="s">
        <v>158</v>
      </c>
      <c r="G107" s="210"/>
      <c r="H107" s="213">
        <v>144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155</v>
      </c>
      <c r="AU107" s="219" t="s">
        <v>90</v>
      </c>
      <c r="AV107" s="14" t="s">
        <v>90</v>
      </c>
      <c r="AW107" s="14" t="s">
        <v>45</v>
      </c>
      <c r="AX107" s="14" t="s">
        <v>84</v>
      </c>
      <c r="AY107" s="219" t="s">
        <v>144</v>
      </c>
    </row>
    <row r="108" spans="2:51" s="15" customFormat="1" ht="11.25">
      <c r="B108" s="220"/>
      <c r="C108" s="221"/>
      <c r="D108" s="200" t="s">
        <v>155</v>
      </c>
      <c r="E108" s="222" t="s">
        <v>47</v>
      </c>
      <c r="F108" s="223" t="s">
        <v>159</v>
      </c>
      <c r="G108" s="221"/>
      <c r="H108" s="224">
        <v>336</v>
      </c>
      <c r="I108" s="225"/>
      <c r="J108" s="221"/>
      <c r="K108" s="221"/>
      <c r="L108" s="226"/>
      <c r="M108" s="227"/>
      <c r="N108" s="228"/>
      <c r="O108" s="228"/>
      <c r="P108" s="228"/>
      <c r="Q108" s="228"/>
      <c r="R108" s="228"/>
      <c r="S108" s="228"/>
      <c r="T108" s="229"/>
      <c r="AT108" s="230" t="s">
        <v>155</v>
      </c>
      <c r="AU108" s="230" t="s">
        <v>90</v>
      </c>
      <c r="AV108" s="15" t="s">
        <v>151</v>
      </c>
      <c r="AW108" s="15" t="s">
        <v>45</v>
      </c>
      <c r="AX108" s="15" t="s">
        <v>22</v>
      </c>
      <c r="AY108" s="230" t="s">
        <v>144</v>
      </c>
    </row>
    <row r="109" spans="1:65" s="2" customFormat="1" ht="16.5" customHeight="1">
      <c r="A109" s="36"/>
      <c r="B109" s="37"/>
      <c r="C109" s="180" t="s">
        <v>90</v>
      </c>
      <c r="D109" s="180" t="s">
        <v>146</v>
      </c>
      <c r="E109" s="181" t="s">
        <v>160</v>
      </c>
      <c r="F109" s="182" t="s">
        <v>161</v>
      </c>
      <c r="G109" s="183" t="s">
        <v>149</v>
      </c>
      <c r="H109" s="184">
        <v>336</v>
      </c>
      <c r="I109" s="185"/>
      <c r="J109" s="186">
        <f>ROUND(I109*H109,2)</f>
        <v>0</v>
      </c>
      <c r="K109" s="182" t="s">
        <v>150</v>
      </c>
      <c r="L109" s="41"/>
      <c r="M109" s="187" t="s">
        <v>47</v>
      </c>
      <c r="N109" s="188" t="s">
        <v>55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151</v>
      </c>
      <c r="AT109" s="191" t="s">
        <v>146</v>
      </c>
      <c r="AU109" s="191" t="s">
        <v>90</v>
      </c>
      <c r="AY109" s="18" t="s">
        <v>144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8" t="s">
        <v>22</v>
      </c>
      <c r="BK109" s="192">
        <f>ROUND(I109*H109,2)</f>
        <v>0</v>
      </c>
      <c r="BL109" s="18" t="s">
        <v>151</v>
      </c>
      <c r="BM109" s="191" t="s">
        <v>162</v>
      </c>
    </row>
    <row r="110" spans="1:47" s="2" customFormat="1" ht="11.25">
      <c r="A110" s="36"/>
      <c r="B110" s="37"/>
      <c r="C110" s="38"/>
      <c r="D110" s="193" t="s">
        <v>153</v>
      </c>
      <c r="E110" s="38"/>
      <c r="F110" s="194" t="s">
        <v>163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8" t="s">
        <v>153</v>
      </c>
      <c r="AU110" s="18" t="s">
        <v>90</v>
      </c>
    </row>
    <row r="111" spans="2:51" s="13" customFormat="1" ht="11.25">
      <c r="B111" s="198"/>
      <c r="C111" s="199"/>
      <c r="D111" s="200" t="s">
        <v>155</v>
      </c>
      <c r="E111" s="201" t="s">
        <v>47</v>
      </c>
      <c r="F111" s="202" t="s">
        <v>156</v>
      </c>
      <c r="G111" s="199"/>
      <c r="H111" s="201" t="s">
        <v>47</v>
      </c>
      <c r="I111" s="203"/>
      <c r="J111" s="199"/>
      <c r="K111" s="199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155</v>
      </c>
      <c r="AU111" s="208" t="s">
        <v>90</v>
      </c>
      <c r="AV111" s="13" t="s">
        <v>22</v>
      </c>
      <c r="AW111" s="13" t="s">
        <v>45</v>
      </c>
      <c r="AX111" s="13" t="s">
        <v>84</v>
      </c>
      <c r="AY111" s="208" t="s">
        <v>144</v>
      </c>
    </row>
    <row r="112" spans="2:51" s="14" customFormat="1" ht="11.25">
      <c r="B112" s="209"/>
      <c r="C112" s="210"/>
      <c r="D112" s="200" t="s">
        <v>155</v>
      </c>
      <c r="E112" s="211" t="s">
        <v>47</v>
      </c>
      <c r="F112" s="212" t="s">
        <v>157</v>
      </c>
      <c r="G112" s="210"/>
      <c r="H112" s="213">
        <v>192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155</v>
      </c>
      <c r="AU112" s="219" t="s">
        <v>90</v>
      </c>
      <c r="AV112" s="14" t="s">
        <v>90</v>
      </c>
      <c r="AW112" s="14" t="s">
        <v>45</v>
      </c>
      <c r="AX112" s="14" t="s">
        <v>84</v>
      </c>
      <c r="AY112" s="219" t="s">
        <v>144</v>
      </c>
    </row>
    <row r="113" spans="2:51" s="14" customFormat="1" ht="11.25">
      <c r="B113" s="209"/>
      <c r="C113" s="210"/>
      <c r="D113" s="200" t="s">
        <v>155</v>
      </c>
      <c r="E113" s="211" t="s">
        <v>47</v>
      </c>
      <c r="F113" s="212" t="s">
        <v>158</v>
      </c>
      <c r="G113" s="210"/>
      <c r="H113" s="213">
        <v>144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155</v>
      </c>
      <c r="AU113" s="219" t="s">
        <v>90</v>
      </c>
      <c r="AV113" s="14" t="s">
        <v>90</v>
      </c>
      <c r="AW113" s="14" t="s">
        <v>45</v>
      </c>
      <c r="AX113" s="14" t="s">
        <v>84</v>
      </c>
      <c r="AY113" s="219" t="s">
        <v>144</v>
      </c>
    </row>
    <row r="114" spans="2:51" s="15" customFormat="1" ht="11.25">
      <c r="B114" s="220"/>
      <c r="C114" s="221"/>
      <c r="D114" s="200" t="s">
        <v>155</v>
      </c>
      <c r="E114" s="222" t="s">
        <v>47</v>
      </c>
      <c r="F114" s="223" t="s">
        <v>159</v>
      </c>
      <c r="G114" s="221"/>
      <c r="H114" s="224">
        <v>336</v>
      </c>
      <c r="I114" s="225"/>
      <c r="J114" s="221"/>
      <c r="K114" s="221"/>
      <c r="L114" s="226"/>
      <c r="M114" s="227"/>
      <c r="N114" s="228"/>
      <c r="O114" s="228"/>
      <c r="P114" s="228"/>
      <c r="Q114" s="228"/>
      <c r="R114" s="228"/>
      <c r="S114" s="228"/>
      <c r="T114" s="229"/>
      <c r="AT114" s="230" t="s">
        <v>155</v>
      </c>
      <c r="AU114" s="230" t="s">
        <v>90</v>
      </c>
      <c r="AV114" s="15" t="s">
        <v>151</v>
      </c>
      <c r="AW114" s="15" t="s">
        <v>45</v>
      </c>
      <c r="AX114" s="15" t="s">
        <v>22</v>
      </c>
      <c r="AY114" s="230" t="s">
        <v>144</v>
      </c>
    </row>
    <row r="115" spans="1:65" s="2" customFormat="1" ht="16.5" customHeight="1">
      <c r="A115" s="36"/>
      <c r="B115" s="37"/>
      <c r="C115" s="180" t="s">
        <v>164</v>
      </c>
      <c r="D115" s="180" t="s">
        <v>146</v>
      </c>
      <c r="E115" s="181" t="s">
        <v>165</v>
      </c>
      <c r="F115" s="182" t="s">
        <v>166</v>
      </c>
      <c r="G115" s="183" t="s">
        <v>167</v>
      </c>
      <c r="H115" s="184">
        <v>15</v>
      </c>
      <c r="I115" s="185"/>
      <c r="J115" s="186">
        <f>ROUND(I115*H115,2)</f>
        <v>0</v>
      </c>
      <c r="K115" s="182" t="s">
        <v>150</v>
      </c>
      <c r="L115" s="41"/>
      <c r="M115" s="187" t="s">
        <v>47</v>
      </c>
      <c r="N115" s="188" t="s">
        <v>55</v>
      </c>
      <c r="O115" s="66"/>
      <c r="P115" s="189">
        <f>O115*H115</f>
        <v>0</v>
      </c>
      <c r="Q115" s="189">
        <v>0.0269812134</v>
      </c>
      <c r="R115" s="189">
        <f>Q115*H115</f>
        <v>0.404718201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151</v>
      </c>
      <c r="AT115" s="191" t="s">
        <v>146</v>
      </c>
      <c r="AU115" s="191" t="s">
        <v>90</v>
      </c>
      <c r="AY115" s="18" t="s">
        <v>144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8" t="s">
        <v>22</v>
      </c>
      <c r="BK115" s="192">
        <f>ROUND(I115*H115,2)</f>
        <v>0</v>
      </c>
      <c r="BL115" s="18" t="s">
        <v>151</v>
      </c>
      <c r="BM115" s="191" t="s">
        <v>168</v>
      </c>
    </row>
    <row r="116" spans="1:47" s="2" customFormat="1" ht="11.25">
      <c r="A116" s="36"/>
      <c r="B116" s="37"/>
      <c r="C116" s="38"/>
      <c r="D116" s="193" t="s">
        <v>153</v>
      </c>
      <c r="E116" s="38"/>
      <c r="F116" s="194" t="s">
        <v>169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153</v>
      </c>
      <c r="AU116" s="18" t="s">
        <v>90</v>
      </c>
    </row>
    <row r="117" spans="2:51" s="13" customFormat="1" ht="11.25">
      <c r="B117" s="198"/>
      <c r="C117" s="199"/>
      <c r="D117" s="200" t="s">
        <v>155</v>
      </c>
      <c r="E117" s="201" t="s">
        <v>47</v>
      </c>
      <c r="F117" s="202" t="s">
        <v>170</v>
      </c>
      <c r="G117" s="199"/>
      <c r="H117" s="201" t="s">
        <v>47</v>
      </c>
      <c r="I117" s="203"/>
      <c r="J117" s="199"/>
      <c r="K117" s="199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155</v>
      </c>
      <c r="AU117" s="208" t="s">
        <v>90</v>
      </c>
      <c r="AV117" s="13" t="s">
        <v>22</v>
      </c>
      <c r="AW117" s="13" t="s">
        <v>45</v>
      </c>
      <c r="AX117" s="13" t="s">
        <v>84</v>
      </c>
      <c r="AY117" s="208" t="s">
        <v>144</v>
      </c>
    </row>
    <row r="118" spans="2:51" s="14" customFormat="1" ht="11.25">
      <c r="B118" s="209"/>
      <c r="C118" s="210"/>
      <c r="D118" s="200" t="s">
        <v>155</v>
      </c>
      <c r="E118" s="211" t="s">
        <v>47</v>
      </c>
      <c r="F118" s="212" t="s">
        <v>8</v>
      </c>
      <c r="G118" s="210"/>
      <c r="H118" s="213">
        <v>15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155</v>
      </c>
      <c r="AU118" s="219" t="s">
        <v>90</v>
      </c>
      <c r="AV118" s="14" t="s">
        <v>90</v>
      </c>
      <c r="AW118" s="14" t="s">
        <v>45</v>
      </c>
      <c r="AX118" s="14" t="s">
        <v>22</v>
      </c>
      <c r="AY118" s="219" t="s">
        <v>144</v>
      </c>
    </row>
    <row r="119" spans="1:65" s="2" customFormat="1" ht="49.15" customHeight="1">
      <c r="A119" s="36"/>
      <c r="B119" s="37"/>
      <c r="C119" s="180" t="s">
        <v>151</v>
      </c>
      <c r="D119" s="180" t="s">
        <v>146</v>
      </c>
      <c r="E119" s="181" t="s">
        <v>171</v>
      </c>
      <c r="F119" s="182" t="s">
        <v>172</v>
      </c>
      <c r="G119" s="183" t="s">
        <v>167</v>
      </c>
      <c r="H119" s="184">
        <v>16</v>
      </c>
      <c r="I119" s="185"/>
      <c r="J119" s="186">
        <f>ROUND(I119*H119,2)</f>
        <v>0</v>
      </c>
      <c r="K119" s="182" t="s">
        <v>150</v>
      </c>
      <c r="L119" s="41"/>
      <c r="M119" s="187" t="s">
        <v>47</v>
      </c>
      <c r="N119" s="188" t="s">
        <v>55</v>
      </c>
      <c r="O119" s="66"/>
      <c r="P119" s="189">
        <f>O119*H119</f>
        <v>0</v>
      </c>
      <c r="Q119" s="189">
        <v>0.0369043</v>
      </c>
      <c r="R119" s="189">
        <f>Q119*H119</f>
        <v>0.5904688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151</v>
      </c>
      <c r="AT119" s="191" t="s">
        <v>146</v>
      </c>
      <c r="AU119" s="191" t="s">
        <v>90</v>
      </c>
      <c r="AY119" s="18" t="s">
        <v>144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8" t="s">
        <v>22</v>
      </c>
      <c r="BK119" s="192">
        <f>ROUND(I119*H119,2)</f>
        <v>0</v>
      </c>
      <c r="BL119" s="18" t="s">
        <v>151</v>
      </c>
      <c r="BM119" s="191" t="s">
        <v>173</v>
      </c>
    </row>
    <row r="120" spans="1:47" s="2" customFormat="1" ht="11.25">
      <c r="A120" s="36"/>
      <c r="B120" s="37"/>
      <c r="C120" s="38"/>
      <c r="D120" s="193" t="s">
        <v>153</v>
      </c>
      <c r="E120" s="38"/>
      <c r="F120" s="194" t="s">
        <v>174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153</v>
      </c>
      <c r="AU120" s="18" t="s">
        <v>90</v>
      </c>
    </row>
    <row r="121" spans="2:51" s="13" customFormat="1" ht="11.25">
      <c r="B121" s="198"/>
      <c r="C121" s="199"/>
      <c r="D121" s="200" t="s">
        <v>155</v>
      </c>
      <c r="E121" s="201" t="s">
        <v>47</v>
      </c>
      <c r="F121" s="202" t="s">
        <v>175</v>
      </c>
      <c r="G121" s="199"/>
      <c r="H121" s="201" t="s">
        <v>47</v>
      </c>
      <c r="I121" s="203"/>
      <c r="J121" s="199"/>
      <c r="K121" s="199"/>
      <c r="L121" s="204"/>
      <c r="M121" s="205"/>
      <c r="N121" s="206"/>
      <c r="O121" s="206"/>
      <c r="P121" s="206"/>
      <c r="Q121" s="206"/>
      <c r="R121" s="206"/>
      <c r="S121" s="206"/>
      <c r="T121" s="207"/>
      <c r="AT121" s="208" t="s">
        <v>155</v>
      </c>
      <c r="AU121" s="208" t="s">
        <v>90</v>
      </c>
      <c r="AV121" s="13" t="s">
        <v>22</v>
      </c>
      <c r="AW121" s="13" t="s">
        <v>45</v>
      </c>
      <c r="AX121" s="13" t="s">
        <v>84</v>
      </c>
      <c r="AY121" s="208" t="s">
        <v>144</v>
      </c>
    </row>
    <row r="122" spans="2:51" s="14" customFormat="1" ht="11.25">
      <c r="B122" s="209"/>
      <c r="C122" s="210"/>
      <c r="D122" s="200" t="s">
        <v>155</v>
      </c>
      <c r="E122" s="211" t="s">
        <v>47</v>
      </c>
      <c r="F122" s="212" t="s">
        <v>176</v>
      </c>
      <c r="G122" s="210"/>
      <c r="H122" s="213">
        <v>16</v>
      </c>
      <c r="I122" s="214"/>
      <c r="J122" s="210"/>
      <c r="K122" s="210"/>
      <c r="L122" s="215"/>
      <c r="M122" s="216"/>
      <c r="N122" s="217"/>
      <c r="O122" s="217"/>
      <c r="P122" s="217"/>
      <c r="Q122" s="217"/>
      <c r="R122" s="217"/>
      <c r="S122" s="217"/>
      <c r="T122" s="218"/>
      <c r="AT122" s="219" t="s">
        <v>155</v>
      </c>
      <c r="AU122" s="219" t="s">
        <v>90</v>
      </c>
      <c r="AV122" s="14" t="s">
        <v>90</v>
      </c>
      <c r="AW122" s="14" t="s">
        <v>45</v>
      </c>
      <c r="AX122" s="14" t="s">
        <v>84</v>
      </c>
      <c r="AY122" s="219" t="s">
        <v>144</v>
      </c>
    </row>
    <row r="123" spans="2:51" s="15" customFormat="1" ht="11.25">
      <c r="B123" s="220"/>
      <c r="C123" s="221"/>
      <c r="D123" s="200" t="s">
        <v>155</v>
      </c>
      <c r="E123" s="222" t="s">
        <v>47</v>
      </c>
      <c r="F123" s="223" t="s">
        <v>159</v>
      </c>
      <c r="G123" s="221"/>
      <c r="H123" s="224">
        <v>16</v>
      </c>
      <c r="I123" s="225"/>
      <c r="J123" s="221"/>
      <c r="K123" s="221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155</v>
      </c>
      <c r="AU123" s="230" t="s">
        <v>90</v>
      </c>
      <c r="AV123" s="15" t="s">
        <v>151</v>
      </c>
      <c r="AW123" s="15" t="s">
        <v>45</v>
      </c>
      <c r="AX123" s="15" t="s">
        <v>22</v>
      </c>
      <c r="AY123" s="230" t="s">
        <v>144</v>
      </c>
    </row>
    <row r="124" spans="1:65" s="2" customFormat="1" ht="16.5" customHeight="1">
      <c r="A124" s="36"/>
      <c r="B124" s="37"/>
      <c r="C124" s="180" t="s">
        <v>177</v>
      </c>
      <c r="D124" s="180" t="s">
        <v>146</v>
      </c>
      <c r="E124" s="181" t="s">
        <v>178</v>
      </c>
      <c r="F124" s="182" t="s">
        <v>179</v>
      </c>
      <c r="G124" s="183" t="s">
        <v>149</v>
      </c>
      <c r="H124" s="184">
        <v>23.5</v>
      </c>
      <c r="I124" s="185"/>
      <c r="J124" s="186">
        <f>ROUND(I124*H124,2)</f>
        <v>0</v>
      </c>
      <c r="K124" s="182" t="s">
        <v>150</v>
      </c>
      <c r="L124" s="41"/>
      <c r="M124" s="187" t="s">
        <v>47</v>
      </c>
      <c r="N124" s="188" t="s">
        <v>55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151</v>
      </c>
      <c r="AT124" s="191" t="s">
        <v>146</v>
      </c>
      <c r="AU124" s="191" t="s">
        <v>90</v>
      </c>
      <c r="AY124" s="18" t="s">
        <v>144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8" t="s">
        <v>22</v>
      </c>
      <c r="BK124" s="192">
        <f>ROUND(I124*H124,2)</f>
        <v>0</v>
      </c>
      <c r="BL124" s="18" t="s">
        <v>151</v>
      </c>
      <c r="BM124" s="191" t="s">
        <v>180</v>
      </c>
    </row>
    <row r="125" spans="1:47" s="2" customFormat="1" ht="11.25">
      <c r="A125" s="36"/>
      <c r="B125" s="37"/>
      <c r="C125" s="38"/>
      <c r="D125" s="193" t="s">
        <v>153</v>
      </c>
      <c r="E125" s="38"/>
      <c r="F125" s="194" t="s">
        <v>181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153</v>
      </c>
      <c r="AU125" s="18" t="s">
        <v>90</v>
      </c>
    </row>
    <row r="126" spans="2:51" s="13" customFormat="1" ht="11.25">
      <c r="B126" s="198"/>
      <c r="C126" s="199"/>
      <c r="D126" s="200" t="s">
        <v>155</v>
      </c>
      <c r="E126" s="201" t="s">
        <v>47</v>
      </c>
      <c r="F126" s="202" t="s">
        <v>182</v>
      </c>
      <c r="G126" s="199"/>
      <c r="H126" s="201" t="s">
        <v>47</v>
      </c>
      <c r="I126" s="203"/>
      <c r="J126" s="199"/>
      <c r="K126" s="199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155</v>
      </c>
      <c r="AU126" s="208" t="s">
        <v>90</v>
      </c>
      <c r="AV126" s="13" t="s">
        <v>22</v>
      </c>
      <c r="AW126" s="13" t="s">
        <v>45</v>
      </c>
      <c r="AX126" s="13" t="s">
        <v>84</v>
      </c>
      <c r="AY126" s="208" t="s">
        <v>144</v>
      </c>
    </row>
    <row r="127" spans="2:51" s="14" customFormat="1" ht="11.25">
      <c r="B127" s="209"/>
      <c r="C127" s="210"/>
      <c r="D127" s="200" t="s">
        <v>155</v>
      </c>
      <c r="E127" s="211" t="s">
        <v>47</v>
      </c>
      <c r="F127" s="212" t="s">
        <v>183</v>
      </c>
      <c r="G127" s="210"/>
      <c r="H127" s="213">
        <v>11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155</v>
      </c>
      <c r="AU127" s="219" t="s">
        <v>90</v>
      </c>
      <c r="AV127" s="14" t="s">
        <v>90</v>
      </c>
      <c r="AW127" s="14" t="s">
        <v>45</v>
      </c>
      <c r="AX127" s="14" t="s">
        <v>84</v>
      </c>
      <c r="AY127" s="219" t="s">
        <v>144</v>
      </c>
    </row>
    <row r="128" spans="2:51" s="14" customFormat="1" ht="11.25">
      <c r="B128" s="209"/>
      <c r="C128" s="210"/>
      <c r="D128" s="200" t="s">
        <v>155</v>
      </c>
      <c r="E128" s="211" t="s">
        <v>47</v>
      </c>
      <c r="F128" s="212" t="s">
        <v>184</v>
      </c>
      <c r="G128" s="210"/>
      <c r="H128" s="213">
        <v>6</v>
      </c>
      <c r="I128" s="214"/>
      <c r="J128" s="210"/>
      <c r="K128" s="210"/>
      <c r="L128" s="215"/>
      <c r="M128" s="216"/>
      <c r="N128" s="217"/>
      <c r="O128" s="217"/>
      <c r="P128" s="217"/>
      <c r="Q128" s="217"/>
      <c r="R128" s="217"/>
      <c r="S128" s="217"/>
      <c r="T128" s="218"/>
      <c r="AT128" s="219" t="s">
        <v>155</v>
      </c>
      <c r="AU128" s="219" t="s">
        <v>90</v>
      </c>
      <c r="AV128" s="14" t="s">
        <v>90</v>
      </c>
      <c r="AW128" s="14" t="s">
        <v>45</v>
      </c>
      <c r="AX128" s="14" t="s">
        <v>84</v>
      </c>
      <c r="AY128" s="219" t="s">
        <v>144</v>
      </c>
    </row>
    <row r="129" spans="2:51" s="14" customFormat="1" ht="11.25">
      <c r="B129" s="209"/>
      <c r="C129" s="210"/>
      <c r="D129" s="200" t="s">
        <v>155</v>
      </c>
      <c r="E129" s="211" t="s">
        <v>47</v>
      </c>
      <c r="F129" s="212" t="s">
        <v>185</v>
      </c>
      <c r="G129" s="210"/>
      <c r="H129" s="213">
        <v>2.5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155</v>
      </c>
      <c r="AU129" s="219" t="s">
        <v>90</v>
      </c>
      <c r="AV129" s="14" t="s">
        <v>90</v>
      </c>
      <c r="AW129" s="14" t="s">
        <v>45</v>
      </c>
      <c r="AX129" s="14" t="s">
        <v>84</v>
      </c>
      <c r="AY129" s="219" t="s">
        <v>144</v>
      </c>
    </row>
    <row r="130" spans="2:51" s="13" customFormat="1" ht="11.25">
      <c r="B130" s="198"/>
      <c r="C130" s="199"/>
      <c r="D130" s="200" t="s">
        <v>155</v>
      </c>
      <c r="E130" s="201" t="s">
        <v>47</v>
      </c>
      <c r="F130" s="202" t="s">
        <v>186</v>
      </c>
      <c r="G130" s="199"/>
      <c r="H130" s="201" t="s">
        <v>47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155</v>
      </c>
      <c r="AU130" s="208" t="s">
        <v>90</v>
      </c>
      <c r="AV130" s="13" t="s">
        <v>22</v>
      </c>
      <c r="AW130" s="13" t="s">
        <v>45</v>
      </c>
      <c r="AX130" s="13" t="s">
        <v>84</v>
      </c>
      <c r="AY130" s="208" t="s">
        <v>144</v>
      </c>
    </row>
    <row r="131" spans="2:51" s="14" customFormat="1" ht="11.25">
      <c r="B131" s="209"/>
      <c r="C131" s="210"/>
      <c r="D131" s="200" t="s">
        <v>155</v>
      </c>
      <c r="E131" s="211" t="s">
        <v>47</v>
      </c>
      <c r="F131" s="212" t="s">
        <v>187</v>
      </c>
      <c r="G131" s="210"/>
      <c r="H131" s="213">
        <v>4</v>
      </c>
      <c r="I131" s="214"/>
      <c r="J131" s="210"/>
      <c r="K131" s="210"/>
      <c r="L131" s="215"/>
      <c r="M131" s="216"/>
      <c r="N131" s="217"/>
      <c r="O131" s="217"/>
      <c r="P131" s="217"/>
      <c r="Q131" s="217"/>
      <c r="R131" s="217"/>
      <c r="S131" s="217"/>
      <c r="T131" s="218"/>
      <c r="AT131" s="219" t="s">
        <v>155</v>
      </c>
      <c r="AU131" s="219" t="s">
        <v>90</v>
      </c>
      <c r="AV131" s="14" t="s">
        <v>90</v>
      </c>
      <c r="AW131" s="14" t="s">
        <v>45</v>
      </c>
      <c r="AX131" s="14" t="s">
        <v>84</v>
      </c>
      <c r="AY131" s="219" t="s">
        <v>144</v>
      </c>
    </row>
    <row r="132" spans="2:51" s="15" customFormat="1" ht="11.25">
      <c r="B132" s="220"/>
      <c r="C132" s="221"/>
      <c r="D132" s="200" t="s">
        <v>155</v>
      </c>
      <c r="E132" s="222" t="s">
        <v>47</v>
      </c>
      <c r="F132" s="223" t="s">
        <v>159</v>
      </c>
      <c r="G132" s="221"/>
      <c r="H132" s="224">
        <v>23.5</v>
      </c>
      <c r="I132" s="225"/>
      <c r="J132" s="221"/>
      <c r="K132" s="221"/>
      <c r="L132" s="226"/>
      <c r="M132" s="227"/>
      <c r="N132" s="228"/>
      <c r="O132" s="228"/>
      <c r="P132" s="228"/>
      <c r="Q132" s="228"/>
      <c r="R132" s="228"/>
      <c r="S132" s="228"/>
      <c r="T132" s="229"/>
      <c r="AT132" s="230" t="s">
        <v>155</v>
      </c>
      <c r="AU132" s="230" t="s">
        <v>90</v>
      </c>
      <c r="AV132" s="15" t="s">
        <v>151</v>
      </c>
      <c r="AW132" s="15" t="s">
        <v>45</v>
      </c>
      <c r="AX132" s="15" t="s">
        <v>22</v>
      </c>
      <c r="AY132" s="230" t="s">
        <v>144</v>
      </c>
    </row>
    <row r="133" spans="1:65" s="2" customFormat="1" ht="24.2" customHeight="1">
      <c r="A133" s="36"/>
      <c r="B133" s="37"/>
      <c r="C133" s="180" t="s">
        <v>188</v>
      </c>
      <c r="D133" s="180" t="s">
        <v>146</v>
      </c>
      <c r="E133" s="181" t="s">
        <v>189</v>
      </c>
      <c r="F133" s="182" t="s">
        <v>190</v>
      </c>
      <c r="G133" s="183" t="s">
        <v>191</v>
      </c>
      <c r="H133" s="184">
        <v>149.6</v>
      </c>
      <c r="I133" s="185"/>
      <c r="J133" s="186">
        <f>ROUND(I133*H133,2)</f>
        <v>0</v>
      </c>
      <c r="K133" s="182" t="s">
        <v>150</v>
      </c>
      <c r="L133" s="41"/>
      <c r="M133" s="187" t="s">
        <v>47</v>
      </c>
      <c r="N133" s="188" t="s">
        <v>55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151</v>
      </c>
      <c r="AT133" s="191" t="s">
        <v>146</v>
      </c>
      <c r="AU133" s="191" t="s">
        <v>90</v>
      </c>
      <c r="AY133" s="18" t="s">
        <v>144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22</v>
      </c>
      <c r="BK133" s="192">
        <f>ROUND(I133*H133,2)</f>
        <v>0</v>
      </c>
      <c r="BL133" s="18" t="s">
        <v>151</v>
      </c>
      <c r="BM133" s="191" t="s">
        <v>192</v>
      </c>
    </row>
    <row r="134" spans="1:47" s="2" customFormat="1" ht="11.25">
      <c r="A134" s="36"/>
      <c r="B134" s="37"/>
      <c r="C134" s="38"/>
      <c r="D134" s="193" t="s">
        <v>153</v>
      </c>
      <c r="E134" s="38"/>
      <c r="F134" s="194" t="s">
        <v>193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153</v>
      </c>
      <c r="AU134" s="18" t="s">
        <v>90</v>
      </c>
    </row>
    <row r="135" spans="2:51" s="13" customFormat="1" ht="11.25">
      <c r="B135" s="198"/>
      <c r="C135" s="199"/>
      <c r="D135" s="200" t="s">
        <v>155</v>
      </c>
      <c r="E135" s="201" t="s">
        <v>47</v>
      </c>
      <c r="F135" s="202" t="s">
        <v>194</v>
      </c>
      <c r="G135" s="199"/>
      <c r="H135" s="201" t="s">
        <v>47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155</v>
      </c>
      <c r="AU135" s="208" t="s">
        <v>90</v>
      </c>
      <c r="AV135" s="13" t="s">
        <v>22</v>
      </c>
      <c r="AW135" s="13" t="s">
        <v>45</v>
      </c>
      <c r="AX135" s="13" t="s">
        <v>84</v>
      </c>
      <c r="AY135" s="208" t="s">
        <v>144</v>
      </c>
    </row>
    <row r="136" spans="2:51" s="13" customFormat="1" ht="11.25">
      <c r="B136" s="198"/>
      <c r="C136" s="199"/>
      <c r="D136" s="200" t="s">
        <v>155</v>
      </c>
      <c r="E136" s="201" t="s">
        <v>47</v>
      </c>
      <c r="F136" s="202" t="s">
        <v>195</v>
      </c>
      <c r="G136" s="199"/>
      <c r="H136" s="201" t="s">
        <v>47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155</v>
      </c>
      <c r="AU136" s="208" t="s">
        <v>90</v>
      </c>
      <c r="AV136" s="13" t="s">
        <v>22</v>
      </c>
      <c r="AW136" s="13" t="s">
        <v>45</v>
      </c>
      <c r="AX136" s="13" t="s">
        <v>84</v>
      </c>
      <c r="AY136" s="208" t="s">
        <v>144</v>
      </c>
    </row>
    <row r="137" spans="2:51" s="14" customFormat="1" ht="11.25">
      <c r="B137" s="209"/>
      <c r="C137" s="210"/>
      <c r="D137" s="200" t="s">
        <v>155</v>
      </c>
      <c r="E137" s="211" t="s">
        <v>47</v>
      </c>
      <c r="F137" s="212" t="s">
        <v>196</v>
      </c>
      <c r="G137" s="210"/>
      <c r="H137" s="213">
        <v>69.6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155</v>
      </c>
      <c r="AU137" s="219" t="s">
        <v>90</v>
      </c>
      <c r="AV137" s="14" t="s">
        <v>90</v>
      </c>
      <c r="AW137" s="14" t="s">
        <v>45</v>
      </c>
      <c r="AX137" s="14" t="s">
        <v>84</v>
      </c>
      <c r="AY137" s="219" t="s">
        <v>144</v>
      </c>
    </row>
    <row r="138" spans="2:51" s="13" customFormat="1" ht="11.25">
      <c r="B138" s="198"/>
      <c r="C138" s="199"/>
      <c r="D138" s="200" t="s">
        <v>155</v>
      </c>
      <c r="E138" s="201" t="s">
        <v>47</v>
      </c>
      <c r="F138" s="202" t="s">
        <v>197</v>
      </c>
      <c r="G138" s="199"/>
      <c r="H138" s="201" t="s">
        <v>47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155</v>
      </c>
      <c r="AU138" s="208" t="s">
        <v>90</v>
      </c>
      <c r="AV138" s="13" t="s">
        <v>22</v>
      </c>
      <c r="AW138" s="13" t="s">
        <v>45</v>
      </c>
      <c r="AX138" s="13" t="s">
        <v>84</v>
      </c>
      <c r="AY138" s="208" t="s">
        <v>144</v>
      </c>
    </row>
    <row r="139" spans="2:51" s="14" customFormat="1" ht="11.25">
      <c r="B139" s="209"/>
      <c r="C139" s="210"/>
      <c r="D139" s="200" t="s">
        <v>155</v>
      </c>
      <c r="E139" s="211" t="s">
        <v>47</v>
      </c>
      <c r="F139" s="212" t="s">
        <v>198</v>
      </c>
      <c r="G139" s="210"/>
      <c r="H139" s="213">
        <v>70.4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155</v>
      </c>
      <c r="AU139" s="219" t="s">
        <v>90</v>
      </c>
      <c r="AV139" s="14" t="s">
        <v>90</v>
      </c>
      <c r="AW139" s="14" t="s">
        <v>45</v>
      </c>
      <c r="AX139" s="14" t="s">
        <v>84</v>
      </c>
      <c r="AY139" s="219" t="s">
        <v>144</v>
      </c>
    </row>
    <row r="140" spans="2:51" s="13" customFormat="1" ht="11.25">
      <c r="B140" s="198"/>
      <c r="C140" s="199"/>
      <c r="D140" s="200" t="s">
        <v>155</v>
      </c>
      <c r="E140" s="201" t="s">
        <v>47</v>
      </c>
      <c r="F140" s="202" t="s">
        <v>199</v>
      </c>
      <c r="G140" s="199"/>
      <c r="H140" s="201" t="s">
        <v>47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155</v>
      </c>
      <c r="AU140" s="208" t="s">
        <v>90</v>
      </c>
      <c r="AV140" s="13" t="s">
        <v>22</v>
      </c>
      <c r="AW140" s="13" t="s">
        <v>45</v>
      </c>
      <c r="AX140" s="13" t="s">
        <v>84</v>
      </c>
      <c r="AY140" s="208" t="s">
        <v>144</v>
      </c>
    </row>
    <row r="141" spans="2:51" s="14" customFormat="1" ht="11.25">
      <c r="B141" s="209"/>
      <c r="C141" s="210"/>
      <c r="D141" s="200" t="s">
        <v>155</v>
      </c>
      <c r="E141" s="211" t="s">
        <v>47</v>
      </c>
      <c r="F141" s="212" t="s">
        <v>200</v>
      </c>
      <c r="G141" s="210"/>
      <c r="H141" s="213">
        <v>9.6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155</v>
      </c>
      <c r="AU141" s="219" t="s">
        <v>90</v>
      </c>
      <c r="AV141" s="14" t="s">
        <v>90</v>
      </c>
      <c r="AW141" s="14" t="s">
        <v>45</v>
      </c>
      <c r="AX141" s="14" t="s">
        <v>84</v>
      </c>
      <c r="AY141" s="219" t="s">
        <v>144</v>
      </c>
    </row>
    <row r="142" spans="2:51" s="15" customFormat="1" ht="11.25">
      <c r="B142" s="220"/>
      <c r="C142" s="221"/>
      <c r="D142" s="200" t="s">
        <v>155</v>
      </c>
      <c r="E142" s="222" t="s">
        <v>47</v>
      </c>
      <c r="F142" s="223" t="s">
        <v>159</v>
      </c>
      <c r="G142" s="221"/>
      <c r="H142" s="224">
        <v>149.6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155</v>
      </c>
      <c r="AU142" s="230" t="s">
        <v>90</v>
      </c>
      <c r="AV142" s="15" t="s">
        <v>151</v>
      </c>
      <c r="AW142" s="15" t="s">
        <v>45</v>
      </c>
      <c r="AX142" s="15" t="s">
        <v>22</v>
      </c>
      <c r="AY142" s="230" t="s">
        <v>144</v>
      </c>
    </row>
    <row r="143" spans="1:65" s="2" customFormat="1" ht="24.2" customHeight="1">
      <c r="A143" s="36"/>
      <c r="B143" s="37"/>
      <c r="C143" s="180" t="s">
        <v>201</v>
      </c>
      <c r="D143" s="180" t="s">
        <v>146</v>
      </c>
      <c r="E143" s="181" t="s">
        <v>202</v>
      </c>
      <c r="F143" s="182" t="s">
        <v>203</v>
      </c>
      <c r="G143" s="183" t="s">
        <v>191</v>
      </c>
      <c r="H143" s="184">
        <v>149.6</v>
      </c>
      <c r="I143" s="185"/>
      <c r="J143" s="186">
        <f>ROUND(I143*H143,2)</f>
        <v>0</v>
      </c>
      <c r="K143" s="182" t="s">
        <v>150</v>
      </c>
      <c r="L143" s="41"/>
      <c r="M143" s="187" t="s">
        <v>47</v>
      </c>
      <c r="N143" s="188" t="s">
        <v>55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151</v>
      </c>
      <c r="AT143" s="191" t="s">
        <v>146</v>
      </c>
      <c r="AU143" s="191" t="s">
        <v>90</v>
      </c>
      <c r="AY143" s="18" t="s">
        <v>144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8" t="s">
        <v>22</v>
      </c>
      <c r="BK143" s="192">
        <f>ROUND(I143*H143,2)</f>
        <v>0</v>
      </c>
      <c r="BL143" s="18" t="s">
        <v>151</v>
      </c>
      <c r="BM143" s="191" t="s">
        <v>204</v>
      </c>
    </row>
    <row r="144" spans="1:47" s="2" customFormat="1" ht="11.25">
      <c r="A144" s="36"/>
      <c r="B144" s="37"/>
      <c r="C144" s="38"/>
      <c r="D144" s="193" t="s">
        <v>153</v>
      </c>
      <c r="E144" s="38"/>
      <c r="F144" s="194" t="s">
        <v>205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8" t="s">
        <v>153</v>
      </c>
      <c r="AU144" s="18" t="s">
        <v>90</v>
      </c>
    </row>
    <row r="145" spans="1:65" s="2" customFormat="1" ht="24.2" customHeight="1">
      <c r="A145" s="36"/>
      <c r="B145" s="37"/>
      <c r="C145" s="180" t="s">
        <v>206</v>
      </c>
      <c r="D145" s="180" t="s">
        <v>146</v>
      </c>
      <c r="E145" s="181" t="s">
        <v>207</v>
      </c>
      <c r="F145" s="182" t="s">
        <v>208</v>
      </c>
      <c r="G145" s="183" t="s">
        <v>209</v>
      </c>
      <c r="H145" s="184">
        <v>359.944</v>
      </c>
      <c r="I145" s="185"/>
      <c r="J145" s="186">
        <f>ROUND(I145*H145,2)</f>
        <v>0</v>
      </c>
      <c r="K145" s="182" t="s">
        <v>150</v>
      </c>
      <c r="L145" s="41"/>
      <c r="M145" s="187" t="s">
        <v>47</v>
      </c>
      <c r="N145" s="188" t="s">
        <v>55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151</v>
      </c>
      <c r="AT145" s="191" t="s">
        <v>146</v>
      </c>
      <c r="AU145" s="191" t="s">
        <v>90</v>
      </c>
      <c r="AY145" s="18" t="s">
        <v>144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8" t="s">
        <v>22</v>
      </c>
      <c r="BK145" s="192">
        <f>ROUND(I145*H145,2)</f>
        <v>0</v>
      </c>
      <c r="BL145" s="18" t="s">
        <v>151</v>
      </c>
      <c r="BM145" s="191" t="s">
        <v>210</v>
      </c>
    </row>
    <row r="146" spans="1:47" s="2" customFormat="1" ht="11.25">
      <c r="A146" s="36"/>
      <c r="B146" s="37"/>
      <c r="C146" s="38"/>
      <c r="D146" s="193" t="s">
        <v>153</v>
      </c>
      <c r="E146" s="38"/>
      <c r="F146" s="194" t="s">
        <v>211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153</v>
      </c>
      <c r="AU146" s="18" t="s">
        <v>90</v>
      </c>
    </row>
    <row r="147" spans="2:51" s="13" customFormat="1" ht="11.25">
      <c r="B147" s="198"/>
      <c r="C147" s="199"/>
      <c r="D147" s="200" t="s">
        <v>155</v>
      </c>
      <c r="E147" s="201" t="s">
        <v>47</v>
      </c>
      <c r="F147" s="202" t="s">
        <v>212</v>
      </c>
      <c r="G147" s="199"/>
      <c r="H147" s="201" t="s">
        <v>47</v>
      </c>
      <c r="I147" s="203"/>
      <c r="J147" s="199"/>
      <c r="K147" s="199"/>
      <c r="L147" s="204"/>
      <c r="M147" s="205"/>
      <c r="N147" s="206"/>
      <c r="O147" s="206"/>
      <c r="P147" s="206"/>
      <c r="Q147" s="206"/>
      <c r="R147" s="206"/>
      <c r="S147" s="206"/>
      <c r="T147" s="207"/>
      <c r="AT147" s="208" t="s">
        <v>155</v>
      </c>
      <c r="AU147" s="208" t="s">
        <v>90</v>
      </c>
      <c r="AV147" s="13" t="s">
        <v>22</v>
      </c>
      <c r="AW147" s="13" t="s">
        <v>45</v>
      </c>
      <c r="AX147" s="13" t="s">
        <v>84</v>
      </c>
      <c r="AY147" s="208" t="s">
        <v>144</v>
      </c>
    </row>
    <row r="148" spans="2:51" s="14" customFormat="1" ht="11.25">
      <c r="B148" s="209"/>
      <c r="C148" s="210"/>
      <c r="D148" s="200" t="s">
        <v>155</v>
      </c>
      <c r="E148" s="211" t="s">
        <v>47</v>
      </c>
      <c r="F148" s="212" t="s">
        <v>213</v>
      </c>
      <c r="G148" s="210"/>
      <c r="H148" s="213">
        <v>299.2</v>
      </c>
      <c r="I148" s="214"/>
      <c r="J148" s="210"/>
      <c r="K148" s="210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155</v>
      </c>
      <c r="AU148" s="219" t="s">
        <v>90</v>
      </c>
      <c r="AV148" s="14" t="s">
        <v>90</v>
      </c>
      <c r="AW148" s="14" t="s">
        <v>45</v>
      </c>
      <c r="AX148" s="14" t="s">
        <v>84</v>
      </c>
      <c r="AY148" s="219" t="s">
        <v>144</v>
      </c>
    </row>
    <row r="149" spans="2:51" s="13" customFormat="1" ht="11.25">
      <c r="B149" s="198"/>
      <c r="C149" s="199"/>
      <c r="D149" s="200" t="s">
        <v>155</v>
      </c>
      <c r="E149" s="201" t="s">
        <v>47</v>
      </c>
      <c r="F149" s="202" t="s">
        <v>214</v>
      </c>
      <c r="G149" s="199"/>
      <c r="H149" s="201" t="s">
        <v>47</v>
      </c>
      <c r="I149" s="203"/>
      <c r="J149" s="199"/>
      <c r="K149" s="199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155</v>
      </c>
      <c r="AU149" s="208" t="s">
        <v>90</v>
      </c>
      <c r="AV149" s="13" t="s">
        <v>22</v>
      </c>
      <c r="AW149" s="13" t="s">
        <v>45</v>
      </c>
      <c r="AX149" s="13" t="s">
        <v>84</v>
      </c>
      <c r="AY149" s="208" t="s">
        <v>144</v>
      </c>
    </row>
    <row r="150" spans="2:51" s="14" customFormat="1" ht="11.25">
      <c r="B150" s="209"/>
      <c r="C150" s="210"/>
      <c r="D150" s="200" t="s">
        <v>155</v>
      </c>
      <c r="E150" s="211" t="s">
        <v>47</v>
      </c>
      <c r="F150" s="212" t="s">
        <v>215</v>
      </c>
      <c r="G150" s="210"/>
      <c r="H150" s="213">
        <v>60.744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155</v>
      </c>
      <c r="AU150" s="219" t="s">
        <v>90</v>
      </c>
      <c r="AV150" s="14" t="s">
        <v>90</v>
      </c>
      <c r="AW150" s="14" t="s">
        <v>45</v>
      </c>
      <c r="AX150" s="14" t="s">
        <v>84</v>
      </c>
      <c r="AY150" s="219" t="s">
        <v>144</v>
      </c>
    </row>
    <row r="151" spans="2:51" s="15" customFormat="1" ht="11.25">
      <c r="B151" s="220"/>
      <c r="C151" s="221"/>
      <c r="D151" s="200" t="s">
        <v>155</v>
      </c>
      <c r="E151" s="222" t="s">
        <v>47</v>
      </c>
      <c r="F151" s="223" t="s">
        <v>159</v>
      </c>
      <c r="G151" s="221"/>
      <c r="H151" s="224">
        <v>359.944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155</v>
      </c>
      <c r="AU151" s="230" t="s">
        <v>90</v>
      </c>
      <c r="AV151" s="15" t="s">
        <v>151</v>
      </c>
      <c r="AW151" s="15" t="s">
        <v>45</v>
      </c>
      <c r="AX151" s="15" t="s">
        <v>22</v>
      </c>
      <c r="AY151" s="230" t="s">
        <v>144</v>
      </c>
    </row>
    <row r="152" spans="1:65" s="2" customFormat="1" ht="37.9" customHeight="1">
      <c r="A152" s="36"/>
      <c r="B152" s="37"/>
      <c r="C152" s="180" t="s">
        <v>216</v>
      </c>
      <c r="D152" s="180" t="s">
        <v>146</v>
      </c>
      <c r="E152" s="181" t="s">
        <v>217</v>
      </c>
      <c r="F152" s="182" t="s">
        <v>218</v>
      </c>
      <c r="G152" s="183" t="s">
        <v>191</v>
      </c>
      <c r="H152" s="184">
        <v>149.6</v>
      </c>
      <c r="I152" s="185"/>
      <c r="J152" s="186">
        <f>ROUND(I152*H152,2)</f>
        <v>0</v>
      </c>
      <c r="K152" s="182" t="s">
        <v>150</v>
      </c>
      <c r="L152" s="41"/>
      <c r="M152" s="187" t="s">
        <v>47</v>
      </c>
      <c r="N152" s="188" t="s">
        <v>55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151</v>
      </c>
      <c r="AT152" s="191" t="s">
        <v>146</v>
      </c>
      <c r="AU152" s="191" t="s">
        <v>90</v>
      </c>
      <c r="AY152" s="18" t="s">
        <v>144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8" t="s">
        <v>22</v>
      </c>
      <c r="BK152" s="192">
        <f>ROUND(I152*H152,2)</f>
        <v>0</v>
      </c>
      <c r="BL152" s="18" t="s">
        <v>151</v>
      </c>
      <c r="BM152" s="191" t="s">
        <v>219</v>
      </c>
    </row>
    <row r="153" spans="1:47" s="2" customFormat="1" ht="11.25">
      <c r="A153" s="36"/>
      <c r="B153" s="37"/>
      <c r="C153" s="38"/>
      <c r="D153" s="193" t="s">
        <v>153</v>
      </c>
      <c r="E153" s="38"/>
      <c r="F153" s="194" t="s">
        <v>220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8" t="s">
        <v>153</v>
      </c>
      <c r="AU153" s="18" t="s">
        <v>90</v>
      </c>
    </row>
    <row r="154" spans="2:51" s="14" customFormat="1" ht="11.25">
      <c r="B154" s="209"/>
      <c r="C154" s="210"/>
      <c r="D154" s="200" t="s">
        <v>155</v>
      </c>
      <c r="E154" s="211" t="s">
        <v>47</v>
      </c>
      <c r="F154" s="212" t="s">
        <v>221</v>
      </c>
      <c r="G154" s="210"/>
      <c r="H154" s="213">
        <v>149.6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155</v>
      </c>
      <c r="AU154" s="219" t="s">
        <v>90</v>
      </c>
      <c r="AV154" s="14" t="s">
        <v>90</v>
      </c>
      <c r="AW154" s="14" t="s">
        <v>45</v>
      </c>
      <c r="AX154" s="14" t="s">
        <v>84</v>
      </c>
      <c r="AY154" s="219" t="s">
        <v>144</v>
      </c>
    </row>
    <row r="155" spans="2:51" s="15" customFormat="1" ht="11.25">
      <c r="B155" s="220"/>
      <c r="C155" s="221"/>
      <c r="D155" s="200" t="s">
        <v>155</v>
      </c>
      <c r="E155" s="222" t="s">
        <v>47</v>
      </c>
      <c r="F155" s="223" t="s">
        <v>159</v>
      </c>
      <c r="G155" s="221"/>
      <c r="H155" s="224">
        <v>149.6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155</v>
      </c>
      <c r="AU155" s="230" t="s">
        <v>90</v>
      </c>
      <c r="AV155" s="15" t="s">
        <v>151</v>
      </c>
      <c r="AW155" s="15" t="s">
        <v>45</v>
      </c>
      <c r="AX155" s="15" t="s">
        <v>22</v>
      </c>
      <c r="AY155" s="230" t="s">
        <v>144</v>
      </c>
    </row>
    <row r="156" spans="1:65" s="2" customFormat="1" ht="37.9" customHeight="1">
      <c r="A156" s="36"/>
      <c r="B156" s="37"/>
      <c r="C156" s="180" t="s">
        <v>27</v>
      </c>
      <c r="D156" s="180" t="s">
        <v>146</v>
      </c>
      <c r="E156" s="181" t="s">
        <v>222</v>
      </c>
      <c r="F156" s="182" t="s">
        <v>223</v>
      </c>
      <c r="G156" s="183" t="s">
        <v>191</v>
      </c>
      <c r="H156" s="184">
        <v>1795.2</v>
      </c>
      <c r="I156" s="185"/>
      <c r="J156" s="186">
        <f>ROUND(I156*H156,2)</f>
        <v>0</v>
      </c>
      <c r="K156" s="182" t="s">
        <v>150</v>
      </c>
      <c r="L156" s="41"/>
      <c r="M156" s="187" t="s">
        <v>47</v>
      </c>
      <c r="N156" s="188" t="s">
        <v>55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151</v>
      </c>
      <c r="AT156" s="191" t="s">
        <v>146</v>
      </c>
      <c r="AU156" s="191" t="s">
        <v>90</v>
      </c>
      <c r="AY156" s="18" t="s">
        <v>144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8" t="s">
        <v>22</v>
      </c>
      <c r="BK156" s="192">
        <f>ROUND(I156*H156,2)</f>
        <v>0</v>
      </c>
      <c r="BL156" s="18" t="s">
        <v>151</v>
      </c>
      <c r="BM156" s="191" t="s">
        <v>224</v>
      </c>
    </row>
    <row r="157" spans="1:47" s="2" customFormat="1" ht="11.25">
      <c r="A157" s="36"/>
      <c r="B157" s="37"/>
      <c r="C157" s="38"/>
      <c r="D157" s="193" t="s">
        <v>153</v>
      </c>
      <c r="E157" s="38"/>
      <c r="F157" s="194" t="s">
        <v>225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8" t="s">
        <v>153</v>
      </c>
      <c r="AU157" s="18" t="s">
        <v>90</v>
      </c>
    </row>
    <row r="158" spans="2:51" s="14" customFormat="1" ht="11.25">
      <c r="B158" s="209"/>
      <c r="C158" s="210"/>
      <c r="D158" s="200" t="s">
        <v>155</v>
      </c>
      <c r="E158" s="211" t="s">
        <v>47</v>
      </c>
      <c r="F158" s="212" t="s">
        <v>226</v>
      </c>
      <c r="G158" s="210"/>
      <c r="H158" s="213">
        <v>1795.2</v>
      </c>
      <c r="I158" s="214"/>
      <c r="J158" s="210"/>
      <c r="K158" s="210"/>
      <c r="L158" s="215"/>
      <c r="M158" s="216"/>
      <c r="N158" s="217"/>
      <c r="O158" s="217"/>
      <c r="P158" s="217"/>
      <c r="Q158" s="217"/>
      <c r="R158" s="217"/>
      <c r="S158" s="217"/>
      <c r="T158" s="218"/>
      <c r="AT158" s="219" t="s">
        <v>155</v>
      </c>
      <c r="AU158" s="219" t="s">
        <v>90</v>
      </c>
      <c r="AV158" s="14" t="s">
        <v>90</v>
      </c>
      <c r="AW158" s="14" t="s">
        <v>45</v>
      </c>
      <c r="AX158" s="14" t="s">
        <v>84</v>
      </c>
      <c r="AY158" s="219" t="s">
        <v>144</v>
      </c>
    </row>
    <row r="159" spans="2:51" s="15" customFormat="1" ht="11.25">
      <c r="B159" s="220"/>
      <c r="C159" s="221"/>
      <c r="D159" s="200" t="s">
        <v>155</v>
      </c>
      <c r="E159" s="222" t="s">
        <v>47</v>
      </c>
      <c r="F159" s="223" t="s">
        <v>159</v>
      </c>
      <c r="G159" s="221"/>
      <c r="H159" s="224">
        <v>1795.2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155</v>
      </c>
      <c r="AU159" s="230" t="s">
        <v>90</v>
      </c>
      <c r="AV159" s="15" t="s">
        <v>151</v>
      </c>
      <c r="AW159" s="15" t="s">
        <v>45</v>
      </c>
      <c r="AX159" s="15" t="s">
        <v>22</v>
      </c>
      <c r="AY159" s="230" t="s">
        <v>144</v>
      </c>
    </row>
    <row r="160" spans="1:65" s="2" customFormat="1" ht="33" customHeight="1">
      <c r="A160" s="36"/>
      <c r="B160" s="37"/>
      <c r="C160" s="180" t="s">
        <v>227</v>
      </c>
      <c r="D160" s="180" t="s">
        <v>146</v>
      </c>
      <c r="E160" s="181" t="s">
        <v>228</v>
      </c>
      <c r="F160" s="182" t="s">
        <v>229</v>
      </c>
      <c r="G160" s="183" t="s">
        <v>191</v>
      </c>
      <c r="H160" s="184">
        <v>2</v>
      </c>
      <c r="I160" s="185"/>
      <c r="J160" s="186">
        <f>ROUND(I160*H160,2)</f>
        <v>0</v>
      </c>
      <c r="K160" s="182" t="s">
        <v>150</v>
      </c>
      <c r="L160" s="41"/>
      <c r="M160" s="187" t="s">
        <v>47</v>
      </c>
      <c r="N160" s="188" t="s">
        <v>55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151</v>
      </c>
      <c r="AT160" s="191" t="s">
        <v>146</v>
      </c>
      <c r="AU160" s="191" t="s">
        <v>90</v>
      </c>
      <c r="AY160" s="18" t="s">
        <v>144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8" t="s">
        <v>22</v>
      </c>
      <c r="BK160" s="192">
        <f>ROUND(I160*H160,2)</f>
        <v>0</v>
      </c>
      <c r="BL160" s="18" t="s">
        <v>151</v>
      </c>
      <c r="BM160" s="191" t="s">
        <v>230</v>
      </c>
    </row>
    <row r="161" spans="1:47" s="2" customFormat="1" ht="11.25">
      <c r="A161" s="36"/>
      <c r="B161" s="37"/>
      <c r="C161" s="38"/>
      <c r="D161" s="193" t="s">
        <v>153</v>
      </c>
      <c r="E161" s="38"/>
      <c r="F161" s="194" t="s">
        <v>231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8" t="s">
        <v>153</v>
      </c>
      <c r="AU161" s="18" t="s">
        <v>90</v>
      </c>
    </row>
    <row r="162" spans="2:51" s="14" customFormat="1" ht="11.25">
      <c r="B162" s="209"/>
      <c r="C162" s="210"/>
      <c r="D162" s="200" t="s">
        <v>155</v>
      </c>
      <c r="E162" s="211" t="s">
        <v>47</v>
      </c>
      <c r="F162" s="212" t="s">
        <v>90</v>
      </c>
      <c r="G162" s="210"/>
      <c r="H162" s="213">
        <v>2</v>
      </c>
      <c r="I162" s="214"/>
      <c r="J162" s="210"/>
      <c r="K162" s="210"/>
      <c r="L162" s="215"/>
      <c r="M162" s="216"/>
      <c r="N162" s="217"/>
      <c r="O162" s="217"/>
      <c r="P162" s="217"/>
      <c r="Q162" s="217"/>
      <c r="R162" s="217"/>
      <c r="S162" s="217"/>
      <c r="T162" s="218"/>
      <c r="AT162" s="219" t="s">
        <v>155</v>
      </c>
      <c r="AU162" s="219" t="s">
        <v>90</v>
      </c>
      <c r="AV162" s="14" t="s">
        <v>90</v>
      </c>
      <c r="AW162" s="14" t="s">
        <v>45</v>
      </c>
      <c r="AX162" s="14" t="s">
        <v>84</v>
      </c>
      <c r="AY162" s="219" t="s">
        <v>144</v>
      </c>
    </row>
    <row r="163" spans="2:51" s="15" customFormat="1" ht="11.25">
      <c r="B163" s="220"/>
      <c r="C163" s="221"/>
      <c r="D163" s="200" t="s">
        <v>155</v>
      </c>
      <c r="E163" s="222" t="s">
        <v>47</v>
      </c>
      <c r="F163" s="223" t="s">
        <v>159</v>
      </c>
      <c r="G163" s="221"/>
      <c r="H163" s="224">
        <v>2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155</v>
      </c>
      <c r="AU163" s="230" t="s">
        <v>90</v>
      </c>
      <c r="AV163" s="15" t="s">
        <v>151</v>
      </c>
      <c r="AW163" s="15" t="s">
        <v>45</v>
      </c>
      <c r="AX163" s="15" t="s">
        <v>22</v>
      </c>
      <c r="AY163" s="230" t="s">
        <v>144</v>
      </c>
    </row>
    <row r="164" spans="1:65" s="2" customFormat="1" ht="24.2" customHeight="1">
      <c r="A164" s="36"/>
      <c r="B164" s="37"/>
      <c r="C164" s="180" t="s">
        <v>232</v>
      </c>
      <c r="D164" s="180" t="s">
        <v>146</v>
      </c>
      <c r="E164" s="181" t="s">
        <v>233</v>
      </c>
      <c r="F164" s="182" t="s">
        <v>234</v>
      </c>
      <c r="G164" s="183" t="s">
        <v>209</v>
      </c>
      <c r="H164" s="184">
        <v>299.2</v>
      </c>
      <c r="I164" s="185"/>
      <c r="J164" s="186">
        <f>ROUND(I164*H164,2)</f>
        <v>0</v>
      </c>
      <c r="K164" s="182" t="s">
        <v>150</v>
      </c>
      <c r="L164" s="41"/>
      <c r="M164" s="187" t="s">
        <v>47</v>
      </c>
      <c r="N164" s="188" t="s">
        <v>55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151</v>
      </c>
      <c r="AT164" s="191" t="s">
        <v>146</v>
      </c>
      <c r="AU164" s="191" t="s">
        <v>90</v>
      </c>
      <c r="AY164" s="18" t="s">
        <v>144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8" t="s">
        <v>22</v>
      </c>
      <c r="BK164" s="192">
        <f>ROUND(I164*H164,2)</f>
        <v>0</v>
      </c>
      <c r="BL164" s="18" t="s">
        <v>151</v>
      </c>
      <c r="BM164" s="191" t="s">
        <v>235</v>
      </c>
    </row>
    <row r="165" spans="1:47" s="2" customFormat="1" ht="11.25">
      <c r="A165" s="36"/>
      <c r="B165" s="37"/>
      <c r="C165" s="38"/>
      <c r="D165" s="193" t="s">
        <v>153</v>
      </c>
      <c r="E165" s="38"/>
      <c r="F165" s="194" t="s">
        <v>236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8" t="s">
        <v>153</v>
      </c>
      <c r="AU165" s="18" t="s">
        <v>90</v>
      </c>
    </row>
    <row r="166" spans="2:51" s="14" customFormat="1" ht="11.25">
      <c r="B166" s="209"/>
      <c r="C166" s="210"/>
      <c r="D166" s="200" t="s">
        <v>155</v>
      </c>
      <c r="E166" s="211" t="s">
        <v>47</v>
      </c>
      <c r="F166" s="212" t="s">
        <v>237</v>
      </c>
      <c r="G166" s="210"/>
      <c r="H166" s="213">
        <v>299.2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155</v>
      </c>
      <c r="AU166" s="219" t="s">
        <v>90</v>
      </c>
      <c r="AV166" s="14" t="s">
        <v>90</v>
      </c>
      <c r="AW166" s="14" t="s">
        <v>45</v>
      </c>
      <c r="AX166" s="14" t="s">
        <v>22</v>
      </c>
      <c r="AY166" s="219" t="s">
        <v>144</v>
      </c>
    </row>
    <row r="167" spans="1:65" s="2" customFormat="1" ht="16.5" customHeight="1">
      <c r="A167" s="36"/>
      <c r="B167" s="37"/>
      <c r="C167" s="180" t="s">
        <v>238</v>
      </c>
      <c r="D167" s="180" t="s">
        <v>146</v>
      </c>
      <c r="E167" s="181" t="s">
        <v>239</v>
      </c>
      <c r="F167" s="182" t="s">
        <v>240</v>
      </c>
      <c r="G167" s="183" t="s">
        <v>191</v>
      </c>
      <c r="H167" s="184">
        <v>91.2</v>
      </c>
      <c r="I167" s="185"/>
      <c r="J167" s="186">
        <f>ROUND(I167*H167,2)</f>
        <v>0</v>
      </c>
      <c r="K167" s="182" t="s">
        <v>150</v>
      </c>
      <c r="L167" s="41"/>
      <c r="M167" s="187" t="s">
        <v>47</v>
      </c>
      <c r="N167" s="188" t="s">
        <v>55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151</v>
      </c>
      <c r="AT167" s="191" t="s">
        <v>146</v>
      </c>
      <c r="AU167" s="191" t="s">
        <v>90</v>
      </c>
      <c r="AY167" s="18" t="s">
        <v>144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8" t="s">
        <v>22</v>
      </c>
      <c r="BK167" s="192">
        <f>ROUND(I167*H167,2)</f>
        <v>0</v>
      </c>
      <c r="BL167" s="18" t="s">
        <v>151</v>
      </c>
      <c r="BM167" s="191" t="s">
        <v>241</v>
      </c>
    </row>
    <row r="168" spans="1:47" s="2" customFormat="1" ht="11.25">
      <c r="A168" s="36"/>
      <c r="B168" s="37"/>
      <c r="C168" s="38"/>
      <c r="D168" s="193" t="s">
        <v>153</v>
      </c>
      <c r="E168" s="38"/>
      <c r="F168" s="194" t="s">
        <v>242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8" t="s">
        <v>153</v>
      </c>
      <c r="AU168" s="18" t="s">
        <v>90</v>
      </c>
    </row>
    <row r="169" spans="2:51" s="13" customFormat="1" ht="11.25">
      <c r="B169" s="198"/>
      <c r="C169" s="199"/>
      <c r="D169" s="200" t="s">
        <v>155</v>
      </c>
      <c r="E169" s="201" t="s">
        <v>47</v>
      </c>
      <c r="F169" s="202" t="s">
        <v>243</v>
      </c>
      <c r="G169" s="199"/>
      <c r="H169" s="201" t="s">
        <v>47</v>
      </c>
      <c r="I169" s="203"/>
      <c r="J169" s="199"/>
      <c r="K169" s="199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155</v>
      </c>
      <c r="AU169" s="208" t="s">
        <v>90</v>
      </c>
      <c r="AV169" s="13" t="s">
        <v>22</v>
      </c>
      <c r="AW169" s="13" t="s">
        <v>45</v>
      </c>
      <c r="AX169" s="13" t="s">
        <v>84</v>
      </c>
      <c r="AY169" s="208" t="s">
        <v>144</v>
      </c>
    </row>
    <row r="170" spans="2:51" s="13" customFormat="1" ht="11.25">
      <c r="B170" s="198"/>
      <c r="C170" s="199"/>
      <c r="D170" s="200" t="s">
        <v>155</v>
      </c>
      <c r="E170" s="201" t="s">
        <v>47</v>
      </c>
      <c r="F170" s="202" t="s">
        <v>194</v>
      </c>
      <c r="G170" s="199"/>
      <c r="H170" s="201" t="s">
        <v>47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155</v>
      </c>
      <c r="AU170" s="208" t="s">
        <v>90</v>
      </c>
      <c r="AV170" s="13" t="s">
        <v>22</v>
      </c>
      <c r="AW170" s="13" t="s">
        <v>45</v>
      </c>
      <c r="AX170" s="13" t="s">
        <v>84</v>
      </c>
      <c r="AY170" s="208" t="s">
        <v>144</v>
      </c>
    </row>
    <row r="171" spans="2:51" s="13" customFormat="1" ht="11.25">
      <c r="B171" s="198"/>
      <c r="C171" s="199"/>
      <c r="D171" s="200" t="s">
        <v>155</v>
      </c>
      <c r="E171" s="201" t="s">
        <v>47</v>
      </c>
      <c r="F171" s="202" t="s">
        <v>195</v>
      </c>
      <c r="G171" s="199"/>
      <c r="H171" s="201" t="s">
        <v>47</v>
      </c>
      <c r="I171" s="203"/>
      <c r="J171" s="199"/>
      <c r="K171" s="199"/>
      <c r="L171" s="204"/>
      <c r="M171" s="205"/>
      <c r="N171" s="206"/>
      <c r="O171" s="206"/>
      <c r="P171" s="206"/>
      <c r="Q171" s="206"/>
      <c r="R171" s="206"/>
      <c r="S171" s="206"/>
      <c r="T171" s="207"/>
      <c r="AT171" s="208" t="s">
        <v>155</v>
      </c>
      <c r="AU171" s="208" t="s">
        <v>90</v>
      </c>
      <c r="AV171" s="13" t="s">
        <v>22</v>
      </c>
      <c r="AW171" s="13" t="s">
        <v>45</v>
      </c>
      <c r="AX171" s="13" t="s">
        <v>84</v>
      </c>
      <c r="AY171" s="208" t="s">
        <v>144</v>
      </c>
    </row>
    <row r="172" spans="2:51" s="14" customFormat="1" ht="11.25">
      <c r="B172" s="209"/>
      <c r="C172" s="210"/>
      <c r="D172" s="200" t="s">
        <v>155</v>
      </c>
      <c r="E172" s="211" t="s">
        <v>47</v>
      </c>
      <c r="F172" s="212" t="s">
        <v>244</v>
      </c>
      <c r="G172" s="210"/>
      <c r="H172" s="213">
        <v>44.8</v>
      </c>
      <c r="I172" s="214"/>
      <c r="J172" s="210"/>
      <c r="K172" s="210"/>
      <c r="L172" s="215"/>
      <c r="M172" s="216"/>
      <c r="N172" s="217"/>
      <c r="O172" s="217"/>
      <c r="P172" s="217"/>
      <c r="Q172" s="217"/>
      <c r="R172" s="217"/>
      <c r="S172" s="217"/>
      <c r="T172" s="218"/>
      <c r="AT172" s="219" t="s">
        <v>155</v>
      </c>
      <c r="AU172" s="219" t="s">
        <v>90</v>
      </c>
      <c r="AV172" s="14" t="s">
        <v>90</v>
      </c>
      <c r="AW172" s="14" t="s">
        <v>45</v>
      </c>
      <c r="AX172" s="14" t="s">
        <v>84</v>
      </c>
      <c r="AY172" s="219" t="s">
        <v>144</v>
      </c>
    </row>
    <row r="173" spans="2:51" s="13" customFormat="1" ht="11.25">
      <c r="B173" s="198"/>
      <c r="C173" s="199"/>
      <c r="D173" s="200" t="s">
        <v>155</v>
      </c>
      <c r="E173" s="201" t="s">
        <v>47</v>
      </c>
      <c r="F173" s="202" t="s">
        <v>197</v>
      </c>
      <c r="G173" s="199"/>
      <c r="H173" s="201" t="s">
        <v>47</v>
      </c>
      <c r="I173" s="203"/>
      <c r="J173" s="199"/>
      <c r="K173" s="199"/>
      <c r="L173" s="204"/>
      <c r="M173" s="205"/>
      <c r="N173" s="206"/>
      <c r="O173" s="206"/>
      <c r="P173" s="206"/>
      <c r="Q173" s="206"/>
      <c r="R173" s="206"/>
      <c r="S173" s="206"/>
      <c r="T173" s="207"/>
      <c r="AT173" s="208" t="s">
        <v>155</v>
      </c>
      <c r="AU173" s="208" t="s">
        <v>90</v>
      </c>
      <c r="AV173" s="13" t="s">
        <v>22</v>
      </c>
      <c r="AW173" s="13" t="s">
        <v>45</v>
      </c>
      <c r="AX173" s="13" t="s">
        <v>84</v>
      </c>
      <c r="AY173" s="208" t="s">
        <v>144</v>
      </c>
    </row>
    <row r="174" spans="2:51" s="14" customFormat="1" ht="11.25">
      <c r="B174" s="209"/>
      <c r="C174" s="210"/>
      <c r="D174" s="200" t="s">
        <v>155</v>
      </c>
      <c r="E174" s="211" t="s">
        <v>47</v>
      </c>
      <c r="F174" s="212" t="s">
        <v>245</v>
      </c>
      <c r="G174" s="210"/>
      <c r="H174" s="213">
        <v>46.4</v>
      </c>
      <c r="I174" s="214"/>
      <c r="J174" s="210"/>
      <c r="K174" s="210"/>
      <c r="L174" s="215"/>
      <c r="M174" s="216"/>
      <c r="N174" s="217"/>
      <c r="O174" s="217"/>
      <c r="P174" s="217"/>
      <c r="Q174" s="217"/>
      <c r="R174" s="217"/>
      <c r="S174" s="217"/>
      <c r="T174" s="218"/>
      <c r="AT174" s="219" t="s">
        <v>155</v>
      </c>
      <c r="AU174" s="219" t="s">
        <v>90</v>
      </c>
      <c r="AV174" s="14" t="s">
        <v>90</v>
      </c>
      <c r="AW174" s="14" t="s">
        <v>45</v>
      </c>
      <c r="AX174" s="14" t="s">
        <v>84</v>
      </c>
      <c r="AY174" s="219" t="s">
        <v>144</v>
      </c>
    </row>
    <row r="175" spans="2:51" s="15" customFormat="1" ht="11.25">
      <c r="B175" s="220"/>
      <c r="C175" s="221"/>
      <c r="D175" s="200" t="s">
        <v>155</v>
      </c>
      <c r="E175" s="222" t="s">
        <v>47</v>
      </c>
      <c r="F175" s="223" t="s">
        <v>159</v>
      </c>
      <c r="G175" s="221"/>
      <c r="H175" s="224">
        <v>91.2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155</v>
      </c>
      <c r="AU175" s="230" t="s">
        <v>90</v>
      </c>
      <c r="AV175" s="15" t="s">
        <v>151</v>
      </c>
      <c r="AW175" s="15" t="s">
        <v>45</v>
      </c>
      <c r="AX175" s="15" t="s">
        <v>22</v>
      </c>
      <c r="AY175" s="230" t="s">
        <v>144</v>
      </c>
    </row>
    <row r="176" spans="1:65" s="2" customFormat="1" ht="16.5" customHeight="1">
      <c r="A176" s="36"/>
      <c r="B176" s="37"/>
      <c r="C176" s="231" t="s">
        <v>246</v>
      </c>
      <c r="D176" s="231" t="s">
        <v>247</v>
      </c>
      <c r="E176" s="232" t="s">
        <v>248</v>
      </c>
      <c r="F176" s="233" t="s">
        <v>249</v>
      </c>
      <c r="G176" s="234" t="s">
        <v>209</v>
      </c>
      <c r="H176" s="235">
        <v>173.28</v>
      </c>
      <c r="I176" s="236"/>
      <c r="J176" s="237">
        <f>ROUND(I176*H176,2)</f>
        <v>0</v>
      </c>
      <c r="K176" s="233" t="s">
        <v>150</v>
      </c>
      <c r="L176" s="238"/>
      <c r="M176" s="239" t="s">
        <v>47</v>
      </c>
      <c r="N176" s="240" t="s">
        <v>55</v>
      </c>
      <c r="O176" s="66"/>
      <c r="P176" s="189">
        <f>O176*H176</f>
        <v>0</v>
      </c>
      <c r="Q176" s="189">
        <v>1</v>
      </c>
      <c r="R176" s="189">
        <f>Q176*H176</f>
        <v>173.28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206</v>
      </c>
      <c r="AT176" s="191" t="s">
        <v>247</v>
      </c>
      <c r="AU176" s="191" t="s">
        <v>90</v>
      </c>
      <c r="AY176" s="18" t="s">
        <v>144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8" t="s">
        <v>22</v>
      </c>
      <c r="BK176" s="192">
        <f>ROUND(I176*H176,2)</f>
        <v>0</v>
      </c>
      <c r="BL176" s="18" t="s">
        <v>151</v>
      </c>
      <c r="BM176" s="191" t="s">
        <v>250</v>
      </c>
    </row>
    <row r="177" spans="2:51" s="14" customFormat="1" ht="11.25">
      <c r="B177" s="209"/>
      <c r="C177" s="210"/>
      <c r="D177" s="200" t="s">
        <v>155</v>
      </c>
      <c r="E177" s="211" t="s">
        <v>47</v>
      </c>
      <c r="F177" s="212" t="s">
        <v>251</v>
      </c>
      <c r="G177" s="210"/>
      <c r="H177" s="213">
        <v>173.28</v>
      </c>
      <c r="I177" s="214"/>
      <c r="J177" s="210"/>
      <c r="K177" s="210"/>
      <c r="L177" s="215"/>
      <c r="M177" s="216"/>
      <c r="N177" s="217"/>
      <c r="O177" s="217"/>
      <c r="P177" s="217"/>
      <c r="Q177" s="217"/>
      <c r="R177" s="217"/>
      <c r="S177" s="217"/>
      <c r="T177" s="218"/>
      <c r="AT177" s="219" t="s">
        <v>155</v>
      </c>
      <c r="AU177" s="219" t="s">
        <v>90</v>
      </c>
      <c r="AV177" s="14" t="s">
        <v>90</v>
      </c>
      <c r="AW177" s="14" t="s">
        <v>45</v>
      </c>
      <c r="AX177" s="14" t="s">
        <v>84</v>
      </c>
      <c r="AY177" s="219" t="s">
        <v>144</v>
      </c>
    </row>
    <row r="178" spans="2:51" s="15" customFormat="1" ht="11.25">
      <c r="B178" s="220"/>
      <c r="C178" s="221"/>
      <c r="D178" s="200" t="s">
        <v>155</v>
      </c>
      <c r="E178" s="222" t="s">
        <v>47</v>
      </c>
      <c r="F178" s="223" t="s">
        <v>159</v>
      </c>
      <c r="G178" s="221"/>
      <c r="H178" s="224">
        <v>173.28</v>
      </c>
      <c r="I178" s="225"/>
      <c r="J178" s="221"/>
      <c r="K178" s="221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155</v>
      </c>
      <c r="AU178" s="230" t="s">
        <v>90</v>
      </c>
      <c r="AV178" s="15" t="s">
        <v>151</v>
      </c>
      <c r="AW178" s="15" t="s">
        <v>45</v>
      </c>
      <c r="AX178" s="15" t="s">
        <v>22</v>
      </c>
      <c r="AY178" s="230" t="s">
        <v>144</v>
      </c>
    </row>
    <row r="179" spans="1:65" s="2" customFormat="1" ht="24.2" customHeight="1">
      <c r="A179" s="36"/>
      <c r="B179" s="37"/>
      <c r="C179" s="180" t="s">
        <v>8</v>
      </c>
      <c r="D179" s="180" t="s">
        <v>146</v>
      </c>
      <c r="E179" s="181" t="s">
        <v>252</v>
      </c>
      <c r="F179" s="182" t="s">
        <v>253</v>
      </c>
      <c r="G179" s="183" t="s">
        <v>149</v>
      </c>
      <c r="H179" s="184">
        <v>23.5</v>
      </c>
      <c r="I179" s="185"/>
      <c r="J179" s="186">
        <f>ROUND(I179*H179,2)</f>
        <v>0</v>
      </c>
      <c r="K179" s="182" t="s">
        <v>150</v>
      </c>
      <c r="L179" s="41"/>
      <c r="M179" s="187" t="s">
        <v>47</v>
      </c>
      <c r="N179" s="188" t="s">
        <v>55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151</v>
      </c>
      <c r="AT179" s="191" t="s">
        <v>146</v>
      </c>
      <c r="AU179" s="191" t="s">
        <v>90</v>
      </c>
      <c r="AY179" s="18" t="s">
        <v>144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8" t="s">
        <v>22</v>
      </c>
      <c r="BK179" s="192">
        <f>ROUND(I179*H179,2)</f>
        <v>0</v>
      </c>
      <c r="BL179" s="18" t="s">
        <v>151</v>
      </c>
      <c r="BM179" s="191" t="s">
        <v>254</v>
      </c>
    </row>
    <row r="180" spans="1:47" s="2" customFormat="1" ht="11.25">
      <c r="A180" s="36"/>
      <c r="B180" s="37"/>
      <c r="C180" s="38"/>
      <c r="D180" s="193" t="s">
        <v>153</v>
      </c>
      <c r="E180" s="38"/>
      <c r="F180" s="194" t="s">
        <v>255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8" t="s">
        <v>153</v>
      </c>
      <c r="AU180" s="18" t="s">
        <v>90</v>
      </c>
    </row>
    <row r="181" spans="2:51" s="13" customFormat="1" ht="11.25">
      <c r="B181" s="198"/>
      <c r="C181" s="199"/>
      <c r="D181" s="200" t="s">
        <v>155</v>
      </c>
      <c r="E181" s="201" t="s">
        <v>47</v>
      </c>
      <c r="F181" s="202" t="s">
        <v>256</v>
      </c>
      <c r="G181" s="199"/>
      <c r="H181" s="201" t="s">
        <v>47</v>
      </c>
      <c r="I181" s="203"/>
      <c r="J181" s="199"/>
      <c r="K181" s="199"/>
      <c r="L181" s="204"/>
      <c r="M181" s="205"/>
      <c r="N181" s="206"/>
      <c r="O181" s="206"/>
      <c r="P181" s="206"/>
      <c r="Q181" s="206"/>
      <c r="R181" s="206"/>
      <c r="S181" s="206"/>
      <c r="T181" s="207"/>
      <c r="AT181" s="208" t="s">
        <v>155</v>
      </c>
      <c r="AU181" s="208" t="s">
        <v>90</v>
      </c>
      <c r="AV181" s="13" t="s">
        <v>22</v>
      </c>
      <c r="AW181" s="13" t="s">
        <v>45</v>
      </c>
      <c r="AX181" s="13" t="s">
        <v>84</v>
      </c>
      <c r="AY181" s="208" t="s">
        <v>144</v>
      </c>
    </row>
    <row r="182" spans="2:51" s="13" customFormat="1" ht="11.25">
      <c r="B182" s="198"/>
      <c r="C182" s="199"/>
      <c r="D182" s="200" t="s">
        <v>155</v>
      </c>
      <c r="E182" s="201" t="s">
        <v>47</v>
      </c>
      <c r="F182" s="202" t="s">
        <v>182</v>
      </c>
      <c r="G182" s="199"/>
      <c r="H182" s="201" t="s">
        <v>47</v>
      </c>
      <c r="I182" s="203"/>
      <c r="J182" s="199"/>
      <c r="K182" s="199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155</v>
      </c>
      <c r="AU182" s="208" t="s">
        <v>90</v>
      </c>
      <c r="AV182" s="13" t="s">
        <v>22</v>
      </c>
      <c r="AW182" s="13" t="s">
        <v>45</v>
      </c>
      <c r="AX182" s="13" t="s">
        <v>84</v>
      </c>
      <c r="AY182" s="208" t="s">
        <v>144</v>
      </c>
    </row>
    <row r="183" spans="2:51" s="14" customFormat="1" ht="11.25">
      <c r="B183" s="209"/>
      <c r="C183" s="210"/>
      <c r="D183" s="200" t="s">
        <v>155</v>
      </c>
      <c r="E183" s="211" t="s">
        <v>47</v>
      </c>
      <c r="F183" s="212" t="s">
        <v>183</v>
      </c>
      <c r="G183" s="210"/>
      <c r="H183" s="213">
        <v>11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155</v>
      </c>
      <c r="AU183" s="219" t="s">
        <v>90</v>
      </c>
      <c r="AV183" s="14" t="s">
        <v>90</v>
      </c>
      <c r="AW183" s="14" t="s">
        <v>45</v>
      </c>
      <c r="AX183" s="14" t="s">
        <v>84</v>
      </c>
      <c r="AY183" s="219" t="s">
        <v>144</v>
      </c>
    </row>
    <row r="184" spans="2:51" s="14" customFormat="1" ht="11.25">
      <c r="B184" s="209"/>
      <c r="C184" s="210"/>
      <c r="D184" s="200" t="s">
        <v>155</v>
      </c>
      <c r="E184" s="211" t="s">
        <v>47</v>
      </c>
      <c r="F184" s="212" t="s">
        <v>184</v>
      </c>
      <c r="G184" s="210"/>
      <c r="H184" s="213">
        <v>6</v>
      </c>
      <c r="I184" s="214"/>
      <c r="J184" s="210"/>
      <c r="K184" s="210"/>
      <c r="L184" s="215"/>
      <c r="M184" s="216"/>
      <c r="N184" s="217"/>
      <c r="O184" s="217"/>
      <c r="P184" s="217"/>
      <c r="Q184" s="217"/>
      <c r="R184" s="217"/>
      <c r="S184" s="217"/>
      <c r="T184" s="218"/>
      <c r="AT184" s="219" t="s">
        <v>155</v>
      </c>
      <c r="AU184" s="219" t="s">
        <v>90</v>
      </c>
      <c r="AV184" s="14" t="s">
        <v>90</v>
      </c>
      <c r="AW184" s="14" t="s">
        <v>45</v>
      </c>
      <c r="AX184" s="14" t="s">
        <v>84</v>
      </c>
      <c r="AY184" s="219" t="s">
        <v>144</v>
      </c>
    </row>
    <row r="185" spans="2:51" s="14" customFormat="1" ht="11.25">
      <c r="B185" s="209"/>
      <c r="C185" s="210"/>
      <c r="D185" s="200" t="s">
        <v>155</v>
      </c>
      <c r="E185" s="211" t="s">
        <v>47</v>
      </c>
      <c r="F185" s="212" t="s">
        <v>185</v>
      </c>
      <c r="G185" s="210"/>
      <c r="H185" s="213">
        <v>2.5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155</v>
      </c>
      <c r="AU185" s="219" t="s">
        <v>90</v>
      </c>
      <c r="AV185" s="14" t="s">
        <v>90</v>
      </c>
      <c r="AW185" s="14" t="s">
        <v>45</v>
      </c>
      <c r="AX185" s="14" t="s">
        <v>84</v>
      </c>
      <c r="AY185" s="219" t="s">
        <v>144</v>
      </c>
    </row>
    <row r="186" spans="2:51" s="13" customFormat="1" ht="11.25">
      <c r="B186" s="198"/>
      <c r="C186" s="199"/>
      <c r="D186" s="200" t="s">
        <v>155</v>
      </c>
      <c r="E186" s="201" t="s">
        <v>47</v>
      </c>
      <c r="F186" s="202" t="s">
        <v>186</v>
      </c>
      <c r="G186" s="199"/>
      <c r="H186" s="201" t="s">
        <v>47</v>
      </c>
      <c r="I186" s="203"/>
      <c r="J186" s="199"/>
      <c r="K186" s="199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155</v>
      </c>
      <c r="AU186" s="208" t="s">
        <v>90</v>
      </c>
      <c r="AV186" s="13" t="s">
        <v>22</v>
      </c>
      <c r="AW186" s="13" t="s">
        <v>45</v>
      </c>
      <c r="AX186" s="13" t="s">
        <v>84</v>
      </c>
      <c r="AY186" s="208" t="s">
        <v>144</v>
      </c>
    </row>
    <row r="187" spans="2:51" s="14" customFormat="1" ht="11.25">
      <c r="B187" s="209"/>
      <c r="C187" s="210"/>
      <c r="D187" s="200" t="s">
        <v>155</v>
      </c>
      <c r="E187" s="211" t="s">
        <v>47</v>
      </c>
      <c r="F187" s="212" t="s">
        <v>187</v>
      </c>
      <c r="G187" s="210"/>
      <c r="H187" s="213">
        <v>4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155</v>
      </c>
      <c r="AU187" s="219" t="s">
        <v>90</v>
      </c>
      <c r="AV187" s="14" t="s">
        <v>90</v>
      </c>
      <c r="AW187" s="14" t="s">
        <v>45</v>
      </c>
      <c r="AX187" s="14" t="s">
        <v>84</v>
      </c>
      <c r="AY187" s="219" t="s">
        <v>144</v>
      </c>
    </row>
    <row r="188" spans="2:51" s="15" customFormat="1" ht="11.25">
      <c r="B188" s="220"/>
      <c r="C188" s="221"/>
      <c r="D188" s="200" t="s">
        <v>155</v>
      </c>
      <c r="E188" s="222" t="s">
        <v>47</v>
      </c>
      <c r="F188" s="223" t="s">
        <v>159</v>
      </c>
      <c r="G188" s="221"/>
      <c r="H188" s="224">
        <v>23.5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9"/>
      <c r="AT188" s="230" t="s">
        <v>155</v>
      </c>
      <c r="AU188" s="230" t="s">
        <v>90</v>
      </c>
      <c r="AV188" s="15" t="s">
        <v>151</v>
      </c>
      <c r="AW188" s="15" t="s">
        <v>45</v>
      </c>
      <c r="AX188" s="15" t="s">
        <v>22</v>
      </c>
      <c r="AY188" s="230" t="s">
        <v>144</v>
      </c>
    </row>
    <row r="189" spans="1:65" s="2" customFormat="1" ht="16.5" customHeight="1">
      <c r="A189" s="36"/>
      <c r="B189" s="37"/>
      <c r="C189" s="231" t="s">
        <v>257</v>
      </c>
      <c r="D189" s="231" t="s">
        <v>247</v>
      </c>
      <c r="E189" s="232" t="s">
        <v>258</v>
      </c>
      <c r="F189" s="233" t="s">
        <v>259</v>
      </c>
      <c r="G189" s="234" t="s">
        <v>260</v>
      </c>
      <c r="H189" s="235">
        <v>0.353</v>
      </c>
      <c r="I189" s="236"/>
      <c r="J189" s="237">
        <f>ROUND(I189*H189,2)</f>
        <v>0</v>
      </c>
      <c r="K189" s="233" t="s">
        <v>150</v>
      </c>
      <c r="L189" s="238"/>
      <c r="M189" s="239" t="s">
        <v>47</v>
      </c>
      <c r="N189" s="240" t="s">
        <v>55</v>
      </c>
      <c r="O189" s="66"/>
      <c r="P189" s="189">
        <f>O189*H189</f>
        <v>0</v>
      </c>
      <c r="Q189" s="189">
        <v>0.001</v>
      </c>
      <c r="R189" s="189">
        <f>Q189*H189</f>
        <v>0.00035299999999999996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206</v>
      </c>
      <c r="AT189" s="191" t="s">
        <v>247</v>
      </c>
      <c r="AU189" s="191" t="s">
        <v>90</v>
      </c>
      <c r="AY189" s="18" t="s">
        <v>144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8" t="s">
        <v>22</v>
      </c>
      <c r="BK189" s="192">
        <f>ROUND(I189*H189,2)</f>
        <v>0</v>
      </c>
      <c r="BL189" s="18" t="s">
        <v>151</v>
      </c>
      <c r="BM189" s="191" t="s">
        <v>261</v>
      </c>
    </row>
    <row r="190" spans="2:51" s="14" customFormat="1" ht="11.25">
      <c r="B190" s="209"/>
      <c r="C190" s="210"/>
      <c r="D190" s="200" t="s">
        <v>155</v>
      </c>
      <c r="E190" s="211" t="s">
        <v>47</v>
      </c>
      <c r="F190" s="212" t="s">
        <v>262</v>
      </c>
      <c r="G190" s="210"/>
      <c r="H190" s="213">
        <v>0.353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155</v>
      </c>
      <c r="AU190" s="219" t="s">
        <v>90</v>
      </c>
      <c r="AV190" s="14" t="s">
        <v>90</v>
      </c>
      <c r="AW190" s="14" t="s">
        <v>45</v>
      </c>
      <c r="AX190" s="14" t="s">
        <v>84</v>
      </c>
      <c r="AY190" s="219" t="s">
        <v>144</v>
      </c>
    </row>
    <row r="191" spans="2:51" s="15" customFormat="1" ht="11.25">
      <c r="B191" s="220"/>
      <c r="C191" s="221"/>
      <c r="D191" s="200" t="s">
        <v>155</v>
      </c>
      <c r="E191" s="222" t="s">
        <v>47</v>
      </c>
      <c r="F191" s="223" t="s">
        <v>159</v>
      </c>
      <c r="G191" s="221"/>
      <c r="H191" s="224">
        <v>0.353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155</v>
      </c>
      <c r="AU191" s="230" t="s">
        <v>90</v>
      </c>
      <c r="AV191" s="15" t="s">
        <v>151</v>
      </c>
      <c r="AW191" s="15" t="s">
        <v>45</v>
      </c>
      <c r="AX191" s="15" t="s">
        <v>22</v>
      </c>
      <c r="AY191" s="230" t="s">
        <v>144</v>
      </c>
    </row>
    <row r="192" spans="1:65" s="2" customFormat="1" ht="24.2" customHeight="1">
      <c r="A192" s="36"/>
      <c r="B192" s="37"/>
      <c r="C192" s="180" t="s">
        <v>263</v>
      </c>
      <c r="D192" s="180" t="s">
        <v>146</v>
      </c>
      <c r="E192" s="181" t="s">
        <v>264</v>
      </c>
      <c r="F192" s="182" t="s">
        <v>265</v>
      </c>
      <c r="G192" s="183" t="s">
        <v>149</v>
      </c>
      <c r="H192" s="184">
        <v>23.5</v>
      </c>
      <c r="I192" s="185"/>
      <c r="J192" s="186">
        <f>ROUND(I192*H192,2)</f>
        <v>0</v>
      </c>
      <c r="K192" s="182" t="s">
        <v>150</v>
      </c>
      <c r="L192" s="41"/>
      <c r="M192" s="187" t="s">
        <v>47</v>
      </c>
      <c r="N192" s="188" t="s">
        <v>55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151</v>
      </c>
      <c r="AT192" s="191" t="s">
        <v>146</v>
      </c>
      <c r="AU192" s="191" t="s">
        <v>90</v>
      </c>
      <c r="AY192" s="18" t="s">
        <v>144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8" t="s">
        <v>22</v>
      </c>
      <c r="BK192" s="192">
        <f>ROUND(I192*H192,2)</f>
        <v>0</v>
      </c>
      <c r="BL192" s="18" t="s">
        <v>151</v>
      </c>
      <c r="BM192" s="191" t="s">
        <v>266</v>
      </c>
    </row>
    <row r="193" spans="1:47" s="2" customFormat="1" ht="11.25">
      <c r="A193" s="36"/>
      <c r="B193" s="37"/>
      <c r="C193" s="38"/>
      <c r="D193" s="193" t="s">
        <v>153</v>
      </c>
      <c r="E193" s="38"/>
      <c r="F193" s="194" t="s">
        <v>267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153</v>
      </c>
      <c r="AU193" s="18" t="s">
        <v>90</v>
      </c>
    </row>
    <row r="194" spans="2:51" s="13" customFormat="1" ht="11.25">
      <c r="B194" s="198"/>
      <c r="C194" s="199"/>
      <c r="D194" s="200" t="s">
        <v>155</v>
      </c>
      <c r="E194" s="201" t="s">
        <v>47</v>
      </c>
      <c r="F194" s="202" t="s">
        <v>256</v>
      </c>
      <c r="G194" s="199"/>
      <c r="H194" s="201" t="s">
        <v>47</v>
      </c>
      <c r="I194" s="203"/>
      <c r="J194" s="199"/>
      <c r="K194" s="199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155</v>
      </c>
      <c r="AU194" s="208" t="s">
        <v>90</v>
      </c>
      <c r="AV194" s="13" t="s">
        <v>22</v>
      </c>
      <c r="AW194" s="13" t="s">
        <v>45</v>
      </c>
      <c r="AX194" s="13" t="s">
        <v>84</v>
      </c>
      <c r="AY194" s="208" t="s">
        <v>144</v>
      </c>
    </row>
    <row r="195" spans="2:51" s="13" customFormat="1" ht="11.25">
      <c r="B195" s="198"/>
      <c r="C195" s="199"/>
      <c r="D195" s="200" t="s">
        <v>155</v>
      </c>
      <c r="E195" s="201" t="s">
        <v>47</v>
      </c>
      <c r="F195" s="202" t="s">
        <v>182</v>
      </c>
      <c r="G195" s="199"/>
      <c r="H195" s="201" t="s">
        <v>47</v>
      </c>
      <c r="I195" s="203"/>
      <c r="J195" s="199"/>
      <c r="K195" s="199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155</v>
      </c>
      <c r="AU195" s="208" t="s">
        <v>90</v>
      </c>
      <c r="AV195" s="13" t="s">
        <v>22</v>
      </c>
      <c r="AW195" s="13" t="s">
        <v>45</v>
      </c>
      <c r="AX195" s="13" t="s">
        <v>84</v>
      </c>
      <c r="AY195" s="208" t="s">
        <v>144</v>
      </c>
    </row>
    <row r="196" spans="2:51" s="14" customFormat="1" ht="11.25">
      <c r="B196" s="209"/>
      <c r="C196" s="210"/>
      <c r="D196" s="200" t="s">
        <v>155</v>
      </c>
      <c r="E196" s="211" t="s">
        <v>47</v>
      </c>
      <c r="F196" s="212" t="s">
        <v>183</v>
      </c>
      <c r="G196" s="210"/>
      <c r="H196" s="213">
        <v>11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155</v>
      </c>
      <c r="AU196" s="219" t="s">
        <v>90</v>
      </c>
      <c r="AV196" s="14" t="s">
        <v>90</v>
      </c>
      <c r="AW196" s="14" t="s">
        <v>45</v>
      </c>
      <c r="AX196" s="14" t="s">
        <v>84</v>
      </c>
      <c r="AY196" s="219" t="s">
        <v>144</v>
      </c>
    </row>
    <row r="197" spans="2:51" s="14" customFormat="1" ht="11.25">
      <c r="B197" s="209"/>
      <c r="C197" s="210"/>
      <c r="D197" s="200" t="s">
        <v>155</v>
      </c>
      <c r="E197" s="211" t="s">
        <v>47</v>
      </c>
      <c r="F197" s="212" t="s">
        <v>184</v>
      </c>
      <c r="G197" s="210"/>
      <c r="H197" s="213">
        <v>6</v>
      </c>
      <c r="I197" s="214"/>
      <c r="J197" s="210"/>
      <c r="K197" s="210"/>
      <c r="L197" s="215"/>
      <c r="M197" s="216"/>
      <c r="N197" s="217"/>
      <c r="O197" s="217"/>
      <c r="P197" s="217"/>
      <c r="Q197" s="217"/>
      <c r="R197" s="217"/>
      <c r="S197" s="217"/>
      <c r="T197" s="218"/>
      <c r="AT197" s="219" t="s">
        <v>155</v>
      </c>
      <c r="AU197" s="219" t="s">
        <v>90</v>
      </c>
      <c r="AV197" s="14" t="s">
        <v>90</v>
      </c>
      <c r="AW197" s="14" t="s">
        <v>45</v>
      </c>
      <c r="AX197" s="14" t="s">
        <v>84</v>
      </c>
      <c r="AY197" s="219" t="s">
        <v>144</v>
      </c>
    </row>
    <row r="198" spans="2:51" s="14" customFormat="1" ht="11.25">
      <c r="B198" s="209"/>
      <c r="C198" s="210"/>
      <c r="D198" s="200" t="s">
        <v>155</v>
      </c>
      <c r="E198" s="211" t="s">
        <v>47</v>
      </c>
      <c r="F198" s="212" t="s">
        <v>185</v>
      </c>
      <c r="G198" s="210"/>
      <c r="H198" s="213">
        <v>2.5</v>
      </c>
      <c r="I198" s="214"/>
      <c r="J198" s="210"/>
      <c r="K198" s="210"/>
      <c r="L198" s="215"/>
      <c r="M198" s="216"/>
      <c r="N198" s="217"/>
      <c r="O198" s="217"/>
      <c r="P198" s="217"/>
      <c r="Q198" s="217"/>
      <c r="R198" s="217"/>
      <c r="S198" s="217"/>
      <c r="T198" s="218"/>
      <c r="AT198" s="219" t="s">
        <v>155</v>
      </c>
      <c r="AU198" s="219" t="s">
        <v>90</v>
      </c>
      <c r="AV198" s="14" t="s">
        <v>90</v>
      </c>
      <c r="AW198" s="14" t="s">
        <v>45</v>
      </c>
      <c r="AX198" s="14" t="s">
        <v>84</v>
      </c>
      <c r="AY198" s="219" t="s">
        <v>144</v>
      </c>
    </row>
    <row r="199" spans="2:51" s="13" customFormat="1" ht="11.25">
      <c r="B199" s="198"/>
      <c r="C199" s="199"/>
      <c r="D199" s="200" t="s">
        <v>155</v>
      </c>
      <c r="E199" s="201" t="s">
        <v>47</v>
      </c>
      <c r="F199" s="202" t="s">
        <v>186</v>
      </c>
      <c r="G199" s="199"/>
      <c r="H199" s="201" t="s">
        <v>47</v>
      </c>
      <c r="I199" s="203"/>
      <c r="J199" s="199"/>
      <c r="K199" s="199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155</v>
      </c>
      <c r="AU199" s="208" t="s">
        <v>90</v>
      </c>
      <c r="AV199" s="13" t="s">
        <v>22</v>
      </c>
      <c r="AW199" s="13" t="s">
        <v>45</v>
      </c>
      <c r="AX199" s="13" t="s">
        <v>84</v>
      </c>
      <c r="AY199" s="208" t="s">
        <v>144</v>
      </c>
    </row>
    <row r="200" spans="2:51" s="14" customFormat="1" ht="11.25">
      <c r="B200" s="209"/>
      <c r="C200" s="210"/>
      <c r="D200" s="200" t="s">
        <v>155</v>
      </c>
      <c r="E200" s="211" t="s">
        <v>47</v>
      </c>
      <c r="F200" s="212" t="s">
        <v>187</v>
      </c>
      <c r="G200" s="210"/>
      <c r="H200" s="213">
        <v>4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155</v>
      </c>
      <c r="AU200" s="219" t="s">
        <v>90</v>
      </c>
      <c r="AV200" s="14" t="s">
        <v>90</v>
      </c>
      <c r="AW200" s="14" t="s">
        <v>45</v>
      </c>
      <c r="AX200" s="14" t="s">
        <v>84</v>
      </c>
      <c r="AY200" s="219" t="s">
        <v>144</v>
      </c>
    </row>
    <row r="201" spans="2:51" s="15" customFormat="1" ht="11.25">
      <c r="B201" s="220"/>
      <c r="C201" s="221"/>
      <c r="D201" s="200" t="s">
        <v>155</v>
      </c>
      <c r="E201" s="222" t="s">
        <v>47</v>
      </c>
      <c r="F201" s="223" t="s">
        <v>159</v>
      </c>
      <c r="G201" s="221"/>
      <c r="H201" s="224">
        <v>23.5</v>
      </c>
      <c r="I201" s="225"/>
      <c r="J201" s="221"/>
      <c r="K201" s="221"/>
      <c r="L201" s="226"/>
      <c r="M201" s="227"/>
      <c r="N201" s="228"/>
      <c r="O201" s="228"/>
      <c r="P201" s="228"/>
      <c r="Q201" s="228"/>
      <c r="R201" s="228"/>
      <c r="S201" s="228"/>
      <c r="T201" s="229"/>
      <c r="AT201" s="230" t="s">
        <v>155</v>
      </c>
      <c r="AU201" s="230" t="s">
        <v>90</v>
      </c>
      <c r="AV201" s="15" t="s">
        <v>151</v>
      </c>
      <c r="AW201" s="15" t="s">
        <v>45</v>
      </c>
      <c r="AX201" s="15" t="s">
        <v>22</v>
      </c>
      <c r="AY201" s="230" t="s">
        <v>144</v>
      </c>
    </row>
    <row r="202" spans="2:63" s="12" customFormat="1" ht="22.9" customHeight="1">
      <c r="B202" s="164"/>
      <c r="C202" s="165"/>
      <c r="D202" s="166" t="s">
        <v>83</v>
      </c>
      <c r="E202" s="178" t="s">
        <v>90</v>
      </c>
      <c r="F202" s="178" t="s">
        <v>268</v>
      </c>
      <c r="G202" s="165"/>
      <c r="H202" s="165"/>
      <c r="I202" s="168"/>
      <c r="J202" s="179">
        <f>BK202</f>
        <v>0</v>
      </c>
      <c r="K202" s="165"/>
      <c r="L202" s="170"/>
      <c r="M202" s="171"/>
      <c r="N202" s="172"/>
      <c r="O202" s="172"/>
      <c r="P202" s="173">
        <f>SUM(P203:P220)</f>
        <v>0</v>
      </c>
      <c r="Q202" s="172"/>
      <c r="R202" s="173">
        <f>SUM(R203:R220)</f>
        <v>62.792872790459995</v>
      </c>
      <c r="S202" s="172"/>
      <c r="T202" s="174">
        <f>SUM(T203:T220)</f>
        <v>0</v>
      </c>
      <c r="AR202" s="175" t="s">
        <v>22</v>
      </c>
      <c r="AT202" s="176" t="s">
        <v>83</v>
      </c>
      <c r="AU202" s="176" t="s">
        <v>22</v>
      </c>
      <c r="AY202" s="175" t="s">
        <v>144</v>
      </c>
      <c r="BK202" s="177">
        <f>SUM(BK203:BK220)</f>
        <v>0</v>
      </c>
    </row>
    <row r="203" spans="1:65" s="2" customFormat="1" ht="16.5" customHeight="1">
      <c r="A203" s="36"/>
      <c r="B203" s="37"/>
      <c r="C203" s="180" t="s">
        <v>269</v>
      </c>
      <c r="D203" s="180" t="s">
        <v>146</v>
      </c>
      <c r="E203" s="181" t="s">
        <v>270</v>
      </c>
      <c r="F203" s="182" t="s">
        <v>271</v>
      </c>
      <c r="G203" s="183" t="s">
        <v>167</v>
      </c>
      <c r="H203" s="184">
        <v>18</v>
      </c>
      <c r="I203" s="185"/>
      <c r="J203" s="186">
        <f>ROUND(I203*H203,2)</f>
        <v>0</v>
      </c>
      <c r="K203" s="182" t="s">
        <v>150</v>
      </c>
      <c r="L203" s="41"/>
      <c r="M203" s="187" t="s">
        <v>47</v>
      </c>
      <c r="N203" s="188" t="s">
        <v>55</v>
      </c>
      <c r="O203" s="66"/>
      <c r="P203" s="189">
        <f>O203*H203</f>
        <v>0</v>
      </c>
      <c r="Q203" s="189">
        <v>1.524766</v>
      </c>
      <c r="R203" s="189">
        <f>Q203*H203</f>
        <v>27.445788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151</v>
      </c>
      <c r="AT203" s="191" t="s">
        <v>146</v>
      </c>
      <c r="AU203" s="191" t="s">
        <v>90</v>
      </c>
      <c r="AY203" s="18" t="s">
        <v>144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8" t="s">
        <v>22</v>
      </c>
      <c r="BK203" s="192">
        <f>ROUND(I203*H203,2)</f>
        <v>0</v>
      </c>
      <c r="BL203" s="18" t="s">
        <v>151</v>
      </c>
      <c r="BM203" s="191" t="s">
        <v>272</v>
      </c>
    </row>
    <row r="204" spans="1:47" s="2" customFormat="1" ht="11.25">
      <c r="A204" s="36"/>
      <c r="B204" s="37"/>
      <c r="C204" s="38"/>
      <c r="D204" s="193" t="s">
        <v>153</v>
      </c>
      <c r="E204" s="38"/>
      <c r="F204" s="194" t="s">
        <v>273</v>
      </c>
      <c r="G204" s="38"/>
      <c r="H204" s="38"/>
      <c r="I204" s="195"/>
      <c r="J204" s="38"/>
      <c r="K204" s="38"/>
      <c r="L204" s="41"/>
      <c r="M204" s="196"/>
      <c r="N204" s="197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8" t="s">
        <v>153</v>
      </c>
      <c r="AU204" s="18" t="s">
        <v>90</v>
      </c>
    </row>
    <row r="205" spans="2:51" s="14" customFormat="1" ht="11.25">
      <c r="B205" s="209"/>
      <c r="C205" s="210"/>
      <c r="D205" s="200" t="s">
        <v>155</v>
      </c>
      <c r="E205" s="211" t="s">
        <v>47</v>
      </c>
      <c r="F205" s="212" t="s">
        <v>274</v>
      </c>
      <c r="G205" s="210"/>
      <c r="H205" s="213">
        <v>18</v>
      </c>
      <c r="I205" s="214"/>
      <c r="J205" s="210"/>
      <c r="K205" s="210"/>
      <c r="L205" s="215"/>
      <c r="M205" s="216"/>
      <c r="N205" s="217"/>
      <c r="O205" s="217"/>
      <c r="P205" s="217"/>
      <c r="Q205" s="217"/>
      <c r="R205" s="217"/>
      <c r="S205" s="217"/>
      <c r="T205" s="218"/>
      <c r="AT205" s="219" t="s">
        <v>155</v>
      </c>
      <c r="AU205" s="219" t="s">
        <v>90</v>
      </c>
      <c r="AV205" s="14" t="s">
        <v>90</v>
      </c>
      <c r="AW205" s="14" t="s">
        <v>45</v>
      </c>
      <c r="AX205" s="14" t="s">
        <v>22</v>
      </c>
      <c r="AY205" s="219" t="s">
        <v>144</v>
      </c>
    </row>
    <row r="206" spans="1:65" s="2" customFormat="1" ht="24.2" customHeight="1">
      <c r="A206" s="36"/>
      <c r="B206" s="37"/>
      <c r="C206" s="180" t="s">
        <v>275</v>
      </c>
      <c r="D206" s="180" t="s">
        <v>146</v>
      </c>
      <c r="E206" s="181" t="s">
        <v>276</v>
      </c>
      <c r="F206" s="182" t="s">
        <v>277</v>
      </c>
      <c r="G206" s="183" t="s">
        <v>167</v>
      </c>
      <c r="H206" s="184">
        <v>273.5</v>
      </c>
      <c r="I206" s="185"/>
      <c r="J206" s="186">
        <f>ROUND(I206*H206,2)</f>
        <v>0</v>
      </c>
      <c r="K206" s="182" t="s">
        <v>150</v>
      </c>
      <c r="L206" s="41"/>
      <c r="M206" s="187" t="s">
        <v>47</v>
      </c>
      <c r="N206" s="188" t="s">
        <v>55</v>
      </c>
      <c r="O206" s="66"/>
      <c r="P206" s="189">
        <f>O206*H206</f>
        <v>0</v>
      </c>
      <c r="Q206" s="189">
        <v>0.000156</v>
      </c>
      <c r="R206" s="189">
        <f>Q206*H206</f>
        <v>0.042666</v>
      </c>
      <c r="S206" s="189">
        <v>0</v>
      </c>
      <c r="T206" s="19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151</v>
      </c>
      <c r="AT206" s="191" t="s">
        <v>146</v>
      </c>
      <c r="AU206" s="191" t="s">
        <v>90</v>
      </c>
      <c r="AY206" s="18" t="s">
        <v>144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8" t="s">
        <v>22</v>
      </c>
      <c r="BK206" s="192">
        <f>ROUND(I206*H206,2)</f>
        <v>0</v>
      </c>
      <c r="BL206" s="18" t="s">
        <v>151</v>
      </c>
      <c r="BM206" s="191" t="s">
        <v>278</v>
      </c>
    </row>
    <row r="207" spans="1:47" s="2" customFormat="1" ht="11.25">
      <c r="A207" s="36"/>
      <c r="B207" s="37"/>
      <c r="C207" s="38"/>
      <c r="D207" s="193" t="s">
        <v>153</v>
      </c>
      <c r="E207" s="38"/>
      <c r="F207" s="194" t="s">
        <v>279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8" t="s">
        <v>153</v>
      </c>
      <c r="AU207" s="18" t="s">
        <v>90</v>
      </c>
    </row>
    <row r="208" spans="2:51" s="13" customFormat="1" ht="11.25">
      <c r="B208" s="198"/>
      <c r="C208" s="199"/>
      <c r="D208" s="200" t="s">
        <v>155</v>
      </c>
      <c r="E208" s="201" t="s">
        <v>47</v>
      </c>
      <c r="F208" s="202" t="s">
        <v>280</v>
      </c>
      <c r="G208" s="199"/>
      <c r="H208" s="201" t="s">
        <v>47</v>
      </c>
      <c r="I208" s="203"/>
      <c r="J208" s="199"/>
      <c r="K208" s="199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155</v>
      </c>
      <c r="AU208" s="208" t="s">
        <v>90</v>
      </c>
      <c r="AV208" s="13" t="s">
        <v>22</v>
      </c>
      <c r="AW208" s="13" t="s">
        <v>45</v>
      </c>
      <c r="AX208" s="13" t="s">
        <v>84</v>
      </c>
      <c r="AY208" s="208" t="s">
        <v>144</v>
      </c>
    </row>
    <row r="209" spans="2:51" s="13" customFormat="1" ht="11.25">
      <c r="B209" s="198"/>
      <c r="C209" s="199"/>
      <c r="D209" s="200" t="s">
        <v>155</v>
      </c>
      <c r="E209" s="201" t="s">
        <v>47</v>
      </c>
      <c r="F209" s="202" t="s">
        <v>281</v>
      </c>
      <c r="G209" s="199"/>
      <c r="H209" s="201" t="s">
        <v>47</v>
      </c>
      <c r="I209" s="203"/>
      <c r="J209" s="199"/>
      <c r="K209" s="199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155</v>
      </c>
      <c r="AU209" s="208" t="s">
        <v>90</v>
      </c>
      <c r="AV209" s="13" t="s">
        <v>22</v>
      </c>
      <c r="AW209" s="13" t="s">
        <v>45</v>
      </c>
      <c r="AX209" s="13" t="s">
        <v>84</v>
      </c>
      <c r="AY209" s="208" t="s">
        <v>144</v>
      </c>
    </row>
    <row r="210" spans="2:51" s="14" customFormat="1" ht="11.25">
      <c r="B210" s="209"/>
      <c r="C210" s="210"/>
      <c r="D210" s="200" t="s">
        <v>155</v>
      </c>
      <c r="E210" s="211" t="s">
        <v>47</v>
      </c>
      <c r="F210" s="212" t="s">
        <v>282</v>
      </c>
      <c r="G210" s="210"/>
      <c r="H210" s="213">
        <v>125.6</v>
      </c>
      <c r="I210" s="214"/>
      <c r="J210" s="210"/>
      <c r="K210" s="210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155</v>
      </c>
      <c r="AU210" s="219" t="s">
        <v>90</v>
      </c>
      <c r="AV210" s="14" t="s">
        <v>90</v>
      </c>
      <c r="AW210" s="14" t="s">
        <v>45</v>
      </c>
      <c r="AX210" s="14" t="s">
        <v>84</v>
      </c>
      <c r="AY210" s="219" t="s">
        <v>144</v>
      </c>
    </row>
    <row r="211" spans="2:51" s="13" customFormat="1" ht="11.25">
      <c r="B211" s="198"/>
      <c r="C211" s="199"/>
      <c r="D211" s="200" t="s">
        <v>155</v>
      </c>
      <c r="E211" s="201" t="s">
        <v>47</v>
      </c>
      <c r="F211" s="202" t="s">
        <v>283</v>
      </c>
      <c r="G211" s="199"/>
      <c r="H211" s="201" t="s">
        <v>47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155</v>
      </c>
      <c r="AU211" s="208" t="s">
        <v>90</v>
      </c>
      <c r="AV211" s="13" t="s">
        <v>22</v>
      </c>
      <c r="AW211" s="13" t="s">
        <v>45</v>
      </c>
      <c r="AX211" s="13" t="s">
        <v>84</v>
      </c>
      <c r="AY211" s="208" t="s">
        <v>144</v>
      </c>
    </row>
    <row r="212" spans="2:51" s="14" customFormat="1" ht="11.25">
      <c r="B212" s="209"/>
      <c r="C212" s="210"/>
      <c r="D212" s="200" t="s">
        <v>155</v>
      </c>
      <c r="E212" s="211" t="s">
        <v>47</v>
      </c>
      <c r="F212" s="212" t="s">
        <v>284</v>
      </c>
      <c r="G212" s="210"/>
      <c r="H212" s="213">
        <v>92.5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155</v>
      </c>
      <c r="AU212" s="219" t="s">
        <v>90</v>
      </c>
      <c r="AV212" s="14" t="s">
        <v>90</v>
      </c>
      <c r="AW212" s="14" t="s">
        <v>45</v>
      </c>
      <c r="AX212" s="14" t="s">
        <v>84</v>
      </c>
      <c r="AY212" s="219" t="s">
        <v>144</v>
      </c>
    </row>
    <row r="213" spans="2:51" s="14" customFormat="1" ht="11.25">
      <c r="B213" s="209"/>
      <c r="C213" s="210"/>
      <c r="D213" s="200" t="s">
        <v>155</v>
      </c>
      <c r="E213" s="211" t="s">
        <v>47</v>
      </c>
      <c r="F213" s="212" t="s">
        <v>285</v>
      </c>
      <c r="G213" s="210"/>
      <c r="H213" s="213">
        <v>55.4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155</v>
      </c>
      <c r="AU213" s="219" t="s">
        <v>90</v>
      </c>
      <c r="AV213" s="14" t="s">
        <v>90</v>
      </c>
      <c r="AW213" s="14" t="s">
        <v>45</v>
      </c>
      <c r="AX213" s="14" t="s">
        <v>84</v>
      </c>
      <c r="AY213" s="219" t="s">
        <v>144</v>
      </c>
    </row>
    <row r="214" spans="2:51" s="15" customFormat="1" ht="11.25">
      <c r="B214" s="220"/>
      <c r="C214" s="221"/>
      <c r="D214" s="200" t="s">
        <v>155</v>
      </c>
      <c r="E214" s="222" t="s">
        <v>47</v>
      </c>
      <c r="F214" s="223" t="s">
        <v>159</v>
      </c>
      <c r="G214" s="221"/>
      <c r="H214" s="224">
        <v>273.5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155</v>
      </c>
      <c r="AU214" s="230" t="s">
        <v>90</v>
      </c>
      <c r="AV214" s="15" t="s">
        <v>151</v>
      </c>
      <c r="AW214" s="15" t="s">
        <v>45</v>
      </c>
      <c r="AX214" s="15" t="s">
        <v>22</v>
      </c>
      <c r="AY214" s="230" t="s">
        <v>144</v>
      </c>
    </row>
    <row r="215" spans="1:65" s="2" customFormat="1" ht="16.5" customHeight="1">
      <c r="A215" s="36"/>
      <c r="B215" s="37"/>
      <c r="C215" s="180" t="s">
        <v>286</v>
      </c>
      <c r="D215" s="180" t="s">
        <v>146</v>
      </c>
      <c r="E215" s="181" t="s">
        <v>287</v>
      </c>
      <c r="F215" s="182" t="s">
        <v>288</v>
      </c>
      <c r="G215" s="183" t="s">
        <v>289</v>
      </c>
      <c r="H215" s="184">
        <v>123.55</v>
      </c>
      <c r="I215" s="185"/>
      <c r="J215" s="186">
        <f>ROUND(I215*H215,2)</f>
        <v>0</v>
      </c>
      <c r="K215" s="182" t="s">
        <v>150</v>
      </c>
      <c r="L215" s="41"/>
      <c r="M215" s="187" t="s">
        <v>47</v>
      </c>
      <c r="N215" s="188" t="s">
        <v>55</v>
      </c>
      <c r="O215" s="66"/>
      <c r="P215" s="189">
        <f>O215*H215</f>
        <v>0</v>
      </c>
      <c r="Q215" s="189">
        <v>3.57652E-05</v>
      </c>
      <c r="R215" s="189">
        <f>Q215*H215</f>
        <v>0.0044187904600000005</v>
      </c>
      <c r="S215" s="189">
        <v>0</v>
      </c>
      <c r="T215" s="190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91" t="s">
        <v>151</v>
      </c>
      <c r="AT215" s="191" t="s">
        <v>146</v>
      </c>
      <c r="AU215" s="191" t="s">
        <v>90</v>
      </c>
      <c r="AY215" s="18" t="s">
        <v>144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18" t="s">
        <v>22</v>
      </c>
      <c r="BK215" s="192">
        <f>ROUND(I215*H215,2)</f>
        <v>0</v>
      </c>
      <c r="BL215" s="18" t="s">
        <v>151</v>
      </c>
      <c r="BM215" s="191" t="s">
        <v>290</v>
      </c>
    </row>
    <row r="216" spans="1:47" s="2" customFormat="1" ht="11.25">
      <c r="A216" s="36"/>
      <c r="B216" s="37"/>
      <c r="C216" s="38"/>
      <c r="D216" s="193" t="s">
        <v>153</v>
      </c>
      <c r="E216" s="38"/>
      <c r="F216" s="194" t="s">
        <v>291</v>
      </c>
      <c r="G216" s="38"/>
      <c r="H216" s="38"/>
      <c r="I216" s="195"/>
      <c r="J216" s="38"/>
      <c r="K216" s="38"/>
      <c r="L216" s="41"/>
      <c r="M216" s="196"/>
      <c r="N216" s="197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8" t="s">
        <v>153</v>
      </c>
      <c r="AU216" s="18" t="s">
        <v>90</v>
      </c>
    </row>
    <row r="217" spans="2:51" s="14" customFormat="1" ht="11.25">
      <c r="B217" s="209"/>
      <c r="C217" s="210"/>
      <c r="D217" s="200" t="s">
        <v>155</v>
      </c>
      <c r="E217" s="211" t="s">
        <v>47</v>
      </c>
      <c r="F217" s="212" t="s">
        <v>292</v>
      </c>
      <c r="G217" s="210"/>
      <c r="H217" s="213">
        <v>123.55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155</v>
      </c>
      <c r="AU217" s="219" t="s">
        <v>90</v>
      </c>
      <c r="AV217" s="14" t="s">
        <v>90</v>
      </c>
      <c r="AW217" s="14" t="s">
        <v>45</v>
      </c>
      <c r="AX217" s="14" t="s">
        <v>22</v>
      </c>
      <c r="AY217" s="219" t="s">
        <v>144</v>
      </c>
    </row>
    <row r="218" spans="1:65" s="2" customFormat="1" ht="16.5" customHeight="1">
      <c r="A218" s="36"/>
      <c r="B218" s="37"/>
      <c r="C218" s="231" t="s">
        <v>7</v>
      </c>
      <c r="D218" s="231" t="s">
        <v>247</v>
      </c>
      <c r="E218" s="232" t="s">
        <v>293</v>
      </c>
      <c r="F218" s="233" t="s">
        <v>294</v>
      </c>
      <c r="G218" s="234" t="s">
        <v>191</v>
      </c>
      <c r="H218" s="235">
        <v>35.3</v>
      </c>
      <c r="I218" s="236"/>
      <c r="J218" s="237">
        <f>ROUND(I218*H218,2)</f>
        <v>0</v>
      </c>
      <c r="K218" s="233" t="s">
        <v>47</v>
      </c>
      <c r="L218" s="238"/>
      <c r="M218" s="239" t="s">
        <v>47</v>
      </c>
      <c r="N218" s="240" t="s">
        <v>55</v>
      </c>
      <c r="O218" s="66"/>
      <c r="P218" s="189">
        <f>O218*H218</f>
        <v>0</v>
      </c>
      <c r="Q218" s="189">
        <v>1</v>
      </c>
      <c r="R218" s="189">
        <f>Q218*H218</f>
        <v>35.3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206</v>
      </c>
      <c r="AT218" s="191" t="s">
        <v>247</v>
      </c>
      <c r="AU218" s="191" t="s">
        <v>90</v>
      </c>
      <c r="AY218" s="18" t="s">
        <v>144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8" t="s">
        <v>22</v>
      </c>
      <c r="BK218" s="192">
        <f>ROUND(I218*H218,2)</f>
        <v>0</v>
      </c>
      <c r="BL218" s="18" t="s">
        <v>151</v>
      </c>
      <c r="BM218" s="191" t="s">
        <v>295</v>
      </c>
    </row>
    <row r="219" spans="2:51" s="13" customFormat="1" ht="11.25">
      <c r="B219" s="198"/>
      <c r="C219" s="199"/>
      <c r="D219" s="200" t="s">
        <v>155</v>
      </c>
      <c r="E219" s="201" t="s">
        <v>47</v>
      </c>
      <c r="F219" s="202" t="s">
        <v>296</v>
      </c>
      <c r="G219" s="199"/>
      <c r="H219" s="201" t="s">
        <v>47</v>
      </c>
      <c r="I219" s="203"/>
      <c r="J219" s="199"/>
      <c r="K219" s="199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155</v>
      </c>
      <c r="AU219" s="208" t="s">
        <v>90</v>
      </c>
      <c r="AV219" s="13" t="s">
        <v>22</v>
      </c>
      <c r="AW219" s="13" t="s">
        <v>45</v>
      </c>
      <c r="AX219" s="13" t="s">
        <v>84</v>
      </c>
      <c r="AY219" s="208" t="s">
        <v>144</v>
      </c>
    </row>
    <row r="220" spans="2:51" s="14" customFormat="1" ht="11.25">
      <c r="B220" s="209"/>
      <c r="C220" s="210"/>
      <c r="D220" s="200" t="s">
        <v>155</v>
      </c>
      <c r="E220" s="211" t="s">
        <v>47</v>
      </c>
      <c r="F220" s="212" t="s">
        <v>297</v>
      </c>
      <c r="G220" s="210"/>
      <c r="H220" s="213">
        <v>35.3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155</v>
      </c>
      <c r="AU220" s="219" t="s">
        <v>90</v>
      </c>
      <c r="AV220" s="14" t="s">
        <v>90</v>
      </c>
      <c r="AW220" s="14" t="s">
        <v>45</v>
      </c>
      <c r="AX220" s="14" t="s">
        <v>22</v>
      </c>
      <c r="AY220" s="219" t="s">
        <v>144</v>
      </c>
    </row>
    <row r="221" spans="2:63" s="12" customFormat="1" ht="22.9" customHeight="1">
      <c r="B221" s="164"/>
      <c r="C221" s="165"/>
      <c r="D221" s="166" t="s">
        <v>83</v>
      </c>
      <c r="E221" s="178" t="s">
        <v>164</v>
      </c>
      <c r="F221" s="178" t="s">
        <v>298</v>
      </c>
      <c r="G221" s="165"/>
      <c r="H221" s="165"/>
      <c r="I221" s="168"/>
      <c r="J221" s="179">
        <f>BK221</f>
        <v>0</v>
      </c>
      <c r="K221" s="165"/>
      <c r="L221" s="170"/>
      <c r="M221" s="171"/>
      <c r="N221" s="172"/>
      <c r="O221" s="172"/>
      <c r="P221" s="173">
        <f>SUM(P222:P238)</f>
        <v>0</v>
      </c>
      <c r="Q221" s="172"/>
      <c r="R221" s="173">
        <f>SUM(R222:R238)</f>
        <v>67.93081006400001</v>
      </c>
      <c r="S221" s="172"/>
      <c r="T221" s="174">
        <f>SUM(T222:T238)</f>
        <v>0</v>
      </c>
      <c r="AR221" s="175" t="s">
        <v>22</v>
      </c>
      <c r="AT221" s="176" t="s">
        <v>83</v>
      </c>
      <c r="AU221" s="176" t="s">
        <v>22</v>
      </c>
      <c r="AY221" s="175" t="s">
        <v>144</v>
      </c>
      <c r="BK221" s="177">
        <f>SUM(BK222:BK238)</f>
        <v>0</v>
      </c>
    </row>
    <row r="222" spans="1:65" s="2" customFormat="1" ht="16.5" customHeight="1">
      <c r="A222" s="36"/>
      <c r="B222" s="37"/>
      <c r="C222" s="180" t="s">
        <v>299</v>
      </c>
      <c r="D222" s="180" t="s">
        <v>146</v>
      </c>
      <c r="E222" s="181" t="s">
        <v>300</v>
      </c>
      <c r="F222" s="182" t="s">
        <v>301</v>
      </c>
      <c r="G222" s="183" t="s">
        <v>191</v>
      </c>
      <c r="H222" s="184">
        <v>26.1</v>
      </c>
      <c r="I222" s="185"/>
      <c r="J222" s="186">
        <f>ROUND(I222*H222,2)</f>
        <v>0</v>
      </c>
      <c r="K222" s="182" t="s">
        <v>150</v>
      </c>
      <c r="L222" s="41"/>
      <c r="M222" s="187" t="s">
        <v>47</v>
      </c>
      <c r="N222" s="188" t="s">
        <v>55</v>
      </c>
      <c r="O222" s="66"/>
      <c r="P222" s="189">
        <f>O222*H222</f>
        <v>0</v>
      </c>
      <c r="Q222" s="189">
        <v>2.50209</v>
      </c>
      <c r="R222" s="189">
        <f>Q222*H222</f>
        <v>65.30454900000001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151</v>
      </c>
      <c r="AT222" s="191" t="s">
        <v>146</v>
      </c>
      <c r="AU222" s="191" t="s">
        <v>90</v>
      </c>
      <c r="AY222" s="18" t="s">
        <v>144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8" t="s">
        <v>22</v>
      </c>
      <c r="BK222" s="192">
        <f>ROUND(I222*H222,2)</f>
        <v>0</v>
      </c>
      <c r="BL222" s="18" t="s">
        <v>151</v>
      </c>
      <c r="BM222" s="191" t="s">
        <v>302</v>
      </c>
    </row>
    <row r="223" spans="1:47" s="2" customFormat="1" ht="11.25">
      <c r="A223" s="36"/>
      <c r="B223" s="37"/>
      <c r="C223" s="38"/>
      <c r="D223" s="193" t="s">
        <v>153</v>
      </c>
      <c r="E223" s="38"/>
      <c r="F223" s="194" t="s">
        <v>303</v>
      </c>
      <c r="G223" s="38"/>
      <c r="H223" s="38"/>
      <c r="I223" s="195"/>
      <c r="J223" s="38"/>
      <c r="K223" s="38"/>
      <c r="L223" s="41"/>
      <c r="M223" s="196"/>
      <c r="N223" s="197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8" t="s">
        <v>153</v>
      </c>
      <c r="AU223" s="18" t="s">
        <v>90</v>
      </c>
    </row>
    <row r="224" spans="2:51" s="14" customFormat="1" ht="11.25">
      <c r="B224" s="209"/>
      <c r="C224" s="210"/>
      <c r="D224" s="200" t="s">
        <v>155</v>
      </c>
      <c r="E224" s="211" t="s">
        <v>47</v>
      </c>
      <c r="F224" s="212" t="s">
        <v>304</v>
      </c>
      <c r="G224" s="210"/>
      <c r="H224" s="213">
        <v>26.1</v>
      </c>
      <c r="I224" s="214"/>
      <c r="J224" s="210"/>
      <c r="K224" s="210"/>
      <c r="L224" s="215"/>
      <c r="M224" s="216"/>
      <c r="N224" s="217"/>
      <c r="O224" s="217"/>
      <c r="P224" s="217"/>
      <c r="Q224" s="217"/>
      <c r="R224" s="217"/>
      <c r="S224" s="217"/>
      <c r="T224" s="218"/>
      <c r="AT224" s="219" t="s">
        <v>155</v>
      </c>
      <c r="AU224" s="219" t="s">
        <v>90</v>
      </c>
      <c r="AV224" s="14" t="s">
        <v>90</v>
      </c>
      <c r="AW224" s="14" t="s">
        <v>45</v>
      </c>
      <c r="AX224" s="14" t="s">
        <v>22</v>
      </c>
      <c r="AY224" s="219" t="s">
        <v>144</v>
      </c>
    </row>
    <row r="225" spans="1:65" s="2" customFormat="1" ht="16.5" customHeight="1">
      <c r="A225" s="36"/>
      <c r="B225" s="37"/>
      <c r="C225" s="180" t="s">
        <v>305</v>
      </c>
      <c r="D225" s="180" t="s">
        <v>146</v>
      </c>
      <c r="E225" s="181" t="s">
        <v>306</v>
      </c>
      <c r="F225" s="182" t="s">
        <v>307</v>
      </c>
      <c r="G225" s="183" t="s">
        <v>191</v>
      </c>
      <c r="H225" s="184">
        <v>26.1</v>
      </c>
      <c r="I225" s="185"/>
      <c r="J225" s="186">
        <f>ROUND(I225*H225,2)</f>
        <v>0</v>
      </c>
      <c r="K225" s="182" t="s">
        <v>150</v>
      </c>
      <c r="L225" s="41"/>
      <c r="M225" s="187" t="s">
        <v>47</v>
      </c>
      <c r="N225" s="188" t="s">
        <v>55</v>
      </c>
      <c r="O225" s="66"/>
      <c r="P225" s="189">
        <f>O225*H225</f>
        <v>0</v>
      </c>
      <c r="Q225" s="189">
        <v>0.04858</v>
      </c>
      <c r="R225" s="189">
        <f>Q225*H225</f>
        <v>1.267938</v>
      </c>
      <c r="S225" s="189">
        <v>0</v>
      </c>
      <c r="T225" s="19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91" t="s">
        <v>151</v>
      </c>
      <c r="AT225" s="191" t="s">
        <v>146</v>
      </c>
      <c r="AU225" s="191" t="s">
        <v>90</v>
      </c>
      <c r="AY225" s="18" t="s">
        <v>144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8" t="s">
        <v>22</v>
      </c>
      <c r="BK225" s="192">
        <f>ROUND(I225*H225,2)</f>
        <v>0</v>
      </c>
      <c r="BL225" s="18" t="s">
        <v>151</v>
      </c>
      <c r="BM225" s="191" t="s">
        <v>308</v>
      </c>
    </row>
    <row r="226" spans="1:47" s="2" customFormat="1" ht="11.25">
      <c r="A226" s="36"/>
      <c r="B226" s="37"/>
      <c r="C226" s="38"/>
      <c r="D226" s="193" t="s">
        <v>153</v>
      </c>
      <c r="E226" s="38"/>
      <c r="F226" s="194" t="s">
        <v>309</v>
      </c>
      <c r="G226" s="38"/>
      <c r="H226" s="38"/>
      <c r="I226" s="195"/>
      <c r="J226" s="38"/>
      <c r="K226" s="38"/>
      <c r="L226" s="41"/>
      <c r="M226" s="196"/>
      <c r="N226" s="197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8" t="s">
        <v>153</v>
      </c>
      <c r="AU226" s="18" t="s">
        <v>90</v>
      </c>
    </row>
    <row r="227" spans="1:65" s="2" customFormat="1" ht="16.5" customHeight="1">
      <c r="A227" s="36"/>
      <c r="B227" s="37"/>
      <c r="C227" s="180" t="s">
        <v>310</v>
      </c>
      <c r="D227" s="180" t="s">
        <v>146</v>
      </c>
      <c r="E227" s="181" t="s">
        <v>311</v>
      </c>
      <c r="F227" s="182" t="s">
        <v>312</v>
      </c>
      <c r="G227" s="183" t="s">
        <v>149</v>
      </c>
      <c r="H227" s="184">
        <v>68.11</v>
      </c>
      <c r="I227" s="185"/>
      <c r="J227" s="186">
        <f>ROUND(I227*H227,2)</f>
        <v>0</v>
      </c>
      <c r="K227" s="182" t="s">
        <v>150</v>
      </c>
      <c r="L227" s="41"/>
      <c r="M227" s="187" t="s">
        <v>47</v>
      </c>
      <c r="N227" s="188" t="s">
        <v>55</v>
      </c>
      <c r="O227" s="66"/>
      <c r="P227" s="189">
        <f>O227*H227</f>
        <v>0</v>
      </c>
      <c r="Q227" s="189">
        <v>0.0013214</v>
      </c>
      <c r="R227" s="189">
        <f>Q227*H227</f>
        <v>0.090000554</v>
      </c>
      <c r="S227" s="189">
        <v>0</v>
      </c>
      <c r="T227" s="19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151</v>
      </c>
      <c r="AT227" s="191" t="s">
        <v>146</v>
      </c>
      <c r="AU227" s="191" t="s">
        <v>90</v>
      </c>
      <c r="AY227" s="18" t="s">
        <v>144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8" t="s">
        <v>22</v>
      </c>
      <c r="BK227" s="192">
        <f>ROUND(I227*H227,2)</f>
        <v>0</v>
      </c>
      <c r="BL227" s="18" t="s">
        <v>151</v>
      </c>
      <c r="BM227" s="191" t="s">
        <v>313</v>
      </c>
    </row>
    <row r="228" spans="1:47" s="2" customFormat="1" ht="11.25">
      <c r="A228" s="36"/>
      <c r="B228" s="37"/>
      <c r="C228" s="38"/>
      <c r="D228" s="193" t="s">
        <v>153</v>
      </c>
      <c r="E228" s="38"/>
      <c r="F228" s="194" t="s">
        <v>314</v>
      </c>
      <c r="G228" s="38"/>
      <c r="H228" s="38"/>
      <c r="I228" s="195"/>
      <c r="J228" s="38"/>
      <c r="K228" s="38"/>
      <c r="L228" s="41"/>
      <c r="M228" s="196"/>
      <c r="N228" s="197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8" t="s">
        <v>153</v>
      </c>
      <c r="AU228" s="18" t="s">
        <v>90</v>
      </c>
    </row>
    <row r="229" spans="2:51" s="14" customFormat="1" ht="11.25">
      <c r="B229" s="209"/>
      <c r="C229" s="210"/>
      <c r="D229" s="200" t="s">
        <v>155</v>
      </c>
      <c r="E229" s="211" t="s">
        <v>47</v>
      </c>
      <c r="F229" s="212" t="s">
        <v>315</v>
      </c>
      <c r="G229" s="210"/>
      <c r="H229" s="213">
        <v>21.85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155</v>
      </c>
      <c r="AU229" s="219" t="s">
        <v>90</v>
      </c>
      <c r="AV229" s="14" t="s">
        <v>90</v>
      </c>
      <c r="AW229" s="14" t="s">
        <v>45</v>
      </c>
      <c r="AX229" s="14" t="s">
        <v>84</v>
      </c>
      <c r="AY229" s="219" t="s">
        <v>144</v>
      </c>
    </row>
    <row r="230" spans="2:51" s="14" customFormat="1" ht="11.25">
      <c r="B230" s="209"/>
      <c r="C230" s="210"/>
      <c r="D230" s="200" t="s">
        <v>155</v>
      </c>
      <c r="E230" s="211" t="s">
        <v>47</v>
      </c>
      <c r="F230" s="212" t="s">
        <v>316</v>
      </c>
      <c r="G230" s="210"/>
      <c r="H230" s="213">
        <v>26.22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155</v>
      </c>
      <c r="AU230" s="219" t="s">
        <v>90</v>
      </c>
      <c r="AV230" s="14" t="s">
        <v>90</v>
      </c>
      <c r="AW230" s="14" t="s">
        <v>45</v>
      </c>
      <c r="AX230" s="14" t="s">
        <v>84</v>
      </c>
      <c r="AY230" s="219" t="s">
        <v>144</v>
      </c>
    </row>
    <row r="231" spans="2:51" s="14" customFormat="1" ht="11.25">
      <c r="B231" s="209"/>
      <c r="C231" s="210"/>
      <c r="D231" s="200" t="s">
        <v>155</v>
      </c>
      <c r="E231" s="211" t="s">
        <v>47</v>
      </c>
      <c r="F231" s="212" t="s">
        <v>317</v>
      </c>
      <c r="G231" s="210"/>
      <c r="H231" s="213">
        <v>11.592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155</v>
      </c>
      <c r="AU231" s="219" t="s">
        <v>90</v>
      </c>
      <c r="AV231" s="14" t="s">
        <v>90</v>
      </c>
      <c r="AW231" s="14" t="s">
        <v>45</v>
      </c>
      <c r="AX231" s="14" t="s">
        <v>84</v>
      </c>
      <c r="AY231" s="219" t="s">
        <v>144</v>
      </c>
    </row>
    <row r="232" spans="2:51" s="14" customFormat="1" ht="11.25">
      <c r="B232" s="209"/>
      <c r="C232" s="210"/>
      <c r="D232" s="200" t="s">
        <v>155</v>
      </c>
      <c r="E232" s="211" t="s">
        <v>47</v>
      </c>
      <c r="F232" s="212" t="s">
        <v>318</v>
      </c>
      <c r="G232" s="210"/>
      <c r="H232" s="213">
        <v>8.448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155</v>
      </c>
      <c r="AU232" s="219" t="s">
        <v>90</v>
      </c>
      <c r="AV232" s="14" t="s">
        <v>90</v>
      </c>
      <c r="AW232" s="14" t="s">
        <v>45</v>
      </c>
      <c r="AX232" s="14" t="s">
        <v>84</v>
      </c>
      <c r="AY232" s="219" t="s">
        <v>144</v>
      </c>
    </row>
    <row r="233" spans="2:51" s="15" customFormat="1" ht="11.25">
      <c r="B233" s="220"/>
      <c r="C233" s="221"/>
      <c r="D233" s="200" t="s">
        <v>155</v>
      </c>
      <c r="E233" s="222" t="s">
        <v>47</v>
      </c>
      <c r="F233" s="223" t="s">
        <v>159</v>
      </c>
      <c r="G233" s="221"/>
      <c r="H233" s="224">
        <v>68.11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9"/>
      <c r="AT233" s="230" t="s">
        <v>155</v>
      </c>
      <c r="AU233" s="230" t="s">
        <v>90</v>
      </c>
      <c r="AV233" s="15" t="s">
        <v>151</v>
      </c>
      <c r="AW233" s="15" t="s">
        <v>45</v>
      </c>
      <c r="AX233" s="15" t="s">
        <v>22</v>
      </c>
      <c r="AY233" s="230" t="s">
        <v>144</v>
      </c>
    </row>
    <row r="234" spans="1:65" s="2" customFormat="1" ht="16.5" customHeight="1">
      <c r="A234" s="36"/>
      <c r="B234" s="37"/>
      <c r="C234" s="180" t="s">
        <v>319</v>
      </c>
      <c r="D234" s="180" t="s">
        <v>146</v>
      </c>
      <c r="E234" s="181" t="s">
        <v>320</v>
      </c>
      <c r="F234" s="182" t="s">
        <v>321</v>
      </c>
      <c r="G234" s="183" t="s">
        <v>149</v>
      </c>
      <c r="H234" s="184">
        <v>68.11</v>
      </c>
      <c r="I234" s="185"/>
      <c r="J234" s="186">
        <f>ROUND(I234*H234,2)</f>
        <v>0</v>
      </c>
      <c r="K234" s="182" t="s">
        <v>150</v>
      </c>
      <c r="L234" s="41"/>
      <c r="M234" s="187" t="s">
        <v>47</v>
      </c>
      <c r="N234" s="188" t="s">
        <v>55</v>
      </c>
      <c r="O234" s="66"/>
      <c r="P234" s="189">
        <f>O234*H234</f>
        <v>0</v>
      </c>
      <c r="Q234" s="189">
        <v>3.6E-05</v>
      </c>
      <c r="R234" s="189">
        <f>Q234*H234</f>
        <v>0.00245196</v>
      </c>
      <c r="S234" s="189">
        <v>0</v>
      </c>
      <c r="T234" s="19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151</v>
      </c>
      <c r="AT234" s="191" t="s">
        <v>146</v>
      </c>
      <c r="AU234" s="191" t="s">
        <v>90</v>
      </c>
      <c r="AY234" s="18" t="s">
        <v>144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8" t="s">
        <v>22</v>
      </c>
      <c r="BK234" s="192">
        <f>ROUND(I234*H234,2)</f>
        <v>0</v>
      </c>
      <c r="BL234" s="18" t="s">
        <v>151</v>
      </c>
      <c r="BM234" s="191" t="s">
        <v>322</v>
      </c>
    </row>
    <row r="235" spans="1:47" s="2" customFormat="1" ht="11.25">
      <c r="A235" s="36"/>
      <c r="B235" s="37"/>
      <c r="C235" s="38"/>
      <c r="D235" s="193" t="s">
        <v>153</v>
      </c>
      <c r="E235" s="38"/>
      <c r="F235" s="194" t="s">
        <v>323</v>
      </c>
      <c r="G235" s="38"/>
      <c r="H235" s="38"/>
      <c r="I235" s="195"/>
      <c r="J235" s="38"/>
      <c r="K235" s="38"/>
      <c r="L235" s="41"/>
      <c r="M235" s="196"/>
      <c r="N235" s="197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8" t="s">
        <v>153</v>
      </c>
      <c r="AU235" s="18" t="s">
        <v>90</v>
      </c>
    </row>
    <row r="236" spans="1:65" s="2" customFormat="1" ht="24.2" customHeight="1">
      <c r="A236" s="36"/>
      <c r="B236" s="37"/>
      <c r="C236" s="180" t="s">
        <v>324</v>
      </c>
      <c r="D236" s="180" t="s">
        <v>146</v>
      </c>
      <c r="E236" s="181" t="s">
        <v>325</v>
      </c>
      <c r="F236" s="182" t="s">
        <v>326</v>
      </c>
      <c r="G236" s="183" t="s">
        <v>209</v>
      </c>
      <c r="H236" s="184">
        <v>1.219</v>
      </c>
      <c r="I236" s="185"/>
      <c r="J236" s="186">
        <f>ROUND(I236*H236,2)</f>
        <v>0</v>
      </c>
      <c r="K236" s="182" t="s">
        <v>150</v>
      </c>
      <c r="L236" s="41"/>
      <c r="M236" s="187" t="s">
        <v>47</v>
      </c>
      <c r="N236" s="188" t="s">
        <v>55</v>
      </c>
      <c r="O236" s="66"/>
      <c r="P236" s="189">
        <f>O236*H236</f>
        <v>0</v>
      </c>
      <c r="Q236" s="189">
        <v>1.03845</v>
      </c>
      <c r="R236" s="189">
        <f>Q236*H236</f>
        <v>1.2658705500000003</v>
      </c>
      <c r="S236" s="189">
        <v>0</v>
      </c>
      <c r="T236" s="19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151</v>
      </c>
      <c r="AT236" s="191" t="s">
        <v>146</v>
      </c>
      <c r="AU236" s="191" t="s">
        <v>90</v>
      </c>
      <c r="AY236" s="18" t="s">
        <v>144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8" t="s">
        <v>22</v>
      </c>
      <c r="BK236" s="192">
        <f>ROUND(I236*H236,2)</f>
        <v>0</v>
      </c>
      <c r="BL236" s="18" t="s">
        <v>151</v>
      </c>
      <c r="BM236" s="191" t="s">
        <v>327</v>
      </c>
    </row>
    <row r="237" spans="1:47" s="2" customFormat="1" ht="11.25">
      <c r="A237" s="36"/>
      <c r="B237" s="37"/>
      <c r="C237" s="38"/>
      <c r="D237" s="193" t="s">
        <v>153</v>
      </c>
      <c r="E237" s="38"/>
      <c r="F237" s="194" t="s">
        <v>328</v>
      </c>
      <c r="G237" s="38"/>
      <c r="H237" s="38"/>
      <c r="I237" s="195"/>
      <c r="J237" s="38"/>
      <c r="K237" s="38"/>
      <c r="L237" s="41"/>
      <c r="M237" s="196"/>
      <c r="N237" s="197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8" t="s">
        <v>153</v>
      </c>
      <c r="AU237" s="18" t="s">
        <v>90</v>
      </c>
    </row>
    <row r="238" spans="2:51" s="14" customFormat="1" ht="11.25">
      <c r="B238" s="209"/>
      <c r="C238" s="210"/>
      <c r="D238" s="200" t="s">
        <v>155</v>
      </c>
      <c r="E238" s="211" t="s">
        <v>47</v>
      </c>
      <c r="F238" s="212" t="s">
        <v>329</v>
      </c>
      <c r="G238" s="210"/>
      <c r="H238" s="213">
        <v>1.219</v>
      </c>
      <c r="I238" s="214"/>
      <c r="J238" s="210"/>
      <c r="K238" s="210"/>
      <c r="L238" s="215"/>
      <c r="M238" s="216"/>
      <c r="N238" s="217"/>
      <c r="O238" s="217"/>
      <c r="P238" s="217"/>
      <c r="Q238" s="217"/>
      <c r="R238" s="217"/>
      <c r="S238" s="217"/>
      <c r="T238" s="218"/>
      <c r="AT238" s="219" t="s">
        <v>155</v>
      </c>
      <c r="AU238" s="219" t="s">
        <v>90</v>
      </c>
      <c r="AV238" s="14" t="s">
        <v>90</v>
      </c>
      <c r="AW238" s="14" t="s">
        <v>45</v>
      </c>
      <c r="AX238" s="14" t="s">
        <v>22</v>
      </c>
      <c r="AY238" s="219" t="s">
        <v>144</v>
      </c>
    </row>
    <row r="239" spans="2:63" s="12" customFormat="1" ht="22.9" customHeight="1">
      <c r="B239" s="164"/>
      <c r="C239" s="165"/>
      <c r="D239" s="166" t="s">
        <v>83</v>
      </c>
      <c r="E239" s="178" t="s">
        <v>151</v>
      </c>
      <c r="F239" s="178" t="s">
        <v>330</v>
      </c>
      <c r="G239" s="165"/>
      <c r="H239" s="165"/>
      <c r="I239" s="168"/>
      <c r="J239" s="179">
        <f>BK239</f>
        <v>0</v>
      </c>
      <c r="K239" s="165"/>
      <c r="L239" s="170"/>
      <c r="M239" s="171"/>
      <c r="N239" s="172"/>
      <c r="O239" s="172"/>
      <c r="P239" s="173">
        <f>SUM(P240:P298)</f>
        <v>0</v>
      </c>
      <c r="Q239" s="172"/>
      <c r="R239" s="173">
        <f>SUM(R240:R298)</f>
        <v>54.449507956</v>
      </c>
      <c r="S239" s="172"/>
      <c r="T239" s="174">
        <f>SUM(T240:T298)</f>
        <v>0.73224</v>
      </c>
      <c r="AR239" s="175" t="s">
        <v>22</v>
      </c>
      <c r="AT239" s="176" t="s">
        <v>83</v>
      </c>
      <c r="AU239" s="176" t="s">
        <v>22</v>
      </c>
      <c r="AY239" s="175" t="s">
        <v>144</v>
      </c>
      <c r="BK239" s="177">
        <f>SUM(BK240:BK298)</f>
        <v>0</v>
      </c>
    </row>
    <row r="240" spans="1:65" s="2" customFormat="1" ht="16.5" customHeight="1">
      <c r="A240" s="36"/>
      <c r="B240" s="37"/>
      <c r="C240" s="180" t="s">
        <v>331</v>
      </c>
      <c r="D240" s="180" t="s">
        <v>146</v>
      </c>
      <c r="E240" s="181" t="s">
        <v>332</v>
      </c>
      <c r="F240" s="182" t="s">
        <v>333</v>
      </c>
      <c r="G240" s="183" t="s">
        <v>209</v>
      </c>
      <c r="H240" s="184">
        <v>1.789</v>
      </c>
      <c r="I240" s="185"/>
      <c r="J240" s="186">
        <f>ROUND(I240*H240,2)</f>
        <v>0</v>
      </c>
      <c r="K240" s="182" t="s">
        <v>150</v>
      </c>
      <c r="L240" s="41"/>
      <c r="M240" s="187" t="s">
        <v>47</v>
      </c>
      <c r="N240" s="188" t="s">
        <v>55</v>
      </c>
      <c r="O240" s="66"/>
      <c r="P240" s="189">
        <f>O240*H240</f>
        <v>0</v>
      </c>
      <c r="Q240" s="189">
        <v>1.059738</v>
      </c>
      <c r="R240" s="189">
        <f>Q240*H240</f>
        <v>1.895871282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151</v>
      </c>
      <c r="AT240" s="191" t="s">
        <v>146</v>
      </c>
      <c r="AU240" s="191" t="s">
        <v>90</v>
      </c>
      <c r="AY240" s="18" t="s">
        <v>144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8" t="s">
        <v>22</v>
      </c>
      <c r="BK240" s="192">
        <f>ROUND(I240*H240,2)</f>
        <v>0</v>
      </c>
      <c r="BL240" s="18" t="s">
        <v>151</v>
      </c>
      <c r="BM240" s="191" t="s">
        <v>334</v>
      </c>
    </row>
    <row r="241" spans="1:47" s="2" customFormat="1" ht="11.25">
      <c r="A241" s="36"/>
      <c r="B241" s="37"/>
      <c r="C241" s="38"/>
      <c r="D241" s="193" t="s">
        <v>153</v>
      </c>
      <c r="E241" s="38"/>
      <c r="F241" s="194" t="s">
        <v>335</v>
      </c>
      <c r="G241" s="38"/>
      <c r="H241" s="38"/>
      <c r="I241" s="195"/>
      <c r="J241" s="38"/>
      <c r="K241" s="38"/>
      <c r="L241" s="41"/>
      <c r="M241" s="196"/>
      <c r="N241" s="197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8" t="s">
        <v>153</v>
      </c>
      <c r="AU241" s="18" t="s">
        <v>90</v>
      </c>
    </row>
    <row r="242" spans="2:51" s="13" customFormat="1" ht="11.25">
      <c r="B242" s="198"/>
      <c r="C242" s="199"/>
      <c r="D242" s="200" t="s">
        <v>155</v>
      </c>
      <c r="E242" s="201" t="s">
        <v>47</v>
      </c>
      <c r="F242" s="202" t="s">
        <v>336</v>
      </c>
      <c r="G242" s="199"/>
      <c r="H242" s="201" t="s">
        <v>47</v>
      </c>
      <c r="I242" s="203"/>
      <c r="J242" s="199"/>
      <c r="K242" s="199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155</v>
      </c>
      <c r="AU242" s="208" t="s">
        <v>90</v>
      </c>
      <c r="AV242" s="13" t="s">
        <v>22</v>
      </c>
      <c r="AW242" s="13" t="s">
        <v>45</v>
      </c>
      <c r="AX242" s="13" t="s">
        <v>84</v>
      </c>
      <c r="AY242" s="208" t="s">
        <v>144</v>
      </c>
    </row>
    <row r="243" spans="2:51" s="14" customFormat="1" ht="11.25">
      <c r="B243" s="209"/>
      <c r="C243" s="210"/>
      <c r="D243" s="200" t="s">
        <v>155</v>
      </c>
      <c r="E243" s="211" t="s">
        <v>47</v>
      </c>
      <c r="F243" s="212" t="s">
        <v>337</v>
      </c>
      <c r="G243" s="210"/>
      <c r="H243" s="213">
        <v>0.115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155</v>
      </c>
      <c r="AU243" s="219" t="s">
        <v>90</v>
      </c>
      <c r="AV243" s="14" t="s">
        <v>90</v>
      </c>
      <c r="AW243" s="14" t="s">
        <v>45</v>
      </c>
      <c r="AX243" s="14" t="s">
        <v>84</v>
      </c>
      <c r="AY243" s="219" t="s">
        <v>144</v>
      </c>
    </row>
    <row r="244" spans="2:51" s="13" customFormat="1" ht="11.25">
      <c r="B244" s="198"/>
      <c r="C244" s="199"/>
      <c r="D244" s="200" t="s">
        <v>155</v>
      </c>
      <c r="E244" s="201" t="s">
        <v>47</v>
      </c>
      <c r="F244" s="202" t="s">
        <v>338</v>
      </c>
      <c r="G244" s="199"/>
      <c r="H244" s="201" t="s">
        <v>47</v>
      </c>
      <c r="I244" s="203"/>
      <c r="J244" s="199"/>
      <c r="K244" s="199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155</v>
      </c>
      <c r="AU244" s="208" t="s">
        <v>90</v>
      </c>
      <c r="AV244" s="13" t="s">
        <v>22</v>
      </c>
      <c r="AW244" s="13" t="s">
        <v>45</v>
      </c>
      <c r="AX244" s="13" t="s">
        <v>84</v>
      </c>
      <c r="AY244" s="208" t="s">
        <v>144</v>
      </c>
    </row>
    <row r="245" spans="2:51" s="14" customFormat="1" ht="11.25">
      <c r="B245" s="209"/>
      <c r="C245" s="210"/>
      <c r="D245" s="200" t="s">
        <v>155</v>
      </c>
      <c r="E245" s="211" t="s">
        <v>47</v>
      </c>
      <c r="F245" s="212" t="s">
        <v>339</v>
      </c>
      <c r="G245" s="210"/>
      <c r="H245" s="213">
        <v>1.23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155</v>
      </c>
      <c r="AU245" s="219" t="s">
        <v>90</v>
      </c>
      <c r="AV245" s="14" t="s">
        <v>90</v>
      </c>
      <c r="AW245" s="14" t="s">
        <v>45</v>
      </c>
      <c r="AX245" s="14" t="s">
        <v>84</v>
      </c>
      <c r="AY245" s="219" t="s">
        <v>144</v>
      </c>
    </row>
    <row r="246" spans="2:51" s="13" customFormat="1" ht="11.25">
      <c r="B246" s="198"/>
      <c r="C246" s="199"/>
      <c r="D246" s="200" t="s">
        <v>155</v>
      </c>
      <c r="E246" s="201" t="s">
        <v>47</v>
      </c>
      <c r="F246" s="202" t="s">
        <v>340</v>
      </c>
      <c r="G246" s="199"/>
      <c r="H246" s="201" t="s">
        <v>47</v>
      </c>
      <c r="I246" s="203"/>
      <c r="J246" s="199"/>
      <c r="K246" s="199"/>
      <c r="L246" s="204"/>
      <c r="M246" s="205"/>
      <c r="N246" s="206"/>
      <c r="O246" s="206"/>
      <c r="P246" s="206"/>
      <c r="Q246" s="206"/>
      <c r="R246" s="206"/>
      <c r="S246" s="206"/>
      <c r="T246" s="207"/>
      <c r="AT246" s="208" t="s">
        <v>155</v>
      </c>
      <c r="AU246" s="208" t="s">
        <v>90</v>
      </c>
      <c r="AV246" s="13" t="s">
        <v>22</v>
      </c>
      <c r="AW246" s="13" t="s">
        <v>45</v>
      </c>
      <c r="AX246" s="13" t="s">
        <v>84</v>
      </c>
      <c r="AY246" s="208" t="s">
        <v>144</v>
      </c>
    </row>
    <row r="247" spans="2:51" s="14" customFormat="1" ht="11.25">
      <c r="B247" s="209"/>
      <c r="C247" s="210"/>
      <c r="D247" s="200" t="s">
        <v>155</v>
      </c>
      <c r="E247" s="211" t="s">
        <v>47</v>
      </c>
      <c r="F247" s="212" t="s">
        <v>341</v>
      </c>
      <c r="G247" s="210"/>
      <c r="H247" s="213">
        <v>0.444</v>
      </c>
      <c r="I247" s="214"/>
      <c r="J247" s="210"/>
      <c r="K247" s="210"/>
      <c r="L247" s="215"/>
      <c r="M247" s="216"/>
      <c r="N247" s="217"/>
      <c r="O247" s="217"/>
      <c r="P247" s="217"/>
      <c r="Q247" s="217"/>
      <c r="R247" s="217"/>
      <c r="S247" s="217"/>
      <c r="T247" s="218"/>
      <c r="AT247" s="219" t="s">
        <v>155</v>
      </c>
      <c r="AU247" s="219" t="s">
        <v>90</v>
      </c>
      <c r="AV247" s="14" t="s">
        <v>90</v>
      </c>
      <c r="AW247" s="14" t="s">
        <v>45</v>
      </c>
      <c r="AX247" s="14" t="s">
        <v>84</v>
      </c>
      <c r="AY247" s="219" t="s">
        <v>144</v>
      </c>
    </row>
    <row r="248" spans="2:51" s="15" customFormat="1" ht="11.25">
      <c r="B248" s="220"/>
      <c r="C248" s="221"/>
      <c r="D248" s="200" t="s">
        <v>155</v>
      </c>
      <c r="E248" s="222" t="s">
        <v>47</v>
      </c>
      <c r="F248" s="223" t="s">
        <v>159</v>
      </c>
      <c r="G248" s="221"/>
      <c r="H248" s="224">
        <v>1.789</v>
      </c>
      <c r="I248" s="225"/>
      <c r="J248" s="221"/>
      <c r="K248" s="221"/>
      <c r="L248" s="226"/>
      <c r="M248" s="227"/>
      <c r="N248" s="228"/>
      <c r="O248" s="228"/>
      <c r="P248" s="228"/>
      <c r="Q248" s="228"/>
      <c r="R248" s="228"/>
      <c r="S248" s="228"/>
      <c r="T248" s="229"/>
      <c r="AT248" s="230" t="s">
        <v>155</v>
      </c>
      <c r="AU248" s="230" t="s">
        <v>90</v>
      </c>
      <c r="AV248" s="15" t="s">
        <v>151</v>
      </c>
      <c r="AW248" s="15" t="s">
        <v>45</v>
      </c>
      <c r="AX248" s="15" t="s">
        <v>22</v>
      </c>
      <c r="AY248" s="230" t="s">
        <v>144</v>
      </c>
    </row>
    <row r="249" spans="1:65" s="2" customFormat="1" ht="16.5" customHeight="1">
      <c r="A249" s="36"/>
      <c r="B249" s="37"/>
      <c r="C249" s="180" t="s">
        <v>342</v>
      </c>
      <c r="D249" s="180" t="s">
        <v>146</v>
      </c>
      <c r="E249" s="181" t="s">
        <v>343</v>
      </c>
      <c r="F249" s="182" t="s">
        <v>344</v>
      </c>
      <c r="G249" s="183" t="s">
        <v>149</v>
      </c>
      <c r="H249" s="184">
        <v>12.204</v>
      </c>
      <c r="I249" s="185"/>
      <c r="J249" s="186">
        <f>ROUND(I249*H249,2)</f>
        <v>0</v>
      </c>
      <c r="K249" s="182" t="s">
        <v>150</v>
      </c>
      <c r="L249" s="41"/>
      <c r="M249" s="187" t="s">
        <v>47</v>
      </c>
      <c r="N249" s="188" t="s">
        <v>55</v>
      </c>
      <c r="O249" s="66"/>
      <c r="P249" s="189">
        <f>O249*H249</f>
        <v>0</v>
      </c>
      <c r="Q249" s="189">
        <v>0.0003685</v>
      </c>
      <c r="R249" s="189">
        <f>Q249*H249</f>
        <v>0.0044971740000000005</v>
      </c>
      <c r="S249" s="189">
        <v>0.06</v>
      </c>
      <c r="T249" s="190">
        <f>S249*H249</f>
        <v>0.73224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91" t="s">
        <v>151</v>
      </c>
      <c r="AT249" s="191" t="s">
        <v>146</v>
      </c>
      <c r="AU249" s="191" t="s">
        <v>90</v>
      </c>
      <c r="AY249" s="18" t="s">
        <v>144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8" t="s">
        <v>22</v>
      </c>
      <c r="BK249" s="192">
        <f>ROUND(I249*H249,2)</f>
        <v>0</v>
      </c>
      <c r="BL249" s="18" t="s">
        <v>151</v>
      </c>
      <c r="BM249" s="191" t="s">
        <v>345</v>
      </c>
    </row>
    <row r="250" spans="1:47" s="2" customFormat="1" ht="11.25">
      <c r="A250" s="36"/>
      <c r="B250" s="37"/>
      <c r="C250" s="38"/>
      <c r="D250" s="193" t="s">
        <v>153</v>
      </c>
      <c r="E250" s="38"/>
      <c r="F250" s="194" t="s">
        <v>346</v>
      </c>
      <c r="G250" s="38"/>
      <c r="H250" s="38"/>
      <c r="I250" s="195"/>
      <c r="J250" s="38"/>
      <c r="K250" s="38"/>
      <c r="L250" s="41"/>
      <c r="M250" s="196"/>
      <c r="N250" s="197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8" t="s">
        <v>153</v>
      </c>
      <c r="AU250" s="18" t="s">
        <v>90</v>
      </c>
    </row>
    <row r="251" spans="2:51" s="13" customFormat="1" ht="11.25">
      <c r="B251" s="198"/>
      <c r="C251" s="199"/>
      <c r="D251" s="200" t="s">
        <v>155</v>
      </c>
      <c r="E251" s="201" t="s">
        <v>47</v>
      </c>
      <c r="F251" s="202" t="s">
        <v>347</v>
      </c>
      <c r="G251" s="199"/>
      <c r="H251" s="201" t="s">
        <v>47</v>
      </c>
      <c r="I251" s="203"/>
      <c r="J251" s="199"/>
      <c r="K251" s="199"/>
      <c r="L251" s="204"/>
      <c r="M251" s="205"/>
      <c r="N251" s="206"/>
      <c r="O251" s="206"/>
      <c r="P251" s="206"/>
      <c r="Q251" s="206"/>
      <c r="R251" s="206"/>
      <c r="S251" s="206"/>
      <c r="T251" s="207"/>
      <c r="AT251" s="208" t="s">
        <v>155</v>
      </c>
      <c r="AU251" s="208" t="s">
        <v>90</v>
      </c>
      <c r="AV251" s="13" t="s">
        <v>22</v>
      </c>
      <c r="AW251" s="13" t="s">
        <v>45</v>
      </c>
      <c r="AX251" s="13" t="s">
        <v>84</v>
      </c>
      <c r="AY251" s="208" t="s">
        <v>144</v>
      </c>
    </row>
    <row r="252" spans="2:51" s="14" customFormat="1" ht="11.25">
      <c r="B252" s="209"/>
      <c r="C252" s="210"/>
      <c r="D252" s="200" t="s">
        <v>155</v>
      </c>
      <c r="E252" s="211" t="s">
        <v>47</v>
      </c>
      <c r="F252" s="212" t="s">
        <v>348</v>
      </c>
      <c r="G252" s="210"/>
      <c r="H252" s="213">
        <v>12.204</v>
      </c>
      <c r="I252" s="214"/>
      <c r="J252" s="210"/>
      <c r="K252" s="210"/>
      <c r="L252" s="215"/>
      <c r="M252" s="216"/>
      <c r="N252" s="217"/>
      <c r="O252" s="217"/>
      <c r="P252" s="217"/>
      <c r="Q252" s="217"/>
      <c r="R252" s="217"/>
      <c r="S252" s="217"/>
      <c r="T252" s="218"/>
      <c r="AT252" s="219" t="s">
        <v>155</v>
      </c>
      <c r="AU252" s="219" t="s">
        <v>90</v>
      </c>
      <c r="AV252" s="14" t="s">
        <v>90</v>
      </c>
      <c r="AW252" s="14" t="s">
        <v>45</v>
      </c>
      <c r="AX252" s="14" t="s">
        <v>84</v>
      </c>
      <c r="AY252" s="219" t="s">
        <v>144</v>
      </c>
    </row>
    <row r="253" spans="2:51" s="15" customFormat="1" ht="11.25">
      <c r="B253" s="220"/>
      <c r="C253" s="221"/>
      <c r="D253" s="200" t="s">
        <v>155</v>
      </c>
      <c r="E253" s="222" t="s">
        <v>47</v>
      </c>
      <c r="F253" s="223" t="s">
        <v>159</v>
      </c>
      <c r="G253" s="221"/>
      <c r="H253" s="224">
        <v>12.204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155</v>
      </c>
      <c r="AU253" s="230" t="s">
        <v>90</v>
      </c>
      <c r="AV253" s="15" t="s">
        <v>151</v>
      </c>
      <c r="AW253" s="15" t="s">
        <v>45</v>
      </c>
      <c r="AX253" s="15" t="s">
        <v>22</v>
      </c>
      <c r="AY253" s="230" t="s">
        <v>144</v>
      </c>
    </row>
    <row r="254" spans="1:65" s="2" customFormat="1" ht="16.5" customHeight="1">
      <c r="A254" s="36"/>
      <c r="B254" s="37"/>
      <c r="C254" s="180" t="s">
        <v>349</v>
      </c>
      <c r="D254" s="180" t="s">
        <v>146</v>
      </c>
      <c r="E254" s="181" t="s">
        <v>350</v>
      </c>
      <c r="F254" s="182" t="s">
        <v>351</v>
      </c>
      <c r="G254" s="183" t="s">
        <v>149</v>
      </c>
      <c r="H254" s="184">
        <v>21.47</v>
      </c>
      <c r="I254" s="185"/>
      <c r="J254" s="186">
        <f>ROUND(I254*H254,2)</f>
        <v>0</v>
      </c>
      <c r="K254" s="182" t="s">
        <v>150</v>
      </c>
      <c r="L254" s="41"/>
      <c r="M254" s="187" t="s">
        <v>47</v>
      </c>
      <c r="N254" s="188" t="s">
        <v>55</v>
      </c>
      <c r="O254" s="66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1" t="s">
        <v>151</v>
      </c>
      <c r="AT254" s="191" t="s">
        <v>146</v>
      </c>
      <c r="AU254" s="191" t="s">
        <v>90</v>
      </c>
      <c r="AY254" s="18" t="s">
        <v>144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8" t="s">
        <v>22</v>
      </c>
      <c r="BK254" s="192">
        <f>ROUND(I254*H254,2)</f>
        <v>0</v>
      </c>
      <c r="BL254" s="18" t="s">
        <v>151</v>
      </c>
      <c r="BM254" s="191" t="s">
        <v>352</v>
      </c>
    </row>
    <row r="255" spans="1:47" s="2" customFormat="1" ht="11.25">
      <c r="A255" s="36"/>
      <c r="B255" s="37"/>
      <c r="C255" s="38"/>
      <c r="D255" s="193" t="s">
        <v>153</v>
      </c>
      <c r="E255" s="38"/>
      <c r="F255" s="194" t="s">
        <v>353</v>
      </c>
      <c r="G255" s="38"/>
      <c r="H255" s="38"/>
      <c r="I255" s="195"/>
      <c r="J255" s="38"/>
      <c r="K255" s="38"/>
      <c r="L255" s="41"/>
      <c r="M255" s="196"/>
      <c r="N255" s="197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8" t="s">
        <v>153</v>
      </c>
      <c r="AU255" s="18" t="s">
        <v>90</v>
      </c>
    </row>
    <row r="256" spans="2:51" s="13" customFormat="1" ht="11.25">
      <c r="B256" s="198"/>
      <c r="C256" s="199"/>
      <c r="D256" s="200" t="s">
        <v>155</v>
      </c>
      <c r="E256" s="201" t="s">
        <v>47</v>
      </c>
      <c r="F256" s="202" t="s">
        <v>354</v>
      </c>
      <c r="G256" s="199"/>
      <c r="H256" s="201" t="s">
        <v>47</v>
      </c>
      <c r="I256" s="203"/>
      <c r="J256" s="199"/>
      <c r="K256" s="199"/>
      <c r="L256" s="204"/>
      <c r="M256" s="205"/>
      <c r="N256" s="206"/>
      <c r="O256" s="206"/>
      <c r="P256" s="206"/>
      <c r="Q256" s="206"/>
      <c r="R256" s="206"/>
      <c r="S256" s="206"/>
      <c r="T256" s="207"/>
      <c r="AT256" s="208" t="s">
        <v>155</v>
      </c>
      <c r="AU256" s="208" t="s">
        <v>90</v>
      </c>
      <c r="AV256" s="13" t="s">
        <v>22</v>
      </c>
      <c r="AW256" s="13" t="s">
        <v>45</v>
      </c>
      <c r="AX256" s="13" t="s">
        <v>84</v>
      </c>
      <c r="AY256" s="208" t="s">
        <v>144</v>
      </c>
    </row>
    <row r="257" spans="2:51" s="14" customFormat="1" ht="11.25">
      <c r="B257" s="209"/>
      <c r="C257" s="210"/>
      <c r="D257" s="200" t="s">
        <v>155</v>
      </c>
      <c r="E257" s="211" t="s">
        <v>47</v>
      </c>
      <c r="F257" s="212" t="s">
        <v>355</v>
      </c>
      <c r="G257" s="210"/>
      <c r="H257" s="213">
        <v>21.47</v>
      </c>
      <c r="I257" s="214"/>
      <c r="J257" s="210"/>
      <c r="K257" s="210"/>
      <c r="L257" s="215"/>
      <c r="M257" s="216"/>
      <c r="N257" s="217"/>
      <c r="O257" s="217"/>
      <c r="P257" s="217"/>
      <c r="Q257" s="217"/>
      <c r="R257" s="217"/>
      <c r="S257" s="217"/>
      <c r="T257" s="218"/>
      <c r="AT257" s="219" t="s">
        <v>155</v>
      </c>
      <c r="AU257" s="219" t="s">
        <v>90</v>
      </c>
      <c r="AV257" s="14" t="s">
        <v>90</v>
      </c>
      <c r="AW257" s="14" t="s">
        <v>45</v>
      </c>
      <c r="AX257" s="14" t="s">
        <v>84</v>
      </c>
      <c r="AY257" s="219" t="s">
        <v>144</v>
      </c>
    </row>
    <row r="258" spans="2:51" s="15" customFormat="1" ht="11.25">
      <c r="B258" s="220"/>
      <c r="C258" s="221"/>
      <c r="D258" s="200" t="s">
        <v>155</v>
      </c>
      <c r="E258" s="222" t="s">
        <v>47</v>
      </c>
      <c r="F258" s="223" t="s">
        <v>159</v>
      </c>
      <c r="G258" s="221"/>
      <c r="H258" s="224">
        <v>21.47</v>
      </c>
      <c r="I258" s="225"/>
      <c r="J258" s="221"/>
      <c r="K258" s="221"/>
      <c r="L258" s="226"/>
      <c r="M258" s="227"/>
      <c r="N258" s="228"/>
      <c r="O258" s="228"/>
      <c r="P258" s="228"/>
      <c r="Q258" s="228"/>
      <c r="R258" s="228"/>
      <c r="S258" s="228"/>
      <c r="T258" s="229"/>
      <c r="AT258" s="230" t="s">
        <v>155</v>
      </c>
      <c r="AU258" s="230" t="s">
        <v>90</v>
      </c>
      <c r="AV258" s="15" t="s">
        <v>151</v>
      </c>
      <c r="AW258" s="15" t="s">
        <v>45</v>
      </c>
      <c r="AX258" s="15" t="s">
        <v>22</v>
      </c>
      <c r="AY258" s="230" t="s">
        <v>144</v>
      </c>
    </row>
    <row r="259" spans="1:65" s="2" customFormat="1" ht="16.5" customHeight="1">
      <c r="A259" s="36"/>
      <c r="B259" s="37"/>
      <c r="C259" s="180" t="s">
        <v>356</v>
      </c>
      <c r="D259" s="180" t="s">
        <v>146</v>
      </c>
      <c r="E259" s="181" t="s">
        <v>357</v>
      </c>
      <c r="F259" s="182" t="s">
        <v>358</v>
      </c>
      <c r="G259" s="183" t="s">
        <v>209</v>
      </c>
      <c r="H259" s="184">
        <v>8.4</v>
      </c>
      <c r="I259" s="185"/>
      <c r="J259" s="186">
        <f>ROUND(I259*H259,2)</f>
        <v>0</v>
      </c>
      <c r="K259" s="182" t="s">
        <v>47</v>
      </c>
      <c r="L259" s="41"/>
      <c r="M259" s="187" t="s">
        <v>47</v>
      </c>
      <c r="N259" s="188" t="s">
        <v>55</v>
      </c>
      <c r="O259" s="66"/>
      <c r="P259" s="189">
        <f>O259*H259</f>
        <v>0</v>
      </c>
      <c r="Q259" s="189">
        <v>0.045</v>
      </c>
      <c r="R259" s="189">
        <f>Q259*H259</f>
        <v>0.378</v>
      </c>
      <c r="S259" s="189">
        <v>0</v>
      </c>
      <c r="T259" s="19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151</v>
      </c>
      <c r="AT259" s="191" t="s">
        <v>146</v>
      </c>
      <c r="AU259" s="191" t="s">
        <v>90</v>
      </c>
      <c r="AY259" s="18" t="s">
        <v>144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8" t="s">
        <v>22</v>
      </c>
      <c r="BK259" s="192">
        <f>ROUND(I259*H259,2)</f>
        <v>0</v>
      </c>
      <c r="BL259" s="18" t="s">
        <v>151</v>
      </c>
      <c r="BM259" s="191" t="s">
        <v>359</v>
      </c>
    </row>
    <row r="260" spans="2:51" s="13" customFormat="1" ht="11.25">
      <c r="B260" s="198"/>
      <c r="C260" s="199"/>
      <c r="D260" s="200" t="s">
        <v>155</v>
      </c>
      <c r="E260" s="201" t="s">
        <v>47</v>
      </c>
      <c r="F260" s="202" t="s">
        <v>360</v>
      </c>
      <c r="G260" s="199"/>
      <c r="H260" s="201" t="s">
        <v>47</v>
      </c>
      <c r="I260" s="203"/>
      <c r="J260" s="199"/>
      <c r="K260" s="199"/>
      <c r="L260" s="204"/>
      <c r="M260" s="205"/>
      <c r="N260" s="206"/>
      <c r="O260" s="206"/>
      <c r="P260" s="206"/>
      <c r="Q260" s="206"/>
      <c r="R260" s="206"/>
      <c r="S260" s="206"/>
      <c r="T260" s="207"/>
      <c r="AT260" s="208" t="s">
        <v>155</v>
      </c>
      <c r="AU260" s="208" t="s">
        <v>90</v>
      </c>
      <c r="AV260" s="13" t="s">
        <v>22</v>
      </c>
      <c r="AW260" s="13" t="s">
        <v>45</v>
      </c>
      <c r="AX260" s="13" t="s">
        <v>84</v>
      </c>
      <c r="AY260" s="208" t="s">
        <v>144</v>
      </c>
    </row>
    <row r="261" spans="2:51" s="14" customFormat="1" ht="11.25">
      <c r="B261" s="209"/>
      <c r="C261" s="210"/>
      <c r="D261" s="200" t="s">
        <v>155</v>
      </c>
      <c r="E261" s="211" t="s">
        <v>47</v>
      </c>
      <c r="F261" s="212" t="s">
        <v>361</v>
      </c>
      <c r="G261" s="210"/>
      <c r="H261" s="213">
        <v>8.4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155</v>
      </c>
      <c r="AU261" s="219" t="s">
        <v>90</v>
      </c>
      <c r="AV261" s="14" t="s">
        <v>90</v>
      </c>
      <c r="AW261" s="14" t="s">
        <v>45</v>
      </c>
      <c r="AX261" s="14" t="s">
        <v>22</v>
      </c>
      <c r="AY261" s="219" t="s">
        <v>144</v>
      </c>
    </row>
    <row r="262" spans="1:65" s="2" customFormat="1" ht="16.5" customHeight="1">
      <c r="A262" s="36"/>
      <c r="B262" s="37"/>
      <c r="C262" s="180" t="s">
        <v>362</v>
      </c>
      <c r="D262" s="180" t="s">
        <v>146</v>
      </c>
      <c r="E262" s="181" t="s">
        <v>363</v>
      </c>
      <c r="F262" s="182" t="s">
        <v>364</v>
      </c>
      <c r="G262" s="183" t="s">
        <v>209</v>
      </c>
      <c r="H262" s="184">
        <v>2.1</v>
      </c>
      <c r="I262" s="185"/>
      <c r="J262" s="186">
        <f>ROUND(I262*H262,2)</f>
        <v>0</v>
      </c>
      <c r="K262" s="182" t="s">
        <v>47</v>
      </c>
      <c r="L262" s="41"/>
      <c r="M262" s="187" t="s">
        <v>47</v>
      </c>
      <c r="N262" s="188" t="s">
        <v>55</v>
      </c>
      <c r="O262" s="66"/>
      <c r="P262" s="189">
        <f>O262*H262</f>
        <v>0</v>
      </c>
      <c r="Q262" s="189">
        <v>0.045</v>
      </c>
      <c r="R262" s="189">
        <f>Q262*H262</f>
        <v>0.0945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151</v>
      </c>
      <c r="AT262" s="191" t="s">
        <v>146</v>
      </c>
      <c r="AU262" s="191" t="s">
        <v>90</v>
      </c>
      <c r="AY262" s="18" t="s">
        <v>144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8" t="s">
        <v>22</v>
      </c>
      <c r="BK262" s="192">
        <f>ROUND(I262*H262,2)</f>
        <v>0</v>
      </c>
      <c r="BL262" s="18" t="s">
        <v>151</v>
      </c>
      <c r="BM262" s="191" t="s">
        <v>365</v>
      </c>
    </row>
    <row r="263" spans="2:51" s="13" customFormat="1" ht="11.25">
      <c r="B263" s="198"/>
      <c r="C263" s="199"/>
      <c r="D263" s="200" t="s">
        <v>155</v>
      </c>
      <c r="E263" s="201" t="s">
        <v>47</v>
      </c>
      <c r="F263" s="202" t="s">
        <v>360</v>
      </c>
      <c r="G263" s="199"/>
      <c r="H263" s="201" t="s">
        <v>47</v>
      </c>
      <c r="I263" s="203"/>
      <c r="J263" s="199"/>
      <c r="K263" s="199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155</v>
      </c>
      <c r="AU263" s="208" t="s">
        <v>90</v>
      </c>
      <c r="AV263" s="13" t="s">
        <v>22</v>
      </c>
      <c r="AW263" s="13" t="s">
        <v>45</v>
      </c>
      <c r="AX263" s="13" t="s">
        <v>84</v>
      </c>
      <c r="AY263" s="208" t="s">
        <v>144</v>
      </c>
    </row>
    <row r="264" spans="2:51" s="14" customFormat="1" ht="11.25">
      <c r="B264" s="209"/>
      <c r="C264" s="210"/>
      <c r="D264" s="200" t="s">
        <v>155</v>
      </c>
      <c r="E264" s="211" t="s">
        <v>47</v>
      </c>
      <c r="F264" s="212" t="s">
        <v>366</v>
      </c>
      <c r="G264" s="210"/>
      <c r="H264" s="213">
        <v>2.1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155</v>
      </c>
      <c r="AU264" s="219" t="s">
        <v>90</v>
      </c>
      <c r="AV264" s="14" t="s">
        <v>90</v>
      </c>
      <c r="AW264" s="14" t="s">
        <v>45</v>
      </c>
      <c r="AX264" s="14" t="s">
        <v>22</v>
      </c>
      <c r="AY264" s="219" t="s">
        <v>144</v>
      </c>
    </row>
    <row r="265" spans="1:65" s="2" customFormat="1" ht="16.5" customHeight="1">
      <c r="A265" s="36"/>
      <c r="B265" s="37"/>
      <c r="C265" s="180" t="s">
        <v>367</v>
      </c>
      <c r="D265" s="180" t="s">
        <v>146</v>
      </c>
      <c r="E265" s="181" t="s">
        <v>368</v>
      </c>
      <c r="F265" s="182" t="s">
        <v>369</v>
      </c>
      <c r="G265" s="183" t="s">
        <v>370</v>
      </c>
      <c r="H265" s="184">
        <v>4</v>
      </c>
      <c r="I265" s="185"/>
      <c r="J265" s="186">
        <f>ROUND(I265*H265,2)</f>
        <v>0</v>
      </c>
      <c r="K265" s="182" t="s">
        <v>150</v>
      </c>
      <c r="L265" s="41"/>
      <c r="M265" s="187" t="s">
        <v>47</v>
      </c>
      <c r="N265" s="188" t="s">
        <v>55</v>
      </c>
      <c r="O265" s="66"/>
      <c r="P265" s="189">
        <f>O265*H265</f>
        <v>0</v>
      </c>
      <c r="Q265" s="189">
        <v>0.00206</v>
      </c>
      <c r="R265" s="189">
        <f>Q265*H265</f>
        <v>0.00824</v>
      </c>
      <c r="S265" s="189">
        <v>0</v>
      </c>
      <c r="T265" s="190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151</v>
      </c>
      <c r="AT265" s="191" t="s">
        <v>146</v>
      </c>
      <c r="AU265" s="191" t="s">
        <v>90</v>
      </c>
      <c r="AY265" s="18" t="s">
        <v>144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8" t="s">
        <v>22</v>
      </c>
      <c r="BK265" s="192">
        <f>ROUND(I265*H265,2)</f>
        <v>0</v>
      </c>
      <c r="BL265" s="18" t="s">
        <v>151</v>
      </c>
      <c r="BM265" s="191" t="s">
        <v>371</v>
      </c>
    </row>
    <row r="266" spans="1:47" s="2" customFormat="1" ht="11.25">
      <c r="A266" s="36"/>
      <c r="B266" s="37"/>
      <c r="C266" s="38"/>
      <c r="D266" s="193" t="s">
        <v>153</v>
      </c>
      <c r="E266" s="38"/>
      <c r="F266" s="194" t="s">
        <v>372</v>
      </c>
      <c r="G266" s="38"/>
      <c r="H266" s="38"/>
      <c r="I266" s="195"/>
      <c r="J266" s="38"/>
      <c r="K266" s="38"/>
      <c r="L266" s="41"/>
      <c r="M266" s="196"/>
      <c r="N266" s="197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8" t="s">
        <v>153</v>
      </c>
      <c r="AU266" s="18" t="s">
        <v>90</v>
      </c>
    </row>
    <row r="267" spans="1:65" s="2" customFormat="1" ht="16.5" customHeight="1">
      <c r="A267" s="36"/>
      <c r="B267" s="37"/>
      <c r="C267" s="231" t="s">
        <v>373</v>
      </c>
      <c r="D267" s="231" t="s">
        <v>247</v>
      </c>
      <c r="E267" s="232" t="s">
        <v>374</v>
      </c>
      <c r="F267" s="233" t="s">
        <v>375</v>
      </c>
      <c r="G267" s="234" t="s">
        <v>370</v>
      </c>
      <c r="H267" s="235">
        <v>4</v>
      </c>
      <c r="I267" s="236"/>
      <c r="J267" s="237">
        <f>ROUND(I267*H267,2)</f>
        <v>0</v>
      </c>
      <c r="K267" s="233" t="s">
        <v>47</v>
      </c>
      <c r="L267" s="238"/>
      <c r="M267" s="239" t="s">
        <v>47</v>
      </c>
      <c r="N267" s="240" t="s">
        <v>55</v>
      </c>
      <c r="O267" s="66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206</v>
      </c>
      <c r="AT267" s="191" t="s">
        <v>247</v>
      </c>
      <c r="AU267" s="191" t="s">
        <v>90</v>
      </c>
      <c r="AY267" s="18" t="s">
        <v>144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8" t="s">
        <v>22</v>
      </c>
      <c r="BK267" s="192">
        <f>ROUND(I267*H267,2)</f>
        <v>0</v>
      </c>
      <c r="BL267" s="18" t="s">
        <v>151</v>
      </c>
      <c r="BM267" s="191" t="s">
        <v>376</v>
      </c>
    </row>
    <row r="268" spans="1:65" s="2" customFormat="1" ht="16.5" customHeight="1">
      <c r="A268" s="36"/>
      <c r="B268" s="37"/>
      <c r="C268" s="180" t="s">
        <v>377</v>
      </c>
      <c r="D268" s="180" t="s">
        <v>146</v>
      </c>
      <c r="E268" s="181" t="s">
        <v>378</v>
      </c>
      <c r="F268" s="182" t="s">
        <v>379</v>
      </c>
      <c r="G268" s="183" t="s">
        <v>149</v>
      </c>
      <c r="H268" s="184">
        <v>55.72</v>
      </c>
      <c r="I268" s="185"/>
      <c r="J268" s="186">
        <f>ROUND(I268*H268,2)</f>
        <v>0</v>
      </c>
      <c r="K268" s="182" t="s">
        <v>150</v>
      </c>
      <c r="L268" s="41"/>
      <c r="M268" s="187" t="s">
        <v>47</v>
      </c>
      <c r="N268" s="188" t="s">
        <v>55</v>
      </c>
      <c r="O268" s="66"/>
      <c r="P268" s="189">
        <f>O268*H268</f>
        <v>0</v>
      </c>
      <c r="Q268" s="189">
        <v>0.34191</v>
      </c>
      <c r="R268" s="189">
        <f>Q268*H268</f>
        <v>19.051225199999998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151</v>
      </c>
      <c r="AT268" s="191" t="s">
        <v>146</v>
      </c>
      <c r="AU268" s="191" t="s">
        <v>90</v>
      </c>
      <c r="AY268" s="18" t="s">
        <v>144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8" t="s">
        <v>22</v>
      </c>
      <c r="BK268" s="192">
        <f>ROUND(I268*H268,2)</f>
        <v>0</v>
      </c>
      <c r="BL268" s="18" t="s">
        <v>151</v>
      </c>
      <c r="BM268" s="191" t="s">
        <v>380</v>
      </c>
    </row>
    <row r="269" spans="1:47" s="2" customFormat="1" ht="11.25">
      <c r="A269" s="36"/>
      <c r="B269" s="37"/>
      <c r="C269" s="38"/>
      <c r="D269" s="193" t="s">
        <v>153</v>
      </c>
      <c r="E269" s="38"/>
      <c r="F269" s="194" t="s">
        <v>381</v>
      </c>
      <c r="G269" s="38"/>
      <c r="H269" s="38"/>
      <c r="I269" s="195"/>
      <c r="J269" s="38"/>
      <c r="K269" s="38"/>
      <c r="L269" s="41"/>
      <c r="M269" s="196"/>
      <c r="N269" s="19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8" t="s">
        <v>153</v>
      </c>
      <c r="AU269" s="18" t="s">
        <v>90</v>
      </c>
    </row>
    <row r="270" spans="2:51" s="13" customFormat="1" ht="11.25">
      <c r="B270" s="198"/>
      <c r="C270" s="199"/>
      <c r="D270" s="200" t="s">
        <v>155</v>
      </c>
      <c r="E270" s="201" t="s">
        <v>47</v>
      </c>
      <c r="F270" s="202" t="s">
        <v>382</v>
      </c>
      <c r="G270" s="199"/>
      <c r="H270" s="201" t="s">
        <v>47</v>
      </c>
      <c r="I270" s="203"/>
      <c r="J270" s="199"/>
      <c r="K270" s="199"/>
      <c r="L270" s="204"/>
      <c r="M270" s="205"/>
      <c r="N270" s="206"/>
      <c r="O270" s="206"/>
      <c r="P270" s="206"/>
      <c r="Q270" s="206"/>
      <c r="R270" s="206"/>
      <c r="S270" s="206"/>
      <c r="T270" s="207"/>
      <c r="AT270" s="208" t="s">
        <v>155</v>
      </c>
      <c r="AU270" s="208" t="s">
        <v>90</v>
      </c>
      <c r="AV270" s="13" t="s">
        <v>22</v>
      </c>
      <c r="AW270" s="13" t="s">
        <v>45</v>
      </c>
      <c r="AX270" s="13" t="s">
        <v>84</v>
      </c>
      <c r="AY270" s="208" t="s">
        <v>144</v>
      </c>
    </row>
    <row r="271" spans="2:51" s="14" customFormat="1" ht="11.25">
      <c r="B271" s="209"/>
      <c r="C271" s="210"/>
      <c r="D271" s="200" t="s">
        <v>155</v>
      </c>
      <c r="E271" s="211" t="s">
        <v>47</v>
      </c>
      <c r="F271" s="212" t="s">
        <v>383</v>
      </c>
      <c r="G271" s="210"/>
      <c r="H271" s="213">
        <v>24.92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155</v>
      </c>
      <c r="AU271" s="219" t="s">
        <v>90</v>
      </c>
      <c r="AV271" s="14" t="s">
        <v>90</v>
      </c>
      <c r="AW271" s="14" t="s">
        <v>45</v>
      </c>
      <c r="AX271" s="14" t="s">
        <v>84</v>
      </c>
      <c r="AY271" s="219" t="s">
        <v>144</v>
      </c>
    </row>
    <row r="272" spans="2:51" s="14" customFormat="1" ht="11.25">
      <c r="B272" s="209"/>
      <c r="C272" s="210"/>
      <c r="D272" s="200" t="s">
        <v>155</v>
      </c>
      <c r="E272" s="211" t="s">
        <v>47</v>
      </c>
      <c r="F272" s="212" t="s">
        <v>384</v>
      </c>
      <c r="G272" s="210"/>
      <c r="H272" s="213">
        <v>30.8</v>
      </c>
      <c r="I272" s="214"/>
      <c r="J272" s="210"/>
      <c r="K272" s="210"/>
      <c r="L272" s="215"/>
      <c r="M272" s="216"/>
      <c r="N272" s="217"/>
      <c r="O272" s="217"/>
      <c r="P272" s="217"/>
      <c r="Q272" s="217"/>
      <c r="R272" s="217"/>
      <c r="S272" s="217"/>
      <c r="T272" s="218"/>
      <c r="AT272" s="219" t="s">
        <v>155</v>
      </c>
      <c r="AU272" s="219" t="s">
        <v>90</v>
      </c>
      <c r="AV272" s="14" t="s">
        <v>90</v>
      </c>
      <c r="AW272" s="14" t="s">
        <v>45</v>
      </c>
      <c r="AX272" s="14" t="s">
        <v>84</v>
      </c>
      <c r="AY272" s="219" t="s">
        <v>144</v>
      </c>
    </row>
    <row r="273" spans="2:51" s="15" customFormat="1" ht="11.25">
      <c r="B273" s="220"/>
      <c r="C273" s="221"/>
      <c r="D273" s="200" t="s">
        <v>155</v>
      </c>
      <c r="E273" s="222" t="s">
        <v>47</v>
      </c>
      <c r="F273" s="223" t="s">
        <v>159</v>
      </c>
      <c r="G273" s="221"/>
      <c r="H273" s="224">
        <v>55.72</v>
      </c>
      <c r="I273" s="225"/>
      <c r="J273" s="221"/>
      <c r="K273" s="221"/>
      <c r="L273" s="226"/>
      <c r="M273" s="227"/>
      <c r="N273" s="228"/>
      <c r="O273" s="228"/>
      <c r="P273" s="228"/>
      <c r="Q273" s="228"/>
      <c r="R273" s="228"/>
      <c r="S273" s="228"/>
      <c r="T273" s="229"/>
      <c r="AT273" s="230" t="s">
        <v>155</v>
      </c>
      <c r="AU273" s="230" t="s">
        <v>90</v>
      </c>
      <c r="AV273" s="15" t="s">
        <v>151</v>
      </c>
      <c r="AW273" s="15" t="s">
        <v>45</v>
      </c>
      <c r="AX273" s="15" t="s">
        <v>22</v>
      </c>
      <c r="AY273" s="230" t="s">
        <v>144</v>
      </c>
    </row>
    <row r="274" spans="1:65" s="2" customFormat="1" ht="16.5" customHeight="1">
      <c r="A274" s="36"/>
      <c r="B274" s="37"/>
      <c r="C274" s="180" t="s">
        <v>385</v>
      </c>
      <c r="D274" s="180" t="s">
        <v>146</v>
      </c>
      <c r="E274" s="181" t="s">
        <v>386</v>
      </c>
      <c r="F274" s="182" t="s">
        <v>387</v>
      </c>
      <c r="G274" s="183" t="s">
        <v>149</v>
      </c>
      <c r="H274" s="184">
        <v>0.32</v>
      </c>
      <c r="I274" s="185"/>
      <c r="J274" s="186">
        <f>ROUND(I274*H274,2)</f>
        <v>0</v>
      </c>
      <c r="K274" s="182" t="s">
        <v>150</v>
      </c>
      <c r="L274" s="41"/>
      <c r="M274" s="187" t="s">
        <v>47</v>
      </c>
      <c r="N274" s="188" t="s">
        <v>55</v>
      </c>
      <c r="O274" s="66"/>
      <c r="P274" s="189">
        <f>O274*H274</f>
        <v>0</v>
      </c>
      <c r="Q274" s="189">
        <v>0.02102</v>
      </c>
      <c r="R274" s="189">
        <f>Q274*H274</f>
        <v>0.0067264000000000004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151</v>
      </c>
      <c r="AT274" s="191" t="s">
        <v>146</v>
      </c>
      <c r="AU274" s="191" t="s">
        <v>90</v>
      </c>
      <c r="AY274" s="18" t="s">
        <v>144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8" t="s">
        <v>22</v>
      </c>
      <c r="BK274" s="192">
        <f>ROUND(I274*H274,2)</f>
        <v>0</v>
      </c>
      <c r="BL274" s="18" t="s">
        <v>151</v>
      </c>
      <c r="BM274" s="191" t="s">
        <v>388</v>
      </c>
    </row>
    <row r="275" spans="1:47" s="2" customFormat="1" ht="11.25">
      <c r="A275" s="36"/>
      <c r="B275" s="37"/>
      <c r="C275" s="38"/>
      <c r="D275" s="193" t="s">
        <v>153</v>
      </c>
      <c r="E275" s="38"/>
      <c r="F275" s="194" t="s">
        <v>389</v>
      </c>
      <c r="G275" s="38"/>
      <c r="H275" s="38"/>
      <c r="I275" s="195"/>
      <c r="J275" s="38"/>
      <c r="K275" s="38"/>
      <c r="L275" s="41"/>
      <c r="M275" s="196"/>
      <c r="N275" s="197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8" t="s">
        <v>153</v>
      </c>
      <c r="AU275" s="18" t="s">
        <v>90</v>
      </c>
    </row>
    <row r="276" spans="2:51" s="13" customFormat="1" ht="11.25">
      <c r="B276" s="198"/>
      <c r="C276" s="199"/>
      <c r="D276" s="200" t="s">
        <v>155</v>
      </c>
      <c r="E276" s="201" t="s">
        <v>47</v>
      </c>
      <c r="F276" s="202" t="s">
        <v>390</v>
      </c>
      <c r="G276" s="199"/>
      <c r="H276" s="201" t="s">
        <v>47</v>
      </c>
      <c r="I276" s="203"/>
      <c r="J276" s="199"/>
      <c r="K276" s="199"/>
      <c r="L276" s="204"/>
      <c r="M276" s="205"/>
      <c r="N276" s="206"/>
      <c r="O276" s="206"/>
      <c r="P276" s="206"/>
      <c r="Q276" s="206"/>
      <c r="R276" s="206"/>
      <c r="S276" s="206"/>
      <c r="T276" s="207"/>
      <c r="AT276" s="208" t="s">
        <v>155</v>
      </c>
      <c r="AU276" s="208" t="s">
        <v>90</v>
      </c>
      <c r="AV276" s="13" t="s">
        <v>22</v>
      </c>
      <c r="AW276" s="13" t="s">
        <v>45</v>
      </c>
      <c r="AX276" s="13" t="s">
        <v>84</v>
      </c>
      <c r="AY276" s="208" t="s">
        <v>144</v>
      </c>
    </row>
    <row r="277" spans="2:51" s="14" customFormat="1" ht="11.25">
      <c r="B277" s="209"/>
      <c r="C277" s="210"/>
      <c r="D277" s="200" t="s">
        <v>155</v>
      </c>
      <c r="E277" s="211" t="s">
        <v>47</v>
      </c>
      <c r="F277" s="212" t="s">
        <v>391</v>
      </c>
      <c r="G277" s="210"/>
      <c r="H277" s="213">
        <v>0.32</v>
      </c>
      <c r="I277" s="214"/>
      <c r="J277" s="210"/>
      <c r="K277" s="210"/>
      <c r="L277" s="215"/>
      <c r="M277" s="216"/>
      <c r="N277" s="217"/>
      <c r="O277" s="217"/>
      <c r="P277" s="217"/>
      <c r="Q277" s="217"/>
      <c r="R277" s="217"/>
      <c r="S277" s="217"/>
      <c r="T277" s="218"/>
      <c r="AT277" s="219" t="s">
        <v>155</v>
      </c>
      <c r="AU277" s="219" t="s">
        <v>90</v>
      </c>
      <c r="AV277" s="14" t="s">
        <v>90</v>
      </c>
      <c r="AW277" s="14" t="s">
        <v>45</v>
      </c>
      <c r="AX277" s="14" t="s">
        <v>84</v>
      </c>
      <c r="AY277" s="219" t="s">
        <v>144</v>
      </c>
    </row>
    <row r="278" spans="2:51" s="15" customFormat="1" ht="11.25">
      <c r="B278" s="220"/>
      <c r="C278" s="221"/>
      <c r="D278" s="200" t="s">
        <v>155</v>
      </c>
      <c r="E278" s="222" t="s">
        <v>47</v>
      </c>
      <c r="F278" s="223" t="s">
        <v>159</v>
      </c>
      <c r="G278" s="221"/>
      <c r="H278" s="224">
        <v>0.32</v>
      </c>
      <c r="I278" s="225"/>
      <c r="J278" s="221"/>
      <c r="K278" s="221"/>
      <c r="L278" s="226"/>
      <c r="M278" s="227"/>
      <c r="N278" s="228"/>
      <c r="O278" s="228"/>
      <c r="P278" s="228"/>
      <c r="Q278" s="228"/>
      <c r="R278" s="228"/>
      <c r="S278" s="228"/>
      <c r="T278" s="229"/>
      <c r="AT278" s="230" t="s">
        <v>155</v>
      </c>
      <c r="AU278" s="230" t="s">
        <v>90</v>
      </c>
      <c r="AV278" s="15" t="s">
        <v>151</v>
      </c>
      <c r="AW278" s="15" t="s">
        <v>45</v>
      </c>
      <c r="AX278" s="15" t="s">
        <v>22</v>
      </c>
      <c r="AY278" s="230" t="s">
        <v>144</v>
      </c>
    </row>
    <row r="279" spans="1:65" s="2" customFormat="1" ht="16.5" customHeight="1">
      <c r="A279" s="36"/>
      <c r="B279" s="37"/>
      <c r="C279" s="180" t="s">
        <v>392</v>
      </c>
      <c r="D279" s="180" t="s">
        <v>146</v>
      </c>
      <c r="E279" s="181" t="s">
        <v>393</v>
      </c>
      <c r="F279" s="182" t="s">
        <v>394</v>
      </c>
      <c r="G279" s="183" t="s">
        <v>149</v>
      </c>
      <c r="H279" s="184">
        <v>0.32</v>
      </c>
      <c r="I279" s="185"/>
      <c r="J279" s="186">
        <f>ROUND(I279*H279,2)</f>
        <v>0</v>
      </c>
      <c r="K279" s="182" t="s">
        <v>150</v>
      </c>
      <c r="L279" s="41"/>
      <c r="M279" s="187" t="s">
        <v>47</v>
      </c>
      <c r="N279" s="188" t="s">
        <v>55</v>
      </c>
      <c r="O279" s="66"/>
      <c r="P279" s="189">
        <f>O279*H279</f>
        <v>0</v>
      </c>
      <c r="Q279" s="189">
        <v>0.02102</v>
      </c>
      <c r="R279" s="189">
        <f>Q279*H279</f>
        <v>0.0067264000000000004</v>
      </c>
      <c r="S279" s="189">
        <v>0</v>
      </c>
      <c r="T279" s="19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91" t="s">
        <v>151</v>
      </c>
      <c r="AT279" s="191" t="s">
        <v>146</v>
      </c>
      <c r="AU279" s="191" t="s">
        <v>90</v>
      </c>
      <c r="AY279" s="18" t="s">
        <v>144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18" t="s">
        <v>22</v>
      </c>
      <c r="BK279" s="192">
        <f>ROUND(I279*H279,2)</f>
        <v>0</v>
      </c>
      <c r="BL279" s="18" t="s">
        <v>151</v>
      </c>
      <c r="BM279" s="191" t="s">
        <v>395</v>
      </c>
    </row>
    <row r="280" spans="1:47" s="2" customFormat="1" ht="11.25">
      <c r="A280" s="36"/>
      <c r="B280" s="37"/>
      <c r="C280" s="38"/>
      <c r="D280" s="193" t="s">
        <v>153</v>
      </c>
      <c r="E280" s="38"/>
      <c r="F280" s="194" t="s">
        <v>396</v>
      </c>
      <c r="G280" s="38"/>
      <c r="H280" s="38"/>
      <c r="I280" s="195"/>
      <c r="J280" s="38"/>
      <c r="K280" s="38"/>
      <c r="L280" s="41"/>
      <c r="M280" s="196"/>
      <c r="N280" s="197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8" t="s">
        <v>153</v>
      </c>
      <c r="AU280" s="18" t="s">
        <v>90</v>
      </c>
    </row>
    <row r="281" spans="2:51" s="14" customFormat="1" ht="11.25">
      <c r="B281" s="209"/>
      <c r="C281" s="210"/>
      <c r="D281" s="200" t="s">
        <v>155</v>
      </c>
      <c r="E281" s="211" t="s">
        <v>47</v>
      </c>
      <c r="F281" s="212" t="s">
        <v>397</v>
      </c>
      <c r="G281" s="210"/>
      <c r="H281" s="213">
        <v>0.32</v>
      </c>
      <c r="I281" s="214"/>
      <c r="J281" s="210"/>
      <c r="K281" s="210"/>
      <c r="L281" s="215"/>
      <c r="M281" s="216"/>
      <c r="N281" s="217"/>
      <c r="O281" s="217"/>
      <c r="P281" s="217"/>
      <c r="Q281" s="217"/>
      <c r="R281" s="217"/>
      <c r="S281" s="217"/>
      <c r="T281" s="218"/>
      <c r="AT281" s="219" t="s">
        <v>155</v>
      </c>
      <c r="AU281" s="219" t="s">
        <v>90</v>
      </c>
      <c r="AV281" s="14" t="s">
        <v>90</v>
      </c>
      <c r="AW281" s="14" t="s">
        <v>45</v>
      </c>
      <c r="AX281" s="14" t="s">
        <v>22</v>
      </c>
      <c r="AY281" s="219" t="s">
        <v>144</v>
      </c>
    </row>
    <row r="282" spans="1:65" s="2" customFormat="1" ht="16.5" customHeight="1">
      <c r="A282" s="36"/>
      <c r="B282" s="37"/>
      <c r="C282" s="180" t="s">
        <v>398</v>
      </c>
      <c r="D282" s="180" t="s">
        <v>146</v>
      </c>
      <c r="E282" s="181" t="s">
        <v>399</v>
      </c>
      <c r="F282" s="182" t="s">
        <v>400</v>
      </c>
      <c r="G282" s="183" t="s">
        <v>191</v>
      </c>
      <c r="H282" s="184">
        <v>3.5</v>
      </c>
      <c r="I282" s="185"/>
      <c r="J282" s="186">
        <f>ROUND(I282*H282,2)</f>
        <v>0</v>
      </c>
      <c r="K282" s="182" t="s">
        <v>150</v>
      </c>
      <c r="L282" s="41"/>
      <c r="M282" s="187" t="s">
        <v>47</v>
      </c>
      <c r="N282" s="188" t="s">
        <v>55</v>
      </c>
      <c r="O282" s="66"/>
      <c r="P282" s="189">
        <f>O282*H282</f>
        <v>0</v>
      </c>
      <c r="Q282" s="189">
        <v>2.50587</v>
      </c>
      <c r="R282" s="189">
        <f>Q282*H282</f>
        <v>8.770544999999998</v>
      </c>
      <c r="S282" s="189">
        <v>0</v>
      </c>
      <c r="T282" s="19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151</v>
      </c>
      <c r="AT282" s="191" t="s">
        <v>146</v>
      </c>
      <c r="AU282" s="191" t="s">
        <v>90</v>
      </c>
      <c r="AY282" s="18" t="s">
        <v>144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8" t="s">
        <v>22</v>
      </c>
      <c r="BK282" s="192">
        <f>ROUND(I282*H282,2)</f>
        <v>0</v>
      </c>
      <c r="BL282" s="18" t="s">
        <v>151</v>
      </c>
      <c r="BM282" s="191" t="s">
        <v>401</v>
      </c>
    </row>
    <row r="283" spans="1:47" s="2" customFormat="1" ht="11.25">
      <c r="A283" s="36"/>
      <c r="B283" s="37"/>
      <c r="C283" s="38"/>
      <c r="D283" s="193" t="s">
        <v>153</v>
      </c>
      <c r="E283" s="38"/>
      <c r="F283" s="194" t="s">
        <v>402</v>
      </c>
      <c r="G283" s="38"/>
      <c r="H283" s="38"/>
      <c r="I283" s="195"/>
      <c r="J283" s="38"/>
      <c r="K283" s="38"/>
      <c r="L283" s="41"/>
      <c r="M283" s="196"/>
      <c r="N283" s="19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8" t="s">
        <v>153</v>
      </c>
      <c r="AU283" s="18" t="s">
        <v>90</v>
      </c>
    </row>
    <row r="284" spans="2:51" s="13" customFormat="1" ht="11.25">
      <c r="B284" s="198"/>
      <c r="C284" s="199"/>
      <c r="D284" s="200" t="s">
        <v>155</v>
      </c>
      <c r="E284" s="201" t="s">
        <v>47</v>
      </c>
      <c r="F284" s="202" t="s">
        <v>194</v>
      </c>
      <c r="G284" s="199"/>
      <c r="H284" s="201" t="s">
        <v>47</v>
      </c>
      <c r="I284" s="203"/>
      <c r="J284" s="199"/>
      <c r="K284" s="199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155</v>
      </c>
      <c r="AU284" s="208" t="s">
        <v>90</v>
      </c>
      <c r="AV284" s="13" t="s">
        <v>22</v>
      </c>
      <c r="AW284" s="13" t="s">
        <v>45</v>
      </c>
      <c r="AX284" s="13" t="s">
        <v>84</v>
      </c>
      <c r="AY284" s="208" t="s">
        <v>144</v>
      </c>
    </row>
    <row r="285" spans="2:51" s="13" customFormat="1" ht="11.25">
      <c r="B285" s="198"/>
      <c r="C285" s="199"/>
      <c r="D285" s="200" t="s">
        <v>155</v>
      </c>
      <c r="E285" s="201" t="s">
        <v>47</v>
      </c>
      <c r="F285" s="202" t="s">
        <v>403</v>
      </c>
      <c r="G285" s="199"/>
      <c r="H285" s="201" t="s">
        <v>47</v>
      </c>
      <c r="I285" s="203"/>
      <c r="J285" s="199"/>
      <c r="K285" s="199"/>
      <c r="L285" s="204"/>
      <c r="M285" s="205"/>
      <c r="N285" s="206"/>
      <c r="O285" s="206"/>
      <c r="P285" s="206"/>
      <c r="Q285" s="206"/>
      <c r="R285" s="206"/>
      <c r="S285" s="206"/>
      <c r="T285" s="207"/>
      <c r="AT285" s="208" t="s">
        <v>155</v>
      </c>
      <c r="AU285" s="208" t="s">
        <v>90</v>
      </c>
      <c r="AV285" s="13" t="s">
        <v>22</v>
      </c>
      <c r="AW285" s="13" t="s">
        <v>45</v>
      </c>
      <c r="AX285" s="13" t="s">
        <v>84</v>
      </c>
      <c r="AY285" s="208" t="s">
        <v>144</v>
      </c>
    </row>
    <row r="286" spans="2:51" s="14" customFormat="1" ht="11.25">
      <c r="B286" s="209"/>
      <c r="C286" s="210"/>
      <c r="D286" s="200" t="s">
        <v>155</v>
      </c>
      <c r="E286" s="211" t="s">
        <v>47</v>
      </c>
      <c r="F286" s="212" t="s">
        <v>404</v>
      </c>
      <c r="G286" s="210"/>
      <c r="H286" s="213">
        <v>1.75</v>
      </c>
      <c r="I286" s="214"/>
      <c r="J286" s="210"/>
      <c r="K286" s="210"/>
      <c r="L286" s="215"/>
      <c r="M286" s="216"/>
      <c r="N286" s="217"/>
      <c r="O286" s="217"/>
      <c r="P286" s="217"/>
      <c r="Q286" s="217"/>
      <c r="R286" s="217"/>
      <c r="S286" s="217"/>
      <c r="T286" s="218"/>
      <c r="AT286" s="219" t="s">
        <v>155</v>
      </c>
      <c r="AU286" s="219" t="s">
        <v>90</v>
      </c>
      <c r="AV286" s="14" t="s">
        <v>90</v>
      </c>
      <c r="AW286" s="14" t="s">
        <v>45</v>
      </c>
      <c r="AX286" s="14" t="s">
        <v>84</v>
      </c>
      <c r="AY286" s="219" t="s">
        <v>144</v>
      </c>
    </row>
    <row r="287" spans="2:51" s="13" customFormat="1" ht="11.25">
      <c r="B287" s="198"/>
      <c r="C287" s="199"/>
      <c r="D287" s="200" t="s">
        <v>155</v>
      </c>
      <c r="E287" s="201" t="s">
        <v>47</v>
      </c>
      <c r="F287" s="202" t="s">
        <v>197</v>
      </c>
      <c r="G287" s="199"/>
      <c r="H287" s="201" t="s">
        <v>47</v>
      </c>
      <c r="I287" s="203"/>
      <c r="J287" s="199"/>
      <c r="K287" s="199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155</v>
      </c>
      <c r="AU287" s="208" t="s">
        <v>90</v>
      </c>
      <c r="AV287" s="13" t="s">
        <v>22</v>
      </c>
      <c r="AW287" s="13" t="s">
        <v>45</v>
      </c>
      <c r="AX287" s="13" t="s">
        <v>84</v>
      </c>
      <c r="AY287" s="208" t="s">
        <v>144</v>
      </c>
    </row>
    <row r="288" spans="2:51" s="14" customFormat="1" ht="11.25">
      <c r="B288" s="209"/>
      <c r="C288" s="210"/>
      <c r="D288" s="200" t="s">
        <v>155</v>
      </c>
      <c r="E288" s="211" t="s">
        <v>47</v>
      </c>
      <c r="F288" s="212" t="s">
        <v>404</v>
      </c>
      <c r="G288" s="210"/>
      <c r="H288" s="213">
        <v>1.75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155</v>
      </c>
      <c r="AU288" s="219" t="s">
        <v>90</v>
      </c>
      <c r="AV288" s="14" t="s">
        <v>90</v>
      </c>
      <c r="AW288" s="14" t="s">
        <v>45</v>
      </c>
      <c r="AX288" s="14" t="s">
        <v>84</v>
      </c>
      <c r="AY288" s="219" t="s">
        <v>144</v>
      </c>
    </row>
    <row r="289" spans="2:51" s="15" customFormat="1" ht="11.25">
      <c r="B289" s="220"/>
      <c r="C289" s="221"/>
      <c r="D289" s="200" t="s">
        <v>155</v>
      </c>
      <c r="E289" s="222" t="s">
        <v>47</v>
      </c>
      <c r="F289" s="223" t="s">
        <v>159</v>
      </c>
      <c r="G289" s="221"/>
      <c r="H289" s="224">
        <v>3.5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155</v>
      </c>
      <c r="AU289" s="230" t="s">
        <v>90</v>
      </c>
      <c r="AV289" s="15" t="s">
        <v>151</v>
      </c>
      <c r="AW289" s="15" t="s">
        <v>45</v>
      </c>
      <c r="AX289" s="15" t="s">
        <v>22</v>
      </c>
      <c r="AY289" s="230" t="s">
        <v>144</v>
      </c>
    </row>
    <row r="290" spans="1:65" s="2" customFormat="1" ht="24.2" customHeight="1">
      <c r="A290" s="36"/>
      <c r="B290" s="37"/>
      <c r="C290" s="180" t="s">
        <v>405</v>
      </c>
      <c r="D290" s="180" t="s">
        <v>146</v>
      </c>
      <c r="E290" s="181" t="s">
        <v>406</v>
      </c>
      <c r="F290" s="182" t="s">
        <v>407</v>
      </c>
      <c r="G290" s="183" t="s">
        <v>149</v>
      </c>
      <c r="H290" s="184">
        <v>23.5</v>
      </c>
      <c r="I290" s="185"/>
      <c r="J290" s="186">
        <f>ROUND(I290*H290,2)</f>
        <v>0</v>
      </c>
      <c r="K290" s="182" t="s">
        <v>150</v>
      </c>
      <c r="L290" s="41"/>
      <c r="M290" s="187" t="s">
        <v>47</v>
      </c>
      <c r="N290" s="188" t="s">
        <v>55</v>
      </c>
      <c r="O290" s="66"/>
      <c r="P290" s="189">
        <f>O290*H290</f>
        <v>0</v>
      </c>
      <c r="Q290" s="189">
        <v>1.031199</v>
      </c>
      <c r="R290" s="189">
        <f>Q290*H290</f>
        <v>24.2331765</v>
      </c>
      <c r="S290" s="189">
        <v>0</v>
      </c>
      <c r="T290" s="19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1" t="s">
        <v>151</v>
      </c>
      <c r="AT290" s="191" t="s">
        <v>146</v>
      </c>
      <c r="AU290" s="191" t="s">
        <v>90</v>
      </c>
      <c r="AY290" s="18" t="s">
        <v>144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8" t="s">
        <v>22</v>
      </c>
      <c r="BK290" s="192">
        <f>ROUND(I290*H290,2)</f>
        <v>0</v>
      </c>
      <c r="BL290" s="18" t="s">
        <v>151</v>
      </c>
      <c r="BM290" s="191" t="s">
        <v>408</v>
      </c>
    </row>
    <row r="291" spans="1:47" s="2" customFormat="1" ht="11.25">
      <c r="A291" s="36"/>
      <c r="B291" s="37"/>
      <c r="C291" s="38"/>
      <c r="D291" s="193" t="s">
        <v>153</v>
      </c>
      <c r="E291" s="38"/>
      <c r="F291" s="194" t="s">
        <v>409</v>
      </c>
      <c r="G291" s="38"/>
      <c r="H291" s="38"/>
      <c r="I291" s="195"/>
      <c r="J291" s="38"/>
      <c r="K291" s="38"/>
      <c r="L291" s="41"/>
      <c r="M291" s="196"/>
      <c r="N291" s="197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8" t="s">
        <v>153</v>
      </c>
      <c r="AU291" s="18" t="s">
        <v>90</v>
      </c>
    </row>
    <row r="292" spans="2:51" s="13" customFormat="1" ht="11.25">
      <c r="B292" s="198"/>
      <c r="C292" s="199"/>
      <c r="D292" s="200" t="s">
        <v>155</v>
      </c>
      <c r="E292" s="201" t="s">
        <v>47</v>
      </c>
      <c r="F292" s="202" t="s">
        <v>182</v>
      </c>
      <c r="G292" s="199"/>
      <c r="H292" s="201" t="s">
        <v>47</v>
      </c>
      <c r="I292" s="203"/>
      <c r="J292" s="199"/>
      <c r="K292" s="199"/>
      <c r="L292" s="204"/>
      <c r="M292" s="205"/>
      <c r="N292" s="206"/>
      <c r="O292" s="206"/>
      <c r="P292" s="206"/>
      <c r="Q292" s="206"/>
      <c r="R292" s="206"/>
      <c r="S292" s="206"/>
      <c r="T292" s="207"/>
      <c r="AT292" s="208" t="s">
        <v>155</v>
      </c>
      <c r="AU292" s="208" t="s">
        <v>90</v>
      </c>
      <c r="AV292" s="13" t="s">
        <v>22</v>
      </c>
      <c r="AW292" s="13" t="s">
        <v>45</v>
      </c>
      <c r="AX292" s="13" t="s">
        <v>84</v>
      </c>
      <c r="AY292" s="208" t="s">
        <v>144</v>
      </c>
    </row>
    <row r="293" spans="2:51" s="14" customFormat="1" ht="11.25">
      <c r="B293" s="209"/>
      <c r="C293" s="210"/>
      <c r="D293" s="200" t="s">
        <v>155</v>
      </c>
      <c r="E293" s="211" t="s">
        <v>47</v>
      </c>
      <c r="F293" s="212" t="s">
        <v>183</v>
      </c>
      <c r="G293" s="210"/>
      <c r="H293" s="213">
        <v>11</v>
      </c>
      <c r="I293" s="214"/>
      <c r="J293" s="210"/>
      <c r="K293" s="210"/>
      <c r="L293" s="215"/>
      <c r="M293" s="216"/>
      <c r="N293" s="217"/>
      <c r="O293" s="217"/>
      <c r="P293" s="217"/>
      <c r="Q293" s="217"/>
      <c r="R293" s="217"/>
      <c r="S293" s="217"/>
      <c r="T293" s="218"/>
      <c r="AT293" s="219" t="s">
        <v>155</v>
      </c>
      <c r="AU293" s="219" t="s">
        <v>90</v>
      </c>
      <c r="AV293" s="14" t="s">
        <v>90</v>
      </c>
      <c r="AW293" s="14" t="s">
        <v>45</v>
      </c>
      <c r="AX293" s="14" t="s">
        <v>84</v>
      </c>
      <c r="AY293" s="219" t="s">
        <v>144</v>
      </c>
    </row>
    <row r="294" spans="2:51" s="14" customFormat="1" ht="11.25">
      <c r="B294" s="209"/>
      <c r="C294" s="210"/>
      <c r="D294" s="200" t="s">
        <v>155</v>
      </c>
      <c r="E294" s="211" t="s">
        <v>47</v>
      </c>
      <c r="F294" s="212" t="s">
        <v>184</v>
      </c>
      <c r="G294" s="210"/>
      <c r="H294" s="213">
        <v>6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155</v>
      </c>
      <c r="AU294" s="219" t="s">
        <v>90</v>
      </c>
      <c r="AV294" s="14" t="s">
        <v>90</v>
      </c>
      <c r="AW294" s="14" t="s">
        <v>45</v>
      </c>
      <c r="AX294" s="14" t="s">
        <v>84</v>
      </c>
      <c r="AY294" s="219" t="s">
        <v>144</v>
      </c>
    </row>
    <row r="295" spans="2:51" s="14" customFormat="1" ht="11.25">
      <c r="B295" s="209"/>
      <c r="C295" s="210"/>
      <c r="D295" s="200" t="s">
        <v>155</v>
      </c>
      <c r="E295" s="211" t="s">
        <v>47</v>
      </c>
      <c r="F295" s="212" t="s">
        <v>185</v>
      </c>
      <c r="G295" s="210"/>
      <c r="H295" s="213">
        <v>2.5</v>
      </c>
      <c r="I295" s="214"/>
      <c r="J295" s="210"/>
      <c r="K295" s="210"/>
      <c r="L295" s="215"/>
      <c r="M295" s="216"/>
      <c r="N295" s="217"/>
      <c r="O295" s="217"/>
      <c r="P295" s="217"/>
      <c r="Q295" s="217"/>
      <c r="R295" s="217"/>
      <c r="S295" s="217"/>
      <c r="T295" s="218"/>
      <c r="AT295" s="219" t="s">
        <v>155</v>
      </c>
      <c r="AU295" s="219" t="s">
        <v>90</v>
      </c>
      <c r="AV295" s="14" t="s">
        <v>90</v>
      </c>
      <c r="AW295" s="14" t="s">
        <v>45</v>
      </c>
      <c r="AX295" s="14" t="s">
        <v>84</v>
      </c>
      <c r="AY295" s="219" t="s">
        <v>144</v>
      </c>
    </row>
    <row r="296" spans="2:51" s="13" customFormat="1" ht="11.25">
      <c r="B296" s="198"/>
      <c r="C296" s="199"/>
      <c r="D296" s="200" t="s">
        <v>155</v>
      </c>
      <c r="E296" s="201" t="s">
        <v>47</v>
      </c>
      <c r="F296" s="202" t="s">
        <v>186</v>
      </c>
      <c r="G296" s="199"/>
      <c r="H296" s="201" t="s">
        <v>47</v>
      </c>
      <c r="I296" s="203"/>
      <c r="J296" s="199"/>
      <c r="K296" s="199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155</v>
      </c>
      <c r="AU296" s="208" t="s">
        <v>90</v>
      </c>
      <c r="AV296" s="13" t="s">
        <v>22</v>
      </c>
      <c r="AW296" s="13" t="s">
        <v>45</v>
      </c>
      <c r="AX296" s="13" t="s">
        <v>84</v>
      </c>
      <c r="AY296" s="208" t="s">
        <v>144</v>
      </c>
    </row>
    <row r="297" spans="2:51" s="14" customFormat="1" ht="11.25">
      <c r="B297" s="209"/>
      <c r="C297" s="210"/>
      <c r="D297" s="200" t="s">
        <v>155</v>
      </c>
      <c r="E297" s="211" t="s">
        <v>47</v>
      </c>
      <c r="F297" s="212" t="s">
        <v>187</v>
      </c>
      <c r="G297" s="210"/>
      <c r="H297" s="213">
        <v>4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155</v>
      </c>
      <c r="AU297" s="219" t="s">
        <v>90</v>
      </c>
      <c r="AV297" s="14" t="s">
        <v>90</v>
      </c>
      <c r="AW297" s="14" t="s">
        <v>45</v>
      </c>
      <c r="AX297" s="14" t="s">
        <v>84</v>
      </c>
      <c r="AY297" s="219" t="s">
        <v>144</v>
      </c>
    </row>
    <row r="298" spans="2:51" s="15" customFormat="1" ht="11.25">
      <c r="B298" s="220"/>
      <c r="C298" s="221"/>
      <c r="D298" s="200" t="s">
        <v>155</v>
      </c>
      <c r="E298" s="222" t="s">
        <v>47</v>
      </c>
      <c r="F298" s="223" t="s">
        <v>159</v>
      </c>
      <c r="G298" s="221"/>
      <c r="H298" s="224">
        <v>23.5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155</v>
      </c>
      <c r="AU298" s="230" t="s">
        <v>90</v>
      </c>
      <c r="AV298" s="15" t="s">
        <v>151</v>
      </c>
      <c r="AW298" s="15" t="s">
        <v>45</v>
      </c>
      <c r="AX298" s="15" t="s">
        <v>22</v>
      </c>
      <c r="AY298" s="230" t="s">
        <v>144</v>
      </c>
    </row>
    <row r="299" spans="2:63" s="12" customFormat="1" ht="22.9" customHeight="1">
      <c r="B299" s="164"/>
      <c r="C299" s="165"/>
      <c r="D299" s="166" t="s">
        <v>83</v>
      </c>
      <c r="E299" s="178" t="s">
        <v>177</v>
      </c>
      <c r="F299" s="178" t="s">
        <v>410</v>
      </c>
      <c r="G299" s="165"/>
      <c r="H299" s="165"/>
      <c r="I299" s="168"/>
      <c r="J299" s="179">
        <f>BK299</f>
        <v>0</v>
      </c>
      <c r="K299" s="165"/>
      <c r="L299" s="170"/>
      <c r="M299" s="171"/>
      <c r="N299" s="172"/>
      <c r="O299" s="172"/>
      <c r="P299" s="173">
        <f>SUM(P300:P318)</f>
        <v>0</v>
      </c>
      <c r="Q299" s="172"/>
      <c r="R299" s="173">
        <f>SUM(R300:R318)</f>
        <v>2.67915855</v>
      </c>
      <c r="S299" s="172"/>
      <c r="T299" s="174">
        <f>SUM(T300:T318)</f>
        <v>3.32</v>
      </c>
      <c r="AR299" s="175" t="s">
        <v>22</v>
      </c>
      <c r="AT299" s="176" t="s">
        <v>83</v>
      </c>
      <c r="AU299" s="176" t="s">
        <v>22</v>
      </c>
      <c r="AY299" s="175" t="s">
        <v>144</v>
      </c>
      <c r="BK299" s="177">
        <f>SUM(BK300:BK318)</f>
        <v>0</v>
      </c>
    </row>
    <row r="300" spans="1:65" s="2" customFormat="1" ht="16.5" customHeight="1">
      <c r="A300" s="36"/>
      <c r="B300" s="37"/>
      <c r="C300" s="180" t="s">
        <v>411</v>
      </c>
      <c r="D300" s="180" t="s">
        <v>146</v>
      </c>
      <c r="E300" s="181" t="s">
        <v>412</v>
      </c>
      <c r="F300" s="182" t="s">
        <v>413</v>
      </c>
      <c r="G300" s="183" t="s">
        <v>370</v>
      </c>
      <c r="H300" s="184">
        <v>18</v>
      </c>
      <c r="I300" s="185"/>
      <c r="J300" s="186">
        <f>ROUND(I300*H300,2)</f>
        <v>0</v>
      </c>
      <c r="K300" s="182" t="s">
        <v>150</v>
      </c>
      <c r="L300" s="41"/>
      <c r="M300" s="187" t="s">
        <v>47</v>
      </c>
      <c r="N300" s="188" t="s">
        <v>55</v>
      </c>
      <c r="O300" s="66"/>
      <c r="P300" s="189">
        <f>O300*H300</f>
        <v>0</v>
      </c>
      <c r="Q300" s="189">
        <v>0.000583</v>
      </c>
      <c r="R300" s="189">
        <f>Q300*H300</f>
        <v>0.010494</v>
      </c>
      <c r="S300" s="189">
        <v>0.166</v>
      </c>
      <c r="T300" s="190">
        <f>S300*H300</f>
        <v>2.988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1" t="s">
        <v>151</v>
      </c>
      <c r="AT300" s="191" t="s">
        <v>146</v>
      </c>
      <c r="AU300" s="191" t="s">
        <v>90</v>
      </c>
      <c r="AY300" s="18" t="s">
        <v>144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8" t="s">
        <v>22</v>
      </c>
      <c r="BK300" s="192">
        <f>ROUND(I300*H300,2)</f>
        <v>0</v>
      </c>
      <c r="BL300" s="18" t="s">
        <v>151</v>
      </c>
      <c r="BM300" s="191" t="s">
        <v>414</v>
      </c>
    </row>
    <row r="301" spans="1:47" s="2" customFormat="1" ht="11.25">
      <c r="A301" s="36"/>
      <c r="B301" s="37"/>
      <c r="C301" s="38"/>
      <c r="D301" s="193" t="s">
        <v>153</v>
      </c>
      <c r="E301" s="38"/>
      <c r="F301" s="194" t="s">
        <v>415</v>
      </c>
      <c r="G301" s="38"/>
      <c r="H301" s="38"/>
      <c r="I301" s="195"/>
      <c r="J301" s="38"/>
      <c r="K301" s="38"/>
      <c r="L301" s="41"/>
      <c r="M301" s="196"/>
      <c r="N301" s="197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8" t="s">
        <v>153</v>
      </c>
      <c r="AU301" s="18" t="s">
        <v>90</v>
      </c>
    </row>
    <row r="302" spans="1:65" s="2" customFormat="1" ht="24.2" customHeight="1">
      <c r="A302" s="36"/>
      <c r="B302" s="37"/>
      <c r="C302" s="180" t="s">
        <v>416</v>
      </c>
      <c r="D302" s="180" t="s">
        <v>146</v>
      </c>
      <c r="E302" s="181" t="s">
        <v>417</v>
      </c>
      <c r="F302" s="182" t="s">
        <v>418</v>
      </c>
      <c r="G302" s="183" t="s">
        <v>370</v>
      </c>
      <c r="H302" s="184">
        <v>19</v>
      </c>
      <c r="I302" s="185"/>
      <c r="J302" s="186">
        <f>ROUND(I302*H302,2)</f>
        <v>0</v>
      </c>
      <c r="K302" s="182" t="s">
        <v>150</v>
      </c>
      <c r="L302" s="41"/>
      <c r="M302" s="187" t="s">
        <v>47</v>
      </c>
      <c r="N302" s="188" t="s">
        <v>55</v>
      </c>
      <c r="O302" s="66"/>
      <c r="P302" s="189">
        <f>O302*H302</f>
        <v>0</v>
      </c>
      <c r="Q302" s="189">
        <v>0.002112</v>
      </c>
      <c r="R302" s="189">
        <f>Q302*H302</f>
        <v>0.040128000000000004</v>
      </c>
      <c r="S302" s="189">
        <v>0</v>
      </c>
      <c r="T302" s="190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1" t="s">
        <v>151</v>
      </c>
      <c r="AT302" s="191" t="s">
        <v>146</v>
      </c>
      <c r="AU302" s="191" t="s">
        <v>90</v>
      </c>
      <c r="AY302" s="18" t="s">
        <v>144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8" t="s">
        <v>22</v>
      </c>
      <c r="BK302" s="192">
        <f>ROUND(I302*H302,2)</f>
        <v>0</v>
      </c>
      <c r="BL302" s="18" t="s">
        <v>151</v>
      </c>
      <c r="BM302" s="191" t="s">
        <v>419</v>
      </c>
    </row>
    <row r="303" spans="1:47" s="2" customFormat="1" ht="11.25">
      <c r="A303" s="36"/>
      <c r="B303" s="37"/>
      <c r="C303" s="38"/>
      <c r="D303" s="193" t="s">
        <v>153</v>
      </c>
      <c r="E303" s="38"/>
      <c r="F303" s="194" t="s">
        <v>420</v>
      </c>
      <c r="G303" s="38"/>
      <c r="H303" s="38"/>
      <c r="I303" s="195"/>
      <c r="J303" s="38"/>
      <c r="K303" s="38"/>
      <c r="L303" s="41"/>
      <c r="M303" s="196"/>
      <c r="N303" s="197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8" t="s">
        <v>153</v>
      </c>
      <c r="AU303" s="18" t="s">
        <v>90</v>
      </c>
    </row>
    <row r="304" spans="2:51" s="14" customFormat="1" ht="11.25">
      <c r="B304" s="209"/>
      <c r="C304" s="210"/>
      <c r="D304" s="200" t="s">
        <v>155</v>
      </c>
      <c r="E304" s="211" t="s">
        <v>47</v>
      </c>
      <c r="F304" s="212" t="s">
        <v>275</v>
      </c>
      <c r="G304" s="210"/>
      <c r="H304" s="213">
        <v>19</v>
      </c>
      <c r="I304" s="214"/>
      <c r="J304" s="210"/>
      <c r="K304" s="210"/>
      <c r="L304" s="215"/>
      <c r="M304" s="216"/>
      <c r="N304" s="217"/>
      <c r="O304" s="217"/>
      <c r="P304" s="217"/>
      <c r="Q304" s="217"/>
      <c r="R304" s="217"/>
      <c r="S304" s="217"/>
      <c r="T304" s="218"/>
      <c r="AT304" s="219" t="s">
        <v>155</v>
      </c>
      <c r="AU304" s="219" t="s">
        <v>90</v>
      </c>
      <c r="AV304" s="14" t="s">
        <v>90</v>
      </c>
      <c r="AW304" s="14" t="s">
        <v>45</v>
      </c>
      <c r="AX304" s="14" t="s">
        <v>22</v>
      </c>
      <c r="AY304" s="219" t="s">
        <v>144</v>
      </c>
    </row>
    <row r="305" spans="1:65" s="2" customFormat="1" ht="24.2" customHeight="1">
      <c r="A305" s="36"/>
      <c r="B305" s="37"/>
      <c r="C305" s="180" t="s">
        <v>421</v>
      </c>
      <c r="D305" s="180" t="s">
        <v>146</v>
      </c>
      <c r="E305" s="181" t="s">
        <v>422</v>
      </c>
      <c r="F305" s="182" t="s">
        <v>423</v>
      </c>
      <c r="G305" s="183" t="s">
        <v>370</v>
      </c>
      <c r="H305" s="184">
        <v>19</v>
      </c>
      <c r="I305" s="185"/>
      <c r="J305" s="186">
        <f>ROUND(I305*H305,2)</f>
        <v>0</v>
      </c>
      <c r="K305" s="182" t="s">
        <v>150</v>
      </c>
      <c r="L305" s="41"/>
      <c r="M305" s="187" t="s">
        <v>47</v>
      </c>
      <c r="N305" s="188" t="s">
        <v>55</v>
      </c>
      <c r="O305" s="66"/>
      <c r="P305" s="189">
        <f>O305*H305</f>
        <v>0</v>
      </c>
      <c r="Q305" s="189">
        <v>0.00265565</v>
      </c>
      <c r="R305" s="189">
        <f>Q305*H305</f>
        <v>0.05045735</v>
      </c>
      <c r="S305" s="189">
        <v>0</v>
      </c>
      <c r="T305" s="190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191" t="s">
        <v>151</v>
      </c>
      <c r="AT305" s="191" t="s">
        <v>146</v>
      </c>
      <c r="AU305" s="191" t="s">
        <v>90</v>
      </c>
      <c r="AY305" s="18" t="s">
        <v>144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18" t="s">
        <v>22</v>
      </c>
      <c r="BK305" s="192">
        <f>ROUND(I305*H305,2)</f>
        <v>0</v>
      </c>
      <c r="BL305" s="18" t="s">
        <v>151</v>
      </c>
      <c r="BM305" s="191" t="s">
        <v>424</v>
      </c>
    </row>
    <row r="306" spans="1:47" s="2" customFormat="1" ht="11.25">
      <c r="A306" s="36"/>
      <c r="B306" s="37"/>
      <c r="C306" s="38"/>
      <c r="D306" s="193" t="s">
        <v>153</v>
      </c>
      <c r="E306" s="38"/>
      <c r="F306" s="194" t="s">
        <v>425</v>
      </c>
      <c r="G306" s="38"/>
      <c r="H306" s="38"/>
      <c r="I306" s="195"/>
      <c r="J306" s="38"/>
      <c r="K306" s="38"/>
      <c r="L306" s="41"/>
      <c r="M306" s="196"/>
      <c r="N306" s="197"/>
      <c r="O306" s="66"/>
      <c r="P306" s="66"/>
      <c r="Q306" s="66"/>
      <c r="R306" s="66"/>
      <c r="S306" s="66"/>
      <c r="T306" s="67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T306" s="18" t="s">
        <v>153</v>
      </c>
      <c r="AU306" s="18" t="s">
        <v>90</v>
      </c>
    </row>
    <row r="307" spans="1:65" s="2" customFormat="1" ht="16.5" customHeight="1">
      <c r="A307" s="36"/>
      <c r="B307" s="37"/>
      <c r="C307" s="180" t="s">
        <v>31</v>
      </c>
      <c r="D307" s="180" t="s">
        <v>146</v>
      </c>
      <c r="E307" s="181" t="s">
        <v>426</v>
      </c>
      <c r="F307" s="182" t="s">
        <v>427</v>
      </c>
      <c r="G307" s="183" t="s">
        <v>370</v>
      </c>
      <c r="H307" s="184">
        <v>2</v>
      </c>
      <c r="I307" s="185"/>
      <c r="J307" s="186">
        <f>ROUND(I307*H307,2)</f>
        <v>0</v>
      </c>
      <c r="K307" s="182" t="s">
        <v>150</v>
      </c>
      <c r="L307" s="41"/>
      <c r="M307" s="187" t="s">
        <v>47</v>
      </c>
      <c r="N307" s="188" t="s">
        <v>55</v>
      </c>
      <c r="O307" s="66"/>
      <c r="P307" s="189">
        <f>O307*H307</f>
        <v>0</v>
      </c>
      <c r="Q307" s="189">
        <v>0.002124</v>
      </c>
      <c r="R307" s="189">
        <f>Q307*H307</f>
        <v>0.004248</v>
      </c>
      <c r="S307" s="189">
        <v>0</v>
      </c>
      <c r="T307" s="190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1" t="s">
        <v>151</v>
      </c>
      <c r="AT307" s="191" t="s">
        <v>146</v>
      </c>
      <c r="AU307" s="191" t="s">
        <v>90</v>
      </c>
      <c r="AY307" s="18" t="s">
        <v>144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8" t="s">
        <v>22</v>
      </c>
      <c r="BK307" s="192">
        <f>ROUND(I307*H307,2)</f>
        <v>0</v>
      </c>
      <c r="BL307" s="18" t="s">
        <v>151</v>
      </c>
      <c r="BM307" s="191" t="s">
        <v>428</v>
      </c>
    </row>
    <row r="308" spans="1:47" s="2" customFormat="1" ht="11.25">
      <c r="A308" s="36"/>
      <c r="B308" s="37"/>
      <c r="C308" s="38"/>
      <c r="D308" s="193" t="s">
        <v>153</v>
      </c>
      <c r="E308" s="38"/>
      <c r="F308" s="194" t="s">
        <v>429</v>
      </c>
      <c r="G308" s="38"/>
      <c r="H308" s="38"/>
      <c r="I308" s="195"/>
      <c r="J308" s="38"/>
      <c r="K308" s="38"/>
      <c r="L308" s="41"/>
      <c r="M308" s="196"/>
      <c r="N308" s="197"/>
      <c r="O308" s="66"/>
      <c r="P308" s="66"/>
      <c r="Q308" s="66"/>
      <c r="R308" s="66"/>
      <c r="S308" s="66"/>
      <c r="T308" s="67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8" t="s">
        <v>153</v>
      </c>
      <c r="AU308" s="18" t="s">
        <v>90</v>
      </c>
    </row>
    <row r="309" spans="1:65" s="2" customFormat="1" ht="16.5" customHeight="1">
      <c r="A309" s="36"/>
      <c r="B309" s="37"/>
      <c r="C309" s="180" t="s">
        <v>430</v>
      </c>
      <c r="D309" s="180" t="s">
        <v>146</v>
      </c>
      <c r="E309" s="181" t="s">
        <v>431</v>
      </c>
      <c r="F309" s="182" t="s">
        <v>432</v>
      </c>
      <c r="G309" s="183" t="s">
        <v>370</v>
      </c>
      <c r="H309" s="184">
        <v>2</v>
      </c>
      <c r="I309" s="185"/>
      <c r="J309" s="186">
        <f>ROUND(I309*H309,2)</f>
        <v>0</v>
      </c>
      <c r="K309" s="182" t="s">
        <v>150</v>
      </c>
      <c r="L309" s="41"/>
      <c r="M309" s="187" t="s">
        <v>47</v>
      </c>
      <c r="N309" s="188" t="s">
        <v>55</v>
      </c>
      <c r="O309" s="66"/>
      <c r="P309" s="189">
        <f>O309*H309</f>
        <v>0</v>
      </c>
      <c r="Q309" s="189">
        <v>0.0047451</v>
      </c>
      <c r="R309" s="189">
        <f>Q309*H309</f>
        <v>0.0094902</v>
      </c>
      <c r="S309" s="189">
        <v>0</v>
      </c>
      <c r="T309" s="190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191" t="s">
        <v>151</v>
      </c>
      <c r="AT309" s="191" t="s">
        <v>146</v>
      </c>
      <c r="AU309" s="191" t="s">
        <v>90</v>
      </c>
      <c r="AY309" s="18" t="s">
        <v>144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18" t="s">
        <v>22</v>
      </c>
      <c r="BK309" s="192">
        <f>ROUND(I309*H309,2)</f>
        <v>0</v>
      </c>
      <c r="BL309" s="18" t="s">
        <v>151</v>
      </c>
      <c r="BM309" s="191" t="s">
        <v>433</v>
      </c>
    </row>
    <row r="310" spans="1:47" s="2" customFormat="1" ht="11.25">
      <c r="A310" s="36"/>
      <c r="B310" s="37"/>
      <c r="C310" s="38"/>
      <c r="D310" s="193" t="s">
        <v>153</v>
      </c>
      <c r="E310" s="38"/>
      <c r="F310" s="194" t="s">
        <v>434</v>
      </c>
      <c r="G310" s="38"/>
      <c r="H310" s="38"/>
      <c r="I310" s="195"/>
      <c r="J310" s="38"/>
      <c r="K310" s="38"/>
      <c r="L310" s="41"/>
      <c r="M310" s="196"/>
      <c r="N310" s="197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8" t="s">
        <v>153</v>
      </c>
      <c r="AU310" s="18" t="s">
        <v>90</v>
      </c>
    </row>
    <row r="311" spans="1:65" s="2" customFormat="1" ht="16.5" customHeight="1">
      <c r="A311" s="36"/>
      <c r="B311" s="37"/>
      <c r="C311" s="231" t="s">
        <v>435</v>
      </c>
      <c r="D311" s="231" t="s">
        <v>247</v>
      </c>
      <c r="E311" s="232" t="s">
        <v>436</v>
      </c>
      <c r="F311" s="233" t="s">
        <v>437</v>
      </c>
      <c r="G311" s="234" t="s">
        <v>191</v>
      </c>
      <c r="H311" s="235">
        <v>3.145</v>
      </c>
      <c r="I311" s="236"/>
      <c r="J311" s="237">
        <f>ROUND(I311*H311,2)</f>
        <v>0</v>
      </c>
      <c r="K311" s="233" t="s">
        <v>150</v>
      </c>
      <c r="L311" s="238"/>
      <c r="M311" s="239" t="s">
        <v>47</v>
      </c>
      <c r="N311" s="240" t="s">
        <v>55</v>
      </c>
      <c r="O311" s="66"/>
      <c r="P311" s="189">
        <f>O311*H311</f>
        <v>0</v>
      </c>
      <c r="Q311" s="189">
        <v>0.815</v>
      </c>
      <c r="R311" s="189">
        <f>Q311*H311</f>
        <v>2.5631749999999998</v>
      </c>
      <c r="S311" s="189">
        <v>0</v>
      </c>
      <c r="T311" s="190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191" t="s">
        <v>206</v>
      </c>
      <c r="AT311" s="191" t="s">
        <v>247</v>
      </c>
      <c r="AU311" s="191" t="s">
        <v>90</v>
      </c>
      <c r="AY311" s="18" t="s">
        <v>144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8" t="s">
        <v>22</v>
      </c>
      <c r="BK311" s="192">
        <f>ROUND(I311*H311,2)</f>
        <v>0</v>
      </c>
      <c r="BL311" s="18" t="s">
        <v>151</v>
      </c>
      <c r="BM311" s="191" t="s">
        <v>438</v>
      </c>
    </row>
    <row r="312" spans="2:51" s="13" customFormat="1" ht="11.25">
      <c r="B312" s="198"/>
      <c r="C312" s="199"/>
      <c r="D312" s="200" t="s">
        <v>155</v>
      </c>
      <c r="E312" s="201" t="s">
        <v>47</v>
      </c>
      <c r="F312" s="202" t="s">
        <v>439</v>
      </c>
      <c r="G312" s="199"/>
      <c r="H312" s="201" t="s">
        <v>47</v>
      </c>
      <c r="I312" s="203"/>
      <c r="J312" s="199"/>
      <c r="K312" s="199"/>
      <c r="L312" s="204"/>
      <c r="M312" s="205"/>
      <c r="N312" s="206"/>
      <c r="O312" s="206"/>
      <c r="P312" s="206"/>
      <c r="Q312" s="206"/>
      <c r="R312" s="206"/>
      <c r="S312" s="206"/>
      <c r="T312" s="207"/>
      <c r="AT312" s="208" t="s">
        <v>155</v>
      </c>
      <c r="AU312" s="208" t="s">
        <v>90</v>
      </c>
      <c r="AV312" s="13" t="s">
        <v>22</v>
      </c>
      <c r="AW312" s="13" t="s">
        <v>45</v>
      </c>
      <c r="AX312" s="13" t="s">
        <v>84</v>
      </c>
      <c r="AY312" s="208" t="s">
        <v>144</v>
      </c>
    </row>
    <row r="313" spans="2:51" s="14" customFormat="1" ht="11.25">
      <c r="B313" s="209"/>
      <c r="C313" s="210"/>
      <c r="D313" s="200" t="s">
        <v>155</v>
      </c>
      <c r="E313" s="211" t="s">
        <v>47</v>
      </c>
      <c r="F313" s="212" t="s">
        <v>440</v>
      </c>
      <c r="G313" s="210"/>
      <c r="H313" s="213">
        <v>2.845</v>
      </c>
      <c r="I313" s="214"/>
      <c r="J313" s="210"/>
      <c r="K313" s="210"/>
      <c r="L313" s="215"/>
      <c r="M313" s="216"/>
      <c r="N313" s="217"/>
      <c r="O313" s="217"/>
      <c r="P313" s="217"/>
      <c r="Q313" s="217"/>
      <c r="R313" s="217"/>
      <c r="S313" s="217"/>
      <c r="T313" s="218"/>
      <c r="AT313" s="219" t="s">
        <v>155</v>
      </c>
      <c r="AU313" s="219" t="s">
        <v>90</v>
      </c>
      <c r="AV313" s="14" t="s">
        <v>90</v>
      </c>
      <c r="AW313" s="14" t="s">
        <v>45</v>
      </c>
      <c r="AX313" s="14" t="s">
        <v>84</v>
      </c>
      <c r="AY313" s="219" t="s">
        <v>144</v>
      </c>
    </row>
    <row r="314" spans="2:51" s="13" customFormat="1" ht="11.25">
      <c r="B314" s="198"/>
      <c r="C314" s="199"/>
      <c r="D314" s="200" t="s">
        <v>155</v>
      </c>
      <c r="E314" s="201" t="s">
        <v>47</v>
      </c>
      <c r="F314" s="202" t="s">
        <v>441</v>
      </c>
      <c r="G314" s="199"/>
      <c r="H314" s="201" t="s">
        <v>47</v>
      </c>
      <c r="I314" s="203"/>
      <c r="J314" s="199"/>
      <c r="K314" s="199"/>
      <c r="L314" s="204"/>
      <c r="M314" s="205"/>
      <c r="N314" s="206"/>
      <c r="O314" s="206"/>
      <c r="P314" s="206"/>
      <c r="Q314" s="206"/>
      <c r="R314" s="206"/>
      <c r="S314" s="206"/>
      <c r="T314" s="207"/>
      <c r="AT314" s="208" t="s">
        <v>155</v>
      </c>
      <c r="AU314" s="208" t="s">
        <v>90</v>
      </c>
      <c r="AV314" s="13" t="s">
        <v>22</v>
      </c>
      <c r="AW314" s="13" t="s">
        <v>45</v>
      </c>
      <c r="AX314" s="13" t="s">
        <v>84</v>
      </c>
      <c r="AY314" s="208" t="s">
        <v>144</v>
      </c>
    </row>
    <row r="315" spans="2:51" s="14" customFormat="1" ht="11.25">
      <c r="B315" s="209"/>
      <c r="C315" s="210"/>
      <c r="D315" s="200" t="s">
        <v>155</v>
      </c>
      <c r="E315" s="211" t="s">
        <v>47</v>
      </c>
      <c r="F315" s="212" t="s">
        <v>442</v>
      </c>
      <c r="G315" s="210"/>
      <c r="H315" s="213">
        <v>0.3</v>
      </c>
      <c r="I315" s="214"/>
      <c r="J315" s="210"/>
      <c r="K315" s="210"/>
      <c r="L315" s="215"/>
      <c r="M315" s="216"/>
      <c r="N315" s="217"/>
      <c r="O315" s="217"/>
      <c r="P315" s="217"/>
      <c r="Q315" s="217"/>
      <c r="R315" s="217"/>
      <c r="S315" s="217"/>
      <c r="T315" s="218"/>
      <c r="AT315" s="219" t="s">
        <v>155</v>
      </c>
      <c r="AU315" s="219" t="s">
        <v>90</v>
      </c>
      <c r="AV315" s="14" t="s">
        <v>90</v>
      </c>
      <c r="AW315" s="14" t="s">
        <v>45</v>
      </c>
      <c r="AX315" s="14" t="s">
        <v>84</v>
      </c>
      <c r="AY315" s="219" t="s">
        <v>144</v>
      </c>
    </row>
    <row r="316" spans="2:51" s="15" customFormat="1" ht="11.25">
      <c r="B316" s="220"/>
      <c r="C316" s="221"/>
      <c r="D316" s="200" t="s">
        <v>155</v>
      </c>
      <c r="E316" s="222" t="s">
        <v>47</v>
      </c>
      <c r="F316" s="223" t="s">
        <v>159</v>
      </c>
      <c r="G316" s="221"/>
      <c r="H316" s="224">
        <v>3.145</v>
      </c>
      <c r="I316" s="225"/>
      <c r="J316" s="221"/>
      <c r="K316" s="221"/>
      <c r="L316" s="226"/>
      <c r="M316" s="227"/>
      <c r="N316" s="228"/>
      <c r="O316" s="228"/>
      <c r="P316" s="228"/>
      <c r="Q316" s="228"/>
      <c r="R316" s="228"/>
      <c r="S316" s="228"/>
      <c r="T316" s="229"/>
      <c r="AT316" s="230" t="s">
        <v>155</v>
      </c>
      <c r="AU316" s="230" t="s">
        <v>90</v>
      </c>
      <c r="AV316" s="15" t="s">
        <v>151</v>
      </c>
      <c r="AW316" s="15" t="s">
        <v>45</v>
      </c>
      <c r="AX316" s="15" t="s">
        <v>22</v>
      </c>
      <c r="AY316" s="230" t="s">
        <v>144</v>
      </c>
    </row>
    <row r="317" spans="1:65" s="2" customFormat="1" ht="16.5" customHeight="1">
      <c r="A317" s="36"/>
      <c r="B317" s="37"/>
      <c r="C317" s="180" t="s">
        <v>443</v>
      </c>
      <c r="D317" s="180" t="s">
        <v>146</v>
      </c>
      <c r="E317" s="181" t="s">
        <v>444</v>
      </c>
      <c r="F317" s="182" t="s">
        <v>445</v>
      </c>
      <c r="G317" s="183" t="s">
        <v>370</v>
      </c>
      <c r="H317" s="184">
        <v>2</v>
      </c>
      <c r="I317" s="185"/>
      <c r="J317" s="186">
        <f>ROUND(I317*H317,2)</f>
        <v>0</v>
      </c>
      <c r="K317" s="182" t="s">
        <v>150</v>
      </c>
      <c r="L317" s="41"/>
      <c r="M317" s="187" t="s">
        <v>47</v>
      </c>
      <c r="N317" s="188" t="s">
        <v>55</v>
      </c>
      <c r="O317" s="66"/>
      <c r="P317" s="189">
        <f>O317*H317</f>
        <v>0</v>
      </c>
      <c r="Q317" s="189">
        <v>0.000583</v>
      </c>
      <c r="R317" s="189">
        <f>Q317*H317</f>
        <v>0.001166</v>
      </c>
      <c r="S317" s="189">
        <v>0.166</v>
      </c>
      <c r="T317" s="190">
        <f>S317*H317</f>
        <v>0.332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1" t="s">
        <v>151</v>
      </c>
      <c r="AT317" s="191" t="s">
        <v>146</v>
      </c>
      <c r="AU317" s="191" t="s">
        <v>90</v>
      </c>
      <c r="AY317" s="18" t="s">
        <v>144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18" t="s">
        <v>22</v>
      </c>
      <c r="BK317" s="192">
        <f>ROUND(I317*H317,2)</f>
        <v>0</v>
      </c>
      <c r="BL317" s="18" t="s">
        <v>151</v>
      </c>
      <c r="BM317" s="191" t="s">
        <v>446</v>
      </c>
    </row>
    <row r="318" spans="1:47" s="2" customFormat="1" ht="11.25">
      <c r="A318" s="36"/>
      <c r="B318" s="37"/>
      <c r="C318" s="38"/>
      <c r="D318" s="193" t="s">
        <v>153</v>
      </c>
      <c r="E318" s="38"/>
      <c r="F318" s="194" t="s">
        <v>447</v>
      </c>
      <c r="G318" s="38"/>
      <c r="H318" s="38"/>
      <c r="I318" s="195"/>
      <c r="J318" s="38"/>
      <c r="K318" s="38"/>
      <c r="L318" s="41"/>
      <c r="M318" s="196"/>
      <c r="N318" s="197"/>
      <c r="O318" s="66"/>
      <c r="P318" s="66"/>
      <c r="Q318" s="66"/>
      <c r="R318" s="66"/>
      <c r="S318" s="66"/>
      <c r="T318" s="67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8" t="s">
        <v>153</v>
      </c>
      <c r="AU318" s="18" t="s">
        <v>90</v>
      </c>
    </row>
    <row r="319" spans="2:63" s="12" customFormat="1" ht="22.9" customHeight="1">
      <c r="B319" s="164"/>
      <c r="C319" s="165"/>
      <c r="D319" s="166" t="s">
        <v>83</v>
      </c>
      <c r="E319" s="178" t="s">
        <v>188</v>
      </c>
      <c r="F319" s="178" t="s">
        <v>448</v>
      </c>
      <c r="G319" s="165"/>
      <c r="H319" s="165"/>
      <c r="I319" s="168"/>
      <c r="J319" s="179">
        <f>BK319</f>
        <v>0</v>
      </c>
      <c r="K319" s="165"/>
      <c r="L319" s="170"/>
      <c r="M319" s="171"/>
      <c r="N319" s="172"/>
      <c r="O319" s="172"/>
      <c r="P319" s="173">
        <f>SUM(P320:P333)</f>
        <v>0</v>
      </c>
      <c r="Q319" s="172"/>
      <c r="R319" s="173">
        <f>SUM(R320:R333)</f>
        <v>13.1611270081</v>
      </c>
      <c r="S319" s="172"/>
      <c r="T319" s="174">
        <f>SUM(T320:T333)</f>
        <v>14.414475</v>
      </c>
      <c r="AR319" s="175" t="s">
        <v>22</v>
      </c>
      <c r="AT319" s="176" t="s">
        <v>83</v>
      </c>
      <c r="AU319" s="176" t="s">
        <v>22</v>
      </c>
      <c r="AY319" s="175" t="s">
        <v>144</v>
      </c>
      <c r="BK319" s="177">
        <f>SUM(BK320:BK333)</f>
        <v>0</v>
      </c>
    </row>
    <row r="320" spans="1:65" s="2" customFormat="1" ht="24.2" customHeight="1">
      <c r="A320" s="36"/>
      <c r="B320" s="37"/>
      <c r="C320" s="180" t="s">
        <v>449</v>
      </c>
      <c r="D320" s="180" t="s">
        <v>146</v>
      </c>
      <c r="E320" s="181" t="s">
        <v>450</v>
      </c>
      <c r="F320" s="182" t="s">
        <v>451</v>
      </c>
      <c r="G320" s="183" t="s">
        <v>149</v>
      </c>
      <c r="H320" s="184">
        <v>192.193</v>
      </c>
      <c r="I320" s="185"/>
      <c r="J320" s="186">
        <f>ROUND(I320*H320,2)</f>
        <v>0</v>
      </c>
      <c r="K320" s="182" t="s">
        <v>150</v>
      </c>
      <c r="L320" s="41"/>
      <c r="M320" s="187" t="s">
        <v>47</v>
      </c>
      <c r="N320" s="188" t="s">
        <v>55</v>
      </c>
      <c r="O320" s="66"/>
      <c r="P320" s="189">
        <f>O320*H320</f>
        <v>0</v>
      </c>
      <c r="Q320" s="189">
        <v>0.0669617</v>
      </c>
      <c r="R320" s="189">
        <f>Q320*H320</f>
        <v>12.8695700081</v>
      </c>
      <c r="S320" s="189">
        <v>0.075</v>
      </c>
      <c r="T320" s="190">
        <f>S320*H320</f>
        <v>14.414475</v>
      </c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R320" s="191" t="s">
        <v>151</v>
      </c>
      <c r="AT320" s="191" t="s">
        <v>146</v>
      </c>
      <c r="AU320" s="191" t="s">
        <v>90</v>
      </c>
      <c r="AY320" s="18" t="s">
        <v>144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18" t="s">
        <v>22</v>
      </c>
      <c r="BK320" s="192">
        <f>ROUND(I320*H320,2)</f>
        <v>0</v>
      </c>
      <c r="BL320" s="18" t="s">
        <v>151</v>
      </c>
      <c r="BM320" s="191" t="s">
        <v>452</v>
      </c>
    </row>
    <row r="321" spans="1:47" s="2" customFormat="1" ht="11.25">
      <c r="A321" s="36"/>
      <c r="B321" s="37"/>
      <c r="C321" s="38"/>
      <c r="D321" s="193" t="s">
        <v>153</v>
      </c>
      <c r="E321" s="38"/>
      <c r="F321" s="194" t="s">
        <v>453</v>
      </c>
      <c r="G321" s="38"/>
      <c r="H321" s="38"/>
      <c r="I321" s="195"/>
      <c r="J321" s="38"/>
      <c r="K321" s="38"/>
      <c r="L321" s="41"/>
      <c r="M321" s="196"/>
      <c r="N321" s="197"/>
      <c r="O321" s="66"/>
      <c r="P321" s="66"/>
      <c r="Q321" s="66"/>
      <c r="R321" s="66"/>
      <c r="S321" s="66"/>
      <c r="T321" s="67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T321" s="18" t="s">
        <v>153</v>
      </c>
      <c r="AU321" s="18" t="s">
        <v>90</v>
      </c>
    </row>
    <row r="322" spans="2:51" s="13" customFormat="1" ht="11.25">
      <c r="B322" s="198"/>
      <c r="C322" s="199"/>
      <c r="D322" s="200" t="s">
        <v>155</v>
      </c>
      <c r="E322" s="201" t="s">
        <v>47</v>
      </c>
      <c r="F322" s="202" t="s">
        <v>454</v>
      </c>
      <c r="G322" s="199"/>
      <c r="H322" s="201" t="s">
        <v>47</v>
      </c>
      <c r="I322" s="203"/>
      <c r="J322" s="199"/>
      <c r="K322" s="199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155</v>
      </c>
      <c r="AU322" s="208" t="s">
        <v>90</v>
      </c>
      <c r="AV322" s="13" t="s">
        <v>22</v>
      </c>
      <c r="AW322" s="13" t="s">
        <v>45</v>
      </c>
      <c r="AX322" s="13" t="s">
        <v>84</v>
      </c>
      <c r="AY322" s="208" t="s">
        <v>144</v>
      </c>
    </row>
    <row r="323" spans="2:51" s="14" customFormat="1" ht="11.25">
      <c r="B323" s="209"/>
      <c r="C323" s="210"/>
      <c r="D323" s="200" t="s">
        <v>155</v>
      </c>
      <c r="E323" s="211" t="s">
        <v>47</v>
      </c>
      <c r="F323" s="212" t="s">
        <v>455</v>
      </c>
      <c r="G323" s="210"/>
      <c r="H323" s="213">
        <v>180.3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155</v>
      </c>
      <c r="AU323" s="219" t="s">
        <v>90</v>
      </c>
      <c r="AV323" s="14" t="s">
        <v>90</v>
      </c>
      <c r="AW323" s="14" t="s">
        <v>45</v>
      </c>
      <c r="AX323" s="14" t="s">
        <v>84</v>
      </c>
      <c r="AY323" s="219" t="s">
        <v>144</v>
      </c>
    </row>
    <row r="324" spans="2:51" s="13" customFormat="1" ht="11.25">
      <c r="B324" s="198"/>
      <c r="C324" s="199"/>
      <c r="D324" s="200" t="s">
        <v>155</v>
      </c>
      <c r="E324" s="201" t="s">
        <v>47</v>
      </c>
      <c r="F324" s="202" t="s">
        <v>456</v>
      </c>
      <c r="G324" s="199"/>
      <c r="H324" s="201" t="s">
        <v>47</v>
      </c>
      <c r="I324" s="203"/>
      <c r="J324" s="199"/>
      <c r="K324" s="199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155</v>
      </c>
      <c r="AU324" s="208" t="s">
        <v>90</v>
      </c>
      <c r="AV324" s="13" t="s">
        <v>22</v>
      </c>
      <c r="AW324" s="13" t="s">
        <v>45</v>
      </c>
      <c r="AX324" s="13" t="s">
        <v>84</v>
      </c>
      <c r="AY324" s="208" t="s">
        <v>144</v>
      </c>
    </row>
    <row r="325" spans="2:51" s="13" customFormat="1" ht="11.25">
      <c r="B325" s="198"/>
      <c r="C325" s="199"/>
      <c r="D325" s="200" t="s">
        <v>155</v>
      </c>
      <c r="E325" s="201" t="s">
        <v>47</v>
      </c>
      <c r="F325" s="202" t="s">
        <v>457</v>
      </c>
      <c r="G325" s="199"/>
      <c r="H325" s="201" t="s">
        <v>47</v>
      </c>
      <c r="I325" s="203"/>
      <c r="J325" s="199"/>
      <c r="K325" s="199"/>
      <c r="L325" s="204"/>
      <c r="M325" s="205"/>
      <c r="N325" s="206"/>
      <c r="O325" s="206"/>
      <c r="P325" s="206"/>
      <c r="Q325" s="206"/>
      <c r="R325" s="206"/>
      <c r="S325" s="206"/>
      <c r="T325" s="207"/>
      <c r="AT325" s="208" t="s">
        <v>155</v>
      </c>
      <c r="AU325" s="208" t="s">
        <v>90</v>
      </c>
      <c r="AV325" s="13" t="s">
        <v>22</v>
      </c>
      <c r="AW325" s="13" t="s">
        <v>45</v>
      </c>
      <c r="AX325" s="13" t="s">
        <v>84</v>
      </c>
      <c r="AY325" s="208" t="s">
        <v>144</v>
      </c>
    </row>
    <row r="326" spans="2:51" s="14" customFormat="1" ht="11.25">
      <c r="B326" s="209"/>
      <c r="C326" s="210"/>
      <c r="D326" s="200" t="s">
        <v>155</v>
      </c>
      <c r="E326" s="211" t="s">
        <v>47</v>
      </c>
      <c r="F326" s="212" t="s">
        <v>458</v>
      </c>
      <c r="G326" s="210"/>
      <c r="H326" s="213">
        <v>2.302</v>
      </c>
      <c r="I326" s="214"/>
      <c r="J326" s="210"/>
      <c r="K326" s="210"/>
      <c r="L326" s="215"/>
      <c r="M326" s="216"/>
      <c r="N326" s="217"/>
      <c r="O326" s="217"/>
      <c r="P326" s="217"/>
      <c r="Q326" s="217"/>
      <c r="R326" s="217"/>
      <c r="S326" s="217"/>
      <c r="T326" s="218"/>
      <c r="AT326" s="219" t="s">
        <v>155</v>
      </c>
      <c r="AU326" s="219" t="s">
        <v>90</v>
      </c>
      <c r="AV326" s="14" t="s">
        <v>90</v>
      </c>
      <c r="AW326" s="14" t="s">
        <v>45</v>
      </c>
      <c r="AX326" s="14" t="s">
        <v>84</v>
      </c>
      <c r="AY326" s="219" t="s">
        <v>144</v>
      </c>
    </row>
    <row r="327" spans="2:51" s="13" customFormat="1" ht="11.25">
      <c r="B327" s="198"/>
      <c r="C327" s="199"/>
      <c r="D327" s="200" t="s">
        <v>155</v>
      </c>
      <c r="E327" s="201" t="s">
        <v>47</v>
      </c>
      <c r="F327" s="202" t="s">
        <v>459</v>
      </c>
      <c r="G327" s="199"/>
      <c r="H327" s="201" t="s">
        <v>47</v>
      </c>
      <c r="I327" s="203"/>
      <c r="J327" s="199"/>
      <c r="K327" s="199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155</v>
      </c>
      <c r="AU327" s="208" t="s">
        <v>90</v>
      </c>
      <c r="AV327" s="13" t="s">
        <v>22</v>
      </c>
      <c r="AW327" s="13" t="s">
        <v>45</v>
      </c>
      <c r="AX327" s="13" t="s">
        <v>84</v>
      </c>
      <c r="AY327" s="208" t="s">
        <v>144</v>
      </c>
    </row>
    <row r="328" spans="2:51" s="14" customFormat="1" ht="11.25">
      <c r="B328" s="209"/>
      <c r="C328" s="210"/>
      <c r="D328" s="200" t="s">
        <v>155</v>
      </c>
      <c r="E328" s="211" t="s">
        <v>47</v>
      </c>
      <c r="F328" s="212" t="s">
        <v>460</v>
      </c>
      <c r="G328" s="210"/>
      <c r="H328" s="213">
        <v>8.951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155</v>
      </c>
      <c r="AU328" s="219" t="s">
        <v>90</v>
      </c>
      <c r="AV328" s="14" t="s">
        <v>90</v>
      </c>
      <c r="AW328" s="14" t="s">
        <v>45</v>
      </c>
      <c r="AX328" s="14" t="s">
        <v>84</v>
      </c>
      <c r="AY328" s="219" t="s">
        <v>144</v>
      </c>
    </row>
    <row r="329" spans="2:51" s="13" customFormat="1" ht="11.25">
      <c r="B329" s="198"/>
      <c r="C329" s="199"/>
      <c r="D329" s="200" t="s">
        <v>155</v>
      </c>
      <c r="E329" s="201" t="s">
        <v>47</v>
      </c>
      <c r="F329" s="202" t="s">
        <v>461</v>
      </c>
      <c r="G329" s="199"/>
      <c r="H329" s="201" t="s">
        <v>47</v>
      </c>
      <c r="I329" s="203"/>
      <c r="J329" s="199"/>
      <c r="K329" s="199"/>
      <c r="L329" s="204"/>
      <c r="M329" s="205"/>
      <c r="N329" s="206"/>
      <c r="O329" s="206"/>
      <c r="P329" s="206"/>
      <c r="Q329" s="206"/>
      <c r="R329" s="206"/>
      <c r="S329" s="206"/>
      <c r="T329" s="207"/>
      <c r="AT329" s="208" t="s">
        <v>155</v>
      </c>
      <c r="AU329" s="208" t="s">
        <v>90</v>
      </c>
      <c r="AV329" s="13" t="s">
        <v>22</v>
      </c>
      <c r="AW329" s="13" t="s">
        <v>45</v>
      </c>
      <c r="AX329" s="13" t="s">
        <v>84</v>
      </c>
      <c r="AY329" s="208" t="s">
        <v>144</v>
      </c>
    </row>
    <row r="330" spans="2:51" s="14" customFormat="1" ht="11.25">
      <c r="B330" s="209"/>
      <c r="C330" s="210"/>
      <c r="D330" s="200" t="s">
        <v>155</v>
      </c>
      <c r="E330" s="211" t="s">
        <v>47</v>
      </c>
      <c r="F330" s="212" t="s">
        <v>462</v>
      </c>
      <c r="G330" s="210"/>
      <c r="H330" s="213">
        <v>0.64</v>
      </c>
      <c r="I330" s="214"/>
      <c r="J330" s="210"/>
      <c r="K330" s="210"/>
      <c r="L330" s="215"/>
      <c r="M330" s="216"/>
      <c r="N330" s="217"/>
      <c r="O330" s="217"/>
      <c r="P330" s="217"/>
      <c r="Q330" s="217"/>
      <c r="R330" s="217"/>
      <c r="S330" s="217"/>
      <c r="T330" s="218"/>
      <c r="AT330" s="219" t="s">
        <v>155</v>
      </c>
      <c r="AU330" s="219" t="s">
        <v>90</v>
      </c>
      <c r="AV330" s="14" t="s">
        <v>90</v>
      </c>
      <c r="AW330" s="14" t="s">
        <v>45</v>
      </c>
      <c r="AX330" s="14" t="s">
        <v>84</v>
      </c>
      <c r="AY330" s="219" t="s">
        <v>144</v>
      </c>
    </row>
    <row r="331" spans="2:51" s="15" customFormat="1" ht="11.25">
      <c r="B331" s="220"/>
      <c r="C331" s="221"/>
      <c r="D331" s="200" t="s">
        <v>155</v>
      </c>
      <c r="E331" s="222" t="s">
        <v>47</v>
      </c>
      <c r="F331" s="223" t="s">
        <v>159</v>
      </c>
      <c r="G331" s="221"/>
      <c r="H331" s="224">
        <v>192.193</v>
      </c>
      <c r="I331" s="225"/>
      <c r="J331" s="221"/>
      <c r="K331" s="221"/>
      <c r="L331" s="226"/>
      <c r="M331" s="227"/>
      <c r="N331" s="228"/>
      <c r="O331" s="228"/>
      <c r="P331" s="228"/>
      <c r="Q331" s="228"/>
      <c r="R331" s="228"/>
      <c r="S331" s="228"/>
      <c r="T331" s="229"/>
      <c r="AT331" s="230" t="s">
        <v>155</v>
      </c>
      <c r="AU331" s="230" t="s">
        <v>90</v>
      </c>
      <c r="AV331" s="15" t="s">
        <v>151</v>
      </c>
      <c r="AW331" s="15" t="s">
        <v>45</v>
      </c>
      <c r="AX331" s="15" t="s">
        <v>22</v>
      </c>
      <c r="AY331" s="230" t="s">
        <v>144</v>
      </c>
    </row>
    <row r="332" spans="1:65" s="2" customFormat="1" ht="16.5" customHeight="1">
      <c r="A332" s="36"/>
      <c r="B332" s="37"/>
      <c r="C332" s="231" t="s">
        <v>463</v>
      </c>
      <c r="D332" s="231" t="s">
        <v>247</v>
      </c>
      <c r="E332" s="232" t="s">
        <v>464</v>
      </c>
      <c r="F332" s="233" t="s">
        <v>465</v>
      </c>
      <c r="G332" s="234" t="s">
        <v>260</v>
      </c>
      <c r="H332" s="235">
        <v>291.557</v>
      </c>
      <c r="I332" s="236"/>
      <c r="J332" s="237">
        <f>ROUND(I332*H332,2)</f>
        <v>0</v>
      </c>
      <c r="K332" s="233" t="s">
        <v>150</v>
      </c>
      <c r="L332" s="238"/>
      <c r="M332" s="239" t="s">
        <v>47</v>
      </c>
      <c r="N332" s="240" t="s">
        <v>55</v>
      </c>
      <c r="O332" s="66"/>
      <c r="P332" s="189">
        <f>O332*H332</f>
        <v>0</v>
      </c>
      <c r="Q332" s="189">
        <v>0.001</v>
      </c>
      <c r="R332" s="189">
        <f>Q332*H332</f>
        <v>0.291557</v>
      </c>
      <c r="S332" s="189">
        <v>0</v>
      </c>
      <c r="T332" s="190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1" t="s">
        <v>206</v>
      </c>
      <c r="AT332" s="191" t="s">
        <v>247</v>
      </c>
      <c r="AU332" s="191" t="s">
        <v>90</v>
      </c>
      <c r="AY332" s="18" t="s">
        <v>144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8" t="s">
        <v>22</v>
      </c>
      <c r="BK332" s="192">
        <f>ROUND(I332*H332,2)</f>
        <v>0</v>
      </c>
      <c r="BL332" s="18" t="s">
        <v>151</v>
      </c>
      <c r="BM332" s="191" t="s">
        <v>466</v>
      </c>
    </row>
    <row r="333" spans="2:51" s="14" customFormat="1" ht="11.25">
      <c r="B333" s="209"/>
      <c r="C333" s="210"/>
      <c r="D333" s="200" t="s">
        <v>155</v>
      </c>
      <c r="E333" s="211" t="s">
        <v>47</v>
      </c>
      <c r="F333" s="212" t="s">
        <v>467</v>
      </c>
      <c r="G333" s="210"/>
      <c r="H333" s="213">
        <v>291.557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155</v>
      </c>
      <c r="AU333" s="219" t="s">
        <v>90</v>
      </c>
      <c r="AV333" s="14" t="s">
        <v>90</v>
      </c>
      <c r="AW333" s="14" t="s">
        <v>45</v>
      </c>
      <c r="AX333" s="14" t="s">
        <v>22</v>
      </c>
      <c r="AY333" s="219" t="s">
        <v>144</v>
      </c>
    </row>
    <row r="334" spans="2:63" s="12" customFormat="1" ht="22.9" customHeight="1">
      <c r="B334" s="164"/>
      <c r="C334" s="165"/>
      <c r="D334" s="166" t="s">
        <v>83</v>
      </c>
      <c r="E334" s="178" t="s">
        <v>216</v>
      </c>
      <c r="F334" s="178" t="s">
        <v>468</v>
      </c>
      <c r="G334" s="165"/>
      <c r="H334" s="165"/>
      <c r="I334" s="168"/>
      <c r="J334" s="179">
        <f>BK334</f>
        <v>0</v>
      </c>
      <c r="K334" s="165"/>
      <c r="L334" s="170"/>
      <c r="M334" s="171"/>
      <c r="N334" s="172"/>
      <c r="O334" s="172"/>
      <c r="P334" s="173">
        <f>SUM(P335:P458)</f>
        <v>0</v>
      </c>
      <c r="Q334" s="172"/>
      <c r="R334" s="173">
        <f>SUM(R335:R458)</f>
        <v>26.383153917999998</v>
      </c>
      <c r="S334" s="172"/>
      <c r="T334" s="174">
        <f>SUM(T335:T458)</f>
        <v>43.88623830000001</v>
      </c>
      <c r="AR334" s="175" t="s">
        <v>22</v>
      </c>
      <c r="AT334" s="176" t="s">
        <v>83</v>
      </c>
      <c r="AU334" s="176" t="s">
        <v>22</v>
      </c>
      <c r="AY334" s="175" t="s">
        <v>144</v>
      </c>
      <c r="BK334" s="177">
        <f>SUM(BK335:BK458)</f>
        <v>0</v>
      </c>
    </row>
    <row r="335" spans="1:65" s="2" customFormat="1" ht="16.5" customHeight="1">
      <c r="A335" s="36"/>
      <c r="B335" s="37"/>
      <c r="C335" s="180" t="s">
        <v>469</v>
      </c>
      <c r="D335" s="180" t="s">
        <v>146</v>
      </c>
      <c r="E335" s="181" t="s">
        <v>470</v>
      </c>
      <c r="F335" s="182" t="s">
        <v>471</v>
      </c>
      <c r="G335" s="183" t="s">
        <v>167</v>
      </c>
      <c r="H335" s="184">
        <v>12</v>
      </c>
      <c r="I335" s="185"/>
      <c r="J335" s="186">
        <f>ROUND(I335*H335,2)</f>
        <v>0</v>
      </c>
      <c r="K335" s="182" t="s">
        <v>150</v>
      </c>
      <c r="L335" s="41"/>
      <c r="M335" s="187" t="s">
        <v>47</v>
      </c>
      <c r="N335" s="188" t="s">
        <v>55</v>
      </c>
      <c r="O335" s="66"/>
      <c r="P335" s="189">
        <f>O335*H335</f>
        <v>0</v>
      </c>
      <c r="Q335" s="189">
        <v>0.00117</v>
      </c>
      <c r="R335" s="189">
        <f>Q335*H335</f>
        <v>0.01404</v>
      </c>
      <c r="S335" s="189">
        <v>0</v>
      </c>
      <c r="T335" s="190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91" t="s">
        <v>151</v>
      </c>
      <c r="AT335" s="191" t="s">
        <v>146</v>
      </c>
      <c r="AU335" s="191" t="s">
        <v>90</v>
      </c>
      <c r="AY335" s="18" t="s">
        <v>144</v>
      </c>
      <c r="BE335" s="192">
        <f>IF(N335="základní",J335,0)</f>
        <v>0</v>
      </c>
      <c r="BF335" s="192">
        <f>IF(N335="snížená",J335,0)</f>
        <v>0</v>
      </c>
      <c r="BG335" s="192">
        <f>IF(N335="zákl. přenesená",J335,0)</f>
        <v>0</v>
      </c>
      <c r="BH335" s="192">
        <f>IF(N335="sníž. přenesená",J335,0)</f>
        <v>0</v>
      </c>
      <c r="BI335" s="192">
        <f>IF(N335="nulová",J335,0)</f>
        <v>0</v>
      </c>
      <c r="BJ335" s="18" t="s">
        <v>22</v>
      </c>
      <c r="BK335" s="192">
        <f>ROUND(I335*H335,2)</f>
        <v>0</v>
      </c>
      <c r="BL335" s="18" t="s">
        <v>151</v>
      </c>
      <c r="BM335" s="191" t="s">
        <v>472</v>
      </c>
    </row>
    <row r="336" spans="1:47" s="2" customFormat="1" ht="11.25">
      <c r="A336" s="36"/>
      <c r="B336" s="37"/>
      <c r="C336" s="38"/>
      <c r="D336" s="193" t="s">
        <v>153</v>
      </c>
      <c r="E336" s="38"/>
      <c r="F336" s="194" t="s">
        <v>473</v>
      </c>
      <c r="G336" s="38"/>
      <c r="H336" s="38"/>
      <c r="I336" s="195"/>
      <c r="J336" s="38"/>
      <c r="K336" s="38"/>
      <c r="L336" s="41"/>
      <c r="M336" s="196"/>
      <c r="N336" s="197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8" t="s">
        <v>153</v>
      </c>
      <c r="AU336" s="18" t="s">
        <v>90</v>
      </c>
    </row>
    <row r="337" spans="2:51" s="13" customFormat="1" ht="11.25">
      <c r="B337" s="198"/>
      <c r="C337" s="199"/>
      <c r="D337" s="200" t="s">
        <v>155</v>
      </c>
      <c r="E337" s="201" t="s">
        <v>47</v>
      </c>
      <c r="F337" s="202" t="s">
        <v>474</v>
      </c>
      <c r="G337" s="199"/>
      <c r="H337" s="201" t="s">
        <v>47</v>
      </c>
      <c r="I337" s="203"/>
      <c r="J337" s="199"/>
      <c r="K337" s="199"/>
      <c r="L337" s="204"/>
      <c r="M337" s="205"/>
      <c r="N337" s="206"/>
      <c r="O337" s="206"/>
      <c r="P337" s="206"/>
      <c r="Q337" s="206"/>
      <c r="R337" s="206"/>
      <c r="S337" s="206"/>
      <c r="T337" s="207"/>
      <c r="AT337" s="208" t="s">
        <v>155</v>
      </c>
      <c r="AU337" s="208" t="s">
        <v>90</v>
      </c>
      <c r="AV337" s="13" t="s">
        <v>22</v>
      </c>
      <c r="AW337" s="13" t="s">
        <v>45</v>
      </c>
      <c r="AX337" s="13" t="s">
        <v>84</v>
      </c>
      <c r="AY337" s="208" t="s">
        <v>144</v>
      </c>
    </row>
    <row r="338" spans="2:51" s="14" customFormat="1" ht="11.25">
      <c r="B338" s="209"/>
      <c r="C338" s="210"/>
      <c r="D338" s="200" t="s">
        <v>155</v>
      </c>
      <c r="E338" s="211" t="s">
        <v>47</v>
      </c>
      <c r="F338" s="212" t="s">
        <v>475</v>
      </c>
      <c r="G338" s="210"/>
      <c r="H338" s="213">
        <v>12</v>
      </c>
      <c r="I338" s="214"/>
      <c r="J338" s="210"/>
      <c r="K338" s="210"/>
      <c r="L338" s="215"/>
      <c r="M338" s="216"/>
      <c r="N338" s="217"/>
      <c r="O338" s="217"/>
      <c r="P338" s="217"/>
      <c r="Q338" s="217"/>
      <c r="R338" s="217"/>
      <c r="S338" s="217"/>
      <c r="T338" s="218"/>
      <c r="AT338" s="219" t="s">
        <v>155</v>
      </c>
      <c r="AU338" s="219" t="s">
        <v>90</v>
      </c>
      <c r="AV338" s="14" t="s">
        <v>90</v>
      </c>
      <c r="AW338" s="14" t="s">
        <v>45</v>
      </c>
      <c r="AX338" s="14" t="s">
        <v>22</v>
      </c>
      <c r="AY338" s="219" t="s">
        <v>144</v>
      </c>
    </row>
    <row r="339" spans="1:65" s="2" customFormat="1" ht="16.5" customHeight="1">
      <c r="A339" s="36"/>
      <c r="B339" s="37"/>
      <c r="C339" s="180" t="s">
        <v>476</v>
      </c>
      <c r="D339" s="180" t="s">
        <v>146</v>
      </c>
      <c r="E339" s="181" t="s">
        <v>477</v>
      </c>
      <c r="F339" s="182" t="s">
        <v>478</v>
      </c>
      <c r="G339" s="183" t="s">
        <v>167</v>
      </c>
      <c r="H339" s="184">
        <v>12</v>
      </c>
      <c r="I339" s="185"/>
      <c r="J339" s="186">
        <f>ROUND(I339*H339,2)</f>
        <v>0</v>
      </c>
      <c r="K339" s="182" t="s">
        <v>150</v>
      </c>
      <c r="L339" s="41"/>
      <c r="M339" s="187" t="s">
        <v>47</v>
      </c>
      <c r="N339" s="188" t="s">
        <v>55</v>
      </c>
      <c r="O339" s="66"/>
      <c r="P339" s="189">
        <f>O339*H339</f>
        <v>0</v>
      </c>
      <c r="Q339" s="189">
        <v>0.0005805</v>
      </c>
      <c r="R339" s="189">
        <f>Q339*H339</f>
        <v>0.006966</v>
      </c>
      <c r="S339" s="189">
        <v>0</v>
      </c>
      <c r="T339" s="190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1" t="s">
        <v>151</v>
      </c>
      <c r="AT339" s="191" t="s">
        <v>146</v>
      </c>
      <c r="AU339" s="191" t="s">
        <v>90</v>
      </c>
      <c r="AY339" s="18" t="s">
        <v>144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18" t="s">
        <v>22</v>
      </c>
      <c r="BK339" s="192">
        <f>ROUND(I339*H339,2)</f>
        <v>0</v>
      </c>
      <c r="BL339" s="18" t="s">
        <v>151</v>
      </c>
      <c r="BM339" s="191" t="s">
        <v>479</v>
      </c>
    </row>
    <row r="340" spans="1:47" s="2" customFormat="1" ht="11.25">
      <c r="A340" s="36"/>
      <c r="B340" s="37"/>
      <c r="C340" s="38"/>
      <c r="D340" s="193" t="s">
        <v>153</v>
      </c>
      <c r="E340" s="38"/>
      <c r="F340" s="194" t="s">
        <v>480</v>
      </c>
      <c r="G340" s="38"/>
      <c r="H340" s="38"/>
      <c r="I340" s="195"/>
      <c r="J340" s="38"/>
      <c r="K340" s="38"/>
      <c r="L340" s="41"/>
      <c r="M340" s="196"/>
      <c r="N340" s="197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8" t="s">
        <v>153</v>
      </c>
      <c r="AU340" s="18" t="s">
        <v>90</v>
      </c>
    </row>
    <row r="341" spans="1:65" s="2" customFormat="1" ht="16.5" customHeight="1">
      <c r="A341" s="36"/>
      <c r="B341" s="37"/>
      <c r="C341" s="231" t="s">
        <v>481</v>
      </c>
      <c r="D341" s="231" t="s">
        <v>247</v>
      </c>
      <c r="E341" s="232" t="s">
        <v>482</v>
      </c>
      <c r="F341" s="233" t="s">
        <v>483</v>
      </c>
      <c r="G341" s="234" t="s">
        <v>209</v>
      </c>
      <c r="H341" s="235">
        <v>0.07</v>
      </c>
      <c r="I341" s="236"/>
      <c r="J341" s="237">
        <f>ROUND(I341*H341,2)</f>
        <v>0</v>
      </c>
      <c r="K341" s="233" t="s">
        <v>150</v>
      </c>
      <c r="L341" s="238"/>
      <c r="M341" s="239" t="s">
        <v>47</v>
      </c>
      <c r="N341" s="240" t="s">
        <v>55</v>
      </c>
      <c r="O341" s="66"/>
      <c r="P341" s="189">
        <f>O341*H341</f>
        <v>0</v>
      </c>
      <c r="Q341" s="189">
        <v>1</v>
      </c>
      <c r="R341" s="189">
        <f>Q341*H341</f>
        <v>0.07</v>
      </c>
      <c r="S341" s="189">
        <v>0</v>
      </c>
      <c r="T341" s="190">
        <f>S341*H341</f>
        <v>0</v>
      </c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R341" s="191" t="s">
        <v>206</v>
      </c>
      <c r="AT341" s="191" t="s">
        <v>247</v>
      </c>
      <c r="AU341" s="191" t="s">
        <v>90</v>
      </c>
      <c r="AY341" s="18" t="s">
        <v>144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18" t="s">
        <v>22</v>
      </c>
      <c r="BK341" s="192">
        <f>ROUND(I341*H341,2)</f>
        <v>0</v>
      </c>
      <c r="BL341" s="18" t="s">
        <v>151</v>
      </c>
      <c r="BM341" s="191" t="s">
        <v>484</v>
      </c>
    </row>
    <row r="342" spans="2:51" s="13" customFormat="1" ht="11.25">
      <c r="B342" s="198"/>
      <c r="C342" s="199"/>
      <c r="D342" s="200" t="s">
        <v>155</v>
      </c>
      <c r="E342" s="201" t="s">
        <v>47</v>
      </c>
      <c r="F342" s="202" t="s">
        <v>485</v>
      </c>
      <c r="G342" s="199"/>
      <c r="H342" s="201" t="s">
        <v>47</v>
      </c>
      <c r="I342" s="203"/>
      <c r="J342" s="199"/>
      <c r="K342" s="199"/>
      <c r="L342" s="204"/>
      <c r="M342" s="205"/>
      <c r="N342" s="206"/>
      <c r="O342" s="206"/>
      <c r="P342" s="206"/>
      <c r="Q342" s="206"/>
      <c r="R342" s="206"/>
      <c r="S342" s="206"/>
      <c r="T342" s="207"/>
      <c r="AT342" s="208" t="s">
        <v>155</v>
      </c>
      <c r="AU342" s="208" t="s">
        <v>90</v>
      </c>
      <c r="AV342" s="13" t="s">
        <v>22</v>
      </c>
      <c r="AW342" s="13" t="s">
        <v>45</v>
      </c>
      <c r="AX342" s="13" t="s">
        <v>84</v>
      </c>
      <c r="AY342" s="208" t="s">
        <v>144</v>
      </c>
    </row>
    <row r="343" spans="2:51" s="14" customFormat="1" ht="11.25">
      <c r="B343" s="209"/>
      <c r="C343" s="210"/>
      <c r="D343" s="200" t="s">
        <v>155</v>
      </c>
      <c r="E343" s="211" t="s">
        <v>47</v>
      </c>
      <c r="F343" s="212" t="s">
        <v>486</v>
      </c>
      <c r="G343" s="210"/>
      <c r="H343" s="213">
        <v>0.07</v>
      </c>
      <c r="I343" s="214"/>
      <c r="J343" s="210"/>
      <c r="K343" s="210"/>
      <c r="L343" s="215"/>
      <c r="M343" s="216"/>
      <c r="N343" s="217"/>
      <c r="O343" s="217"/>
      <c r="P343" s="217"/>
      <c r="Q343" s="217"/>
      <c r="R343" s="217"/>
      <c r="S343" s="217"/>
      <c r="T343" s="218"/>
      <c r="AT343" s="219" t="s">
        <v>155</v>
      </c>
      <c r="AU343" s="219" t="s">
        <v>90</v>
      </c>
      <c r="AV343" s="14" t="s">
        <v>90</v>
      </c>
      <c r="AW343" s="14" t="s">
        <v>45</v>
      </c>
      <c r="AX343" s="14" t="s">
        <v>22</v>
      </c>
      <c r="AY343" s="219" t="s">
        <v>144</v>
      </c>
    </row>
    <row r="344" spans="1:65" s="2" customFormat="1" ht="16.5" customHeight="1">
      <c r="A344" s="36"/>
      <c r="B344" s="37"/>
      <c r="C344" s="231" t="s">
        <v>487</v>
      </c>
      <c r="D344" s="231" t="s">
        <v>247</v>
      </c>
      <c r="E344" s="232" t="s">
        <v>488</v>
      </c>
      <c r="F344" s="233" t="s">
        <v>489</v>
      </c>
      <c r="G344" s="234" t="s">
        <v>209</v>
      </c>
      <c r="H344" s="235">
        <v>0.166</v>
      </c>
      <c r="I344" s="236"/>
      <c r="J344" s="237">
        <f>ROUND(I344*H344,2)</f>
        <v>0</v>
      </c>
      <c r="K344" s="233" t="s">
        <v>150</v>
      </c>
      <c r="L344" s="238"/>
      <c r="M344" s="239" t="s">
        <v>47</v>
      </c>
      <c r="N344" s="240" t="s">
        <v>55</v>
      </c>
      <c r="O344" s="66"/>
      <c r="P344" s="189">
        <f>O344*H344</f>
        <v>0</v>
      </c>
      <c r="Q344" s="189">
        <v>1</v>
      </c>
      <c r="R344" s="189">
        <f>Q344*H344</f>
        <v>0.166</v>
      </c>
      <c r="S344" s="189">
        <v>0</v>
      </c>
      <c r="T344" s="190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1" t="s">
        <v>206</v>
      </c>
      <c r="AT344" s="191" t="s">
        <v>247</v>
      </c>
      <c r="AU344" s="191" t="s">
        <v>90</v>
      </c>
      <c r="AY344" s="18" t="s">
        <v>144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8" t="s">
        <v>22</v>
      </c>
      <c r="BK344" s="192">
        <f>ROUND(I344*H344,2)</f>
        <v>0</v>
      </c>
      <c r="BL344" s="18" t="s">
        <v>151</v>
      </c>
      <c r="BM344" s="191" t="s">
        <v>490</v>
      </c>
    </row>
    <row r="345" spans="2:51" s="13" customFormat="1" ht="11.25">
      <c r="B345" s="198"/>
      <c r="C345" s="199"/>
      <c r="D345" s="200" t="s">
        <v>155</v>
      </c>
      <c r="E345" s="201" t="s">
        <v>47</v>
      </c>
      <c r="F345" s="202" t="s">
        <v>491</v>
      </c>
      <c r="G345" s="199"/>
      <c r="H345" s="201" t="s">
        <v>47</v>
      </c>
      <c r="I345" s="203"/>
      <c r="J345" s="199"/>
      <c r="K345" s="199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155</v>
      </c>
      <c r="AU345" s="208" t="s">
        <v>90</v>
      </c>
      <c r="AV345" s="13" t="s">
        <v>22</v>
      </c>
      <c r="AW345" s="13" t="s">
        <v>45</v>
      </c>
      <c r="AX345" s="13" t="s">
        <v>84</v>
      </c>
      <c r="AY345" s="208" t="s">
        <v>144</v>
      </c>
    </row>
    <row r="346" spans="2:51" s="14" customFormat="1" ht="11.25">
      <c r="B346" s="209"/>
      <c r="C346" s="210"/>
      <c r="D346" s="200" t="s">
        <v>155</v>
      </c>
      <c r="E346" s="211" t="s">
        <v>47</v>
      </c>
      <c r="F346" s="212" t="s">
        <v>492</v>
      </c>
      <c r="G346" s="210"/>
      <c r="H346" s="213">
        <v>0.166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155</v>
      </c>
      <c r="AU346" s="219" t="s">
        <v>90</v>
      </c>
      <c r="AV346" s="14" t="s">
        <v>90</v>
      </c>
      <c r="AW346" s="14" t="s">
        <v>45</v>
      </c>
      <c r="AX346" s="14" t="s">
        <v>22</v>
      </c>
      <c r="AY346" s="219" t="s">
        <v>144</v>
      </c>
    </row>
    <row r="347" spans="1:65" s="2" customFormat="1" ht="16.5" customHeight="1">
      <c r="A347" s="36"/>
      <c r="B347" s="37"/>
      <c r="C347" s="231" t="s">
        <v>493</v>
      </c>
      <c r="D347" s="231" t="s">
        <v>247</v>
      </c>
      <c r="E347" s="232" t="s">
        <v>494</v>
      </c>
      <c r="F347" s="233" t="s">
        <v>495</v>
      </c>
      <c r="G347" s="234" t="s">
        <v>209</v>
      </c>
      <c r="H347" s="235">
        <v>0.05</v>
      </c>
      <c r="I347" s="236"/>
      <c r="J347" s="237">
        <f>ROUND(I347*H347,2)</f>
        <v>0</v>
      </c>
      <c r="K347" s="233" t="s">
        <v>150</v>
      </c>
      <c r="L347" s="238"/>
      <c r="M347" s="239" t="s">
        <v>47</v>
      </c>
      <c r="N347" s="240" t="s">
        <v>55</v>
      </c>
      <c r="O347" s="66"/>
      <c r="P347" s="189">
        <f>O347*H347</f>
        <v>0</v>
      </c>
      <c r="Q347" s="189">
        <v>1</v>
      </c>
      <c r="R347" s="189">
        <f>Q347*H347</f>
        <v>0.05</v>
      </c>
      <c r="S347" s="189">
        <v>0</v>
      </c>
      <c r="T347" s="190">
        <f>S347*H347</f>
        <v>0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1" t="s">
        <v>206</v>
      </c>
      <c r="AT347" s="191" t="s">
        <v>247</v>
      </c>
      <c r="AU347" s="191" t="s">
        <v>90</v>
      </c>
      <c r="AY347" s="18" t="s">
        <v>144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18" t="s">
        <v>22</v>
      </c>
      <c r="BK347" s="192">
        <f>ROUND(I347*H347,2)</f>
        <v>0</v>
      </c>
      <c r="BL347" s="18" t="s">
        <v>151</v>
      </c>
      <c r="BM347" s="191" t="s">
        <v>496</v>
      </c>
    </row>
    <row r="348" spans="2:51" s="13" customFormat="1" ht="11.25">
      <c r="B348" s="198"/>
      <c r="C348" s="199"/>
      <c r="D348" s="200" t="s">
        <v>155</v>
      </c>
      <c r="E348" s="201" t="s">
        <v>47</v>
      </c>
      <c r="F348" s="202" t="s">
        <v>497</v>
      </c>
      <c r="G348" s="199"/>
      <c r="H348" s="201" t="s">
        <v>47</v>
      </c>
      <c r="I348" s="203"/>
      <c r="J348" s="199"/>
      <c r="K348" s="199"/>
      <c r="L348" s="204"/>
      <c r="M348" s="205"/>
      <c r="N348" s="206"/>
      <c r="O348" s="206"/>
      <c r="P348" s="206"/>
      <c r="Q348" s="206"/>
      <c r="R348" s="206"/>
      <c r="S348" s="206"/>
      <c r="T348" s="207"/>
      <c r="AT348" s="208" t="s">
        <v>155</v>
      </c>
      <c r="AU348" s="208" t="s">
        <v>90</v>
      </c>
      <c r="AV348" s="13" t="s">
        <v>22</v>
      </c>
      <c r="AW348" s="13" t="s">
        <v>45</v>
      </c>
      <c r="AX348" s="13" t="s">
        <v>84</v>
      </c>
      <c r="AY348" s="208" t="s">
        <v>144</v>
      </c>
    </row>
    <row r="349" spans="2:51" s="14" customFormat="1" ht="11.25">
      <c r="B349" s="209"/>
      <c r="C349" s="210"/>
      <c r="D349" s="200" t="s">
        <v>155</v>
      </c>
      <c r="E349" s="211" t="s">
        <v>47</v>
      </c>
      <c r="F349" s="212" t="s">
        <v>498</v>
      </c>
      <c r="G349" s="210"/>
      <c r="H349" s="213">
        <v>0.05</v>
      </c>
      <c r="I349" s="214"/>
      <c r="J349" s="210"/>
      <c r="K349" s="210"/>
      <c r="L349" s="215"/>
      <c r="M349" s="216"/>
      <c r="N349" s="217"/>
      <c r="O349" s="217"/>
      <c r="P349" s="217"/>
      <c r="Q349" s="217"/>
      <c r="R349" s="217"/>
      <c r="S349" s="217"/>
      <c r="T349" s="218"/>
      <c r="AT349" s="219" t="s">
        <v>155</v>
      </c>
      <c r="AU349" s="219" t="s">
        <v>90</v>
      </c>
      <c r="AV349" s="14" t="s">
        <v>90</v>
      </c>
      <c r="AW349" s="14" t="s">
        <v>45</v>
      </c>
      <c r="AX349" s="14" t="s">
        <v>84</v>
      </c>
      <c r="AY349" s="219" t="s">
        <v>144</v>
      </c>
    </row>
    <row r="350" spans="2:51" s="15" customFormat="1" ht="11.25">
      <c r="B350" s="220"/>
      <c r="C350" s="221"/>
      <c r="D350" s="200" t="s">
        <v>155</v>
      </c>
      <c r="E350" s="222" t="s">
        <v>47</v>
      </c>
      <c r="F350" s="223" t="s">
        <v>159</v>
      </c>
      <c r="G350" s="221"/>
      <c r="H350" s="224">
        <v>0.05</v>
      </c>
      <c r="I350" s="225"/>
      <c r="J350" s="221"/>
      <c r="K350" s="221"/>
      <c r="L350" s="226"/>
      <c r="M350" s="227"/>
      <c r="N350" s="228"/>
      <c r="O350" s="228"/>
      <c r="P350" s="228"/>
      <c r="Q350" s="228"/>
      <c r="R350" s="228"/>
      <c r="S350" s="228"/>
      <c r="T350" s="229"/>
      <c r="AT350" s="230" t="s">
        <v>155</v>
      </c>
      <c r="AU350" s="230" t="s">
        <v>90</v>
      </c>
      <c r="AV350" s="15" t="s">
        <v>151</v>
      </c>
      <c r="AW350" s="15" t="s">
        <v>45</v>
      </c>
      <c r="AX350" s="15" t="s">
        <v>22</v>
      </c>
      <c r="AY350" s="230" t="s">
        <v>144</v>
      </c>
    </row>
    <row r="351" spans="1:65" s="2" customFormat="1" ht="16.5" customHeight="1">
      <c r="A351" s="36"/>
      <c r="B351" s="37"/>
      <c r="C351" s="180" t="s">
        <v>499</v>
      </c>
      <c r="D351" s="180" t="s">
        <v>146</v>
      </c>
      <c r="E351" s="181" t="s">
        <v>500</v>
      </c>
      <c r="F351" s="182" t="s">
        <v>501</v>
      </c>
      <c r="G351" s="183" t="s">
        <v>370</v>
      </c>
      <c r="H351" s="184">
        <v>8</v>
      </c>
      <c r="I351" s="185"/>
      <c r="J351" s="186">
        <f>ROUND(I351*H351,2)</f>
        <v>0</v>
      </c>
      <c r="K351" s="182" t="s">
        <v>150</v>
      </c>
      <c r="L351" s="41"/>
      <c r="M351" s="187" t="s">
        <v>47</v>
      </c>
      <c r="N351" s="188" t="s">
        <v>55</v>
      </c>
      <c r="O351" s="66"/>
      <c r="P351" s="189">
        <f>O351*H351</f>
        <v>0</v>
      </c>
      <c r="Q351" s="189">
        <v>0.36966</v>
      </c>
      <c r="R351" s="189">
        <f>Q351*H351</f>
        <v>2.95728</v>
      </c>
      <c r="S351" s="189">
        <v>0</v>
      </c>
      <c r="T351" s="190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191" t="s">
        <v>151</v>
      </c>
      <c r="AT351" s="191" t="s">
        <v>146</v>
      </c>
      <c r="AU351" s="191" t="s">
        <v>90</v>
      </c>
      <c r="AY351" s="18" t="s">
        <v>144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8" t="s">
        <v>22</v>
      </c>
      <c r="BK351" s="192">
        <f>ROUND(I351*H351,2)</f>
        <v>0</v>
      </c>
      <c r="BL351" s="18" t="s">
        <v>151</v>
      </c>
      <c r="BM351" s="191" t="s">
        <v>502</v>
      </c>
    </row>
    <row r="352" spans="1:47" s="2" customFormat="1" ht="11.25">
      <c r="A352" s="36"/>
      <c r="B352" s="37"/>
      <c r="C352" s="38"/>
      <c r="D352" s="193" t="s">
        <v>153</v>
      </c>
      <c r="E352" s="38"/>
      <c r="F352" s="194" t="s">
        <v>503</v>
      </c>
      <c r="G352" s="38"/>
      <c r="H352" s="38"/>
      <c r="I352" s="195"/>
      <c r="J352" s="38"/>
      <c r="K352" s="38"/>
      <c r="L352" s="41"/>
      <c r="M352" s="196"/>
      <c r="N352" s="197"/>
      <c r="O352" s="66"/>
      <c r="P352" s="66"/>
      <c r="Q352" s="66"/>
      <c r="R352" s="66"/>
      <c r="S352" s="66"/>
      <c r="T352" s="67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T352" s="18" t="s">
        <v>153</v>
      </c>
      <c r="AU352" s="18" t="s">
        <v>90</v>
      </c>
    </row>
    <row r="353" spans="2:51" s="14" customFormat="1" ht="11.25">
      <c r="B353" s="209"/>
      <c r="C353" s="210"/>
      <c r="D353" s="200" t="s">
        <v>155</v>
      </c>
      <c r="E353" s="211" t="s">
        <v>47</v>
      </c>
      <c r="F353" s="212" t="s">
        <v>504</v>
      </c>
      <c r="G353" s="210"/>
      <c r="H353" s="213">
        <v>8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155</v>
      </c>
      <c r="AU353" s="219" t="s">
        <v>90</v>
      </c>
      <c r="AV353" s="14" t="s">
        <v>90</v>
      </c>
      <c r="AW353" s="14" t="s">
        <v>45</v>
      </c>
      <c r="AX353" s="14" t="s">
        <v>22</v>
      </c>
      <c r="AY353" s="219" t="s">
        <v>144</v>
      </c>
    </row>
    <row r="354" spans="1:65" s="2" customFormat="1" ht="24.2" customHeight="1">
      <c r="A354" s="36"/>
      <c r="B354" s="37"/>
      <c r="C354" s="180" t="s">
        <v>505</v>
      </c>
      <c r="D354" s="180" t="s">
        <v>146</v>
      </c>
      <c r="E354" s="181" t="s">
        <v>506</v>
      </c>
      <c r="F354" s="182" t="s">
        <v>507</v>
      </c>
      <c r="G354" s="183" t="s">
        <v>149</v>
      </c>
      <c r="H354" s="184">
        <v>176</v>
      </c>
      <c r="I354" s="185"/>
      <c r="J354" s="186">
        <f>ROUND(I354*H354,2)</f>
        <v>0</v>
      </c>
      <c r="K354" s="182" t="s">
        <v>150</v>
      </c>
      <c r="L354" s="41"/>
      <c r="M354" s="187" t="s">
        <v>47</v>
      </c>
      <c r="N354" s="188" t="s">
        <v>55</v>
      </c>
      <c r="O354" s="66"/>
      <c r="P354" s="189">
        <f>O354*H354</f>
        <v>0</v>
      </c>
      <c r="Q354" s="189">
        <v>0</v>
      </c>
      <c r="R354" s="189">
        <f>Q354*H354</f>
        <v>0</v>
      </c>
      <c r="S354" s="189">
        <v>0</v>
      </c>
      <c r="T354" s="190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91" t="s">
        <v>151</v>
      </c>
      <c r="AT354" s="191" t="s">
        <v>146</v>
      </c>
      <c r="AU354" s="191" t="s">
        <v>90</v>
      </c>
      <c r="AY354" s="18" t="s">
        <v>144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8" t="s">
        <v>22</v>
      </c>
      <c r="BK354" s="192">
        <f>ROUND(I354*H354,2)</f>
        <v>0</v>
      </c>
      <c r="BL354" s="18" t="s">
        <v>151</v>
      </c>
      <c r="BM354" s="191" t="s">
        <v>508</v>
      </c>
    </row>
    <row r="355" spans="1:47" s="2" customFormat="1" ht="11.25">
      <c r="A355" s="36"/>
      <c r="B355" s="37"/>
      <c r="C355" s="38"/>
      <c r="D355" s="193" t="s">
        <v>153</v>
      </c>
      <c r="E355" s="38"/>
      <c r="F355" s="194" t="s">
        <v>509</v>
      </c>
      <c r="G355" s="38"/>
      <c r="H355" s="38"/>
      <c r="I355" s="195"/>
      <c r="J355" s="38"/>
      <c r="K355" s="38"/>
      <c r="L355" s="41"/>
      <c r="M355" s="196"/>
      <c r="N355" s="197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8" t="s">
        <v>153</v>
      </c>
      <c r="AU355" s="18" t="s">
        <v>90</v>
      </c>
    </row>
    <row r="356" spans="2:51" s="14" customFormat="1" ht="11.25">
      <c r="B356" s="209"/>
      <c r="C356" s="210"/>
      <c r="D356" s="200" t="s">
        <v>155</v>
      </c>
      <c r="E356" s="211" t="s">
        <v>47</v>
      </c>
      <c r="F356" s="212" t="s">
        <v>510</v>
      </c>
      <c r="G356" s="210"/>
      <c r="H356" s="213">
        <v>130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155</v>
      </c>
      <c r="AU356" s="219" t="s">
        <v>90</v>
      </c>
      <c r="AV356" s="14" t="s">
        <v>90</v>
      </c>
      <c r="AW356" s="14" t="s">
        <v>45</v>
      </c>
      <c r="AX356" s="14" t="s">
        <v>84</v>
      </c>
      <c r="AY356" s="219" t="s">
        <v>144</v>
      </c>
    </row>
    <row r="357" spans="2:51" s="13" customFormat="1" ht="11.25">
      <c r="B357" s="198"/>
      <c r="C357" s="199"/>
      <c r="D357" s="200" t="s">
        <v>155</v>
      </c>
      <c r="E357" s="201" t="s">
        <v>47</v>
      </c>
      <c r="F357" s="202" t="s">
        <v>283</v>
      </c>
      <c r="G357" s="199"/>
      <c r="H357" s="201" t="s">
        <v>47</v>
      </c>
      <c r="I357" s="203"/>
      <c r="J357" s="199"/>
      <c r="K357" s="199"/>
      <c r="L357" s="204"/>
      <c r="M357" s="205"/>
      <c r="N357" s="206"/>
      <c r="O357" s="206"/>
      <c r="P357" s="206"/>
      <c r="Q357" s="206"/>
      <c r="R357" s="206"/>
      <c r="S357" s="206"/>
      <c r="T357" s="207"/>
      <c r="AT357" s="208" t="s">
        <v>155</v>
      </c>
      <c r="AU357" s="208" t="s">
        <v>90</v>
      </c>
      <c r="AV357" s="13" t="s">
        <v>22</v>
      </c>
      <c r="AW357" s="13" t="s">
        <v>45</v>
      </c>
      <c r="AX357" s="13" t="s">
        <v>84</v>
      </c>
      <c r="AY357" s="208" t="s">
        <v>144</v>
      </c>
    </row>
    <row r="358" spans="2:51" s="13" customFormat="1" ht="11.25">
      <c r="B358" s="198"/>
      <c r="C358" s="199"/>
      <c r="D358" s="200" t="s">
        <v>155</v>
      </c>
      <c r="E358" s="201" t="s">
        <v>47</v>
      </c>
      <c r="F358" s="202" t="s">
        <v>283</v>
      </c>
      <c r="G358" s="199"/>
      <c r="H358" s="201" t="s">
        <v>47</v>
      </c>
      <c r="I358" s="203"/>
      <c r="J358" s="199"/>
      <c r="K358" s="199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155</v>
      </c>
      <c r="AU358" s="208" t="s">
        <v>90</v>
      </c>
      <c r="AV358" s="13" t="s">
        <v>22</v>
      </c>
      <c r="AW358" s="13" t="s">
        <v>45</v>
      </c>
      <c r="AX358" s="13" t="s">
        <v>84</v>
      </c>
      <c r="AY358" s="208" t="s">
        <v>144</v>
      </c>
    </row>
    <row r="359" spans="2:51" s="14" customFormat="1" ht="11.25">
      <c r="B359" s="209"/>
      <c r="C359" s="210"/>
      <c r="D359" s="200" t="s">
        <v>155</v>
      </c>
      <c r="E359" s="211" t="s">
        <v>47</v>
      </c>
      <c r="F359" s="212" t="s">
        <v>274</v>
      </c>
      <c r="G359" s="210"/>
      <c r="H359" s="213">
        <v>18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155</v>
      </c>
      <c r="AU359" s="219" t="s">
        <v>90</v>
      </c>
      <c r="AV359" s="14" t="s">
        <v>90</v>
      </c>
      <c r="AW359" s="14" t="s">
        <v>45</v>
      </c>
      <c r="AX359" s="14" t="s">
        <v>84</v>
      </c>
      <c r="AY359" s="219" t="s">
        <v>144</v>
      </c>
    </row>
    <row r="360" spans="2:51" s="14" customFormat="1" ht="11.25">
      <c r="B360" s="209"/>
      <c r="C360" s="210"/>
      <c r="D360" s="200" t="s">
        <v>155</v>
      </c>
      <c r="E360" s="211" t="s">
        <v>47</v>
      </c>
      <c r="F360" s="212" t="s">
        <v>511</v>
      </c>
      <c r="G360" s="210"/>
      <c r="H360" s="213">
        <v>28</v>
      </c>
      <c r="I360" s="214"/>
      <c r="J360" s="210"/>
      <c r="K360" s="210"/>
      <c r="L360" s="215"/>
      <c r="M360" s="216"/>
      <c r="N360" s="217"/>
      <c r="O360" s="217"/>
      <c r="P360" s="217"/>
      <c r="Q360" s="217"/>
      <c r="R360" s="217"/>
      <c r="S360" s="217"/>
      <c r="T360" s="218"/>
      <c r="AT360" s="219" t="s">
        <v>155</v>
      </c>
      <c r="AU360" s="219" t="s">
        <v>90</v>
      </c>
      <c r="AV360" s="14" t="s">
        <v>90</v>
      </c>
      <c r="AW360" s="14" t="s">
        <v>45</v>
      </c>
      <c r="AX360" s="14" t="s">
        <v>84</v>
      </c>
      <c r="AY360" s="219" t="s">
        <v>144</v>
      </c>
    </row>
    <row r="361" spans="2:51" s="15" customFormat="1" ht="11.25">
      <c r="B361" s="220"/>
      <c r="C361" s="221"/>
      <c r="D361" s="200" t="s">
        <v>155</v>
      </c>
      <c r="E361" s="222" t="s">
        <v>47</v>
      </c>
      <c r="F361" s="223" t="s">
        <v>159</v>
      </c>
      <c r="G361" s="221"/>
      <c r="H361" s="224">
        <v>176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155</v>
      </c>
      <c r="AU361" s="230" t="s">
        <v>90</v>
      </c>
      <c r="AV361" s="15" t="s">
        <v>151</v>
      </c>
      <c r="AW361" s="15" t="s">
        <v>45</v>
      </c>
      <c r="AX361" s="15" t="s">
        <v>22</v>
      </c>
      <c r="AY361" s="230" t="s">
        <v>144</v>
      </c>
    </row>
    <row r="362" spans="1:65" s="2" customFormat="1" ht="24.2" customHeight="1">
      <c r="A362" s="36"/>
      <c r="B362" s="37"/>
      <c r="C362" s="180" t="s">
        <v>512</v>
      </c>
      <c r="D362" s="180" t="s">
        <v>146</v>
      </c>
      <c r="E362" s="181" t="s">
        <v>513</v>
      </c>
      <c r="F362" s="182" t="s">
        <v>514</v>
      </c>
      <c r="G362" s="183" t="s">
        <v>149</v>
      </c>
      <c r="H362" s="184">
        <v>5280</v>
      </c>
      <c r="I362" s="185"/>
      <c r="J362" s="186">
        <f>ROUND(I362*H362,2)</f>
        <v>0</v>
      </c>
      <c r="K362" s="182" t="s">
        <v>150</v>
      </c>
      <c r="L362" s="41"/>
      <c r="M362" s="187" t="s">
        <v>47</v>
      </c>
      <c r="N362" s="188" t="s">
        <v>55</v>
      </c>
      <c r="O362" s="66"/>
      <c r="P362" s="189">
        <f>O362*H362</f>
        <v>0</v>
      </c>
      <c r="Q362" s="189">
        <v>0</v>
      </c>
      <c r="R362" s="189">
        <f>Q362*H362</f>
        <v>0</v>
      </c>
      <c r="S362" s="189">
        <v>0</v>
      </c>
      <c r="T362" s="190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91" t="s">
        <v>151</v>
      </c>
      <c r="AT362" s="191" t="s">
        <v>146</v>
      </c>
      <c r="AU362" s="191" t="s">
        <v>90</v>
      </c>
      <c r="AY362" s="18" t="s">
        <v>144</v>
      </c>
      <c r="BE362" s="192">
        <f>IF(N362="základní",J362,0)</f>
        <v>0</v>
      </c>
      <c r="BF362" s="192">
        <f>IF(N362="snížená",J362,0)</f>
        <v>0</v>
      </c>
      <c r="BG362" s="192">
        <f>IF(N362="zákl. přenesená",J362,0)</f>
        <v>0</v>
      </c>
      <c r="BH362" s="192">
        <f>IF(N362="sníž. přenesená",J362,0)</f>
        <v>0</v>
      </c>
      <c r="BI362" s="192">
        <f>IF(N362="nulová",J362,0)</f>
        <v>0</v>
      </c>
      <c r="BJ362" s="18" t="s">
        <v>22</v>
      </c>
      <c r="BK362" s="192">
        <f>ROUND(I362*H362,2)</f>
        <v>0</v>
      </c>
      <c r="BL362" s="18" t="s">
        <v>151</v>
      </c>
      <c r="BM362" s="191" t="s">
        <v>515</v>
      </c>
    </row>
    <row r="363" spans="1:47" s="2" customFormat="1" ht="11.25">
      <c r="A363" s="36"/>
      <c r="B363" s="37"/>
      <c r="C363" s="38"/>
      <c r="D363" s="193" t="s">
        <v>153</v>
      </c>
      <c r="E363" s="38"/>
      <c r="F363" s="194" t="s">
        <v>516</v>
      </c>
      <c r="G363" s="38"/>
      <c r="H363" s="38"/>
      <c r="I363" s="195"/>
      <c r="J363" s="38"/>
      <c r="K363" s="38"/>
      <c r="L363" s="41"/>
      <c r="M363" s="196"/>
      <c r="N363" s="197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8" t="s">
        <v>153</v>
      </c>
      <c r="AU363" s="18" t="s">
        <v>90</v>
      </c>
    </row>
    <row r="364" spans="2:51" s="14" customFormat="1" ht="11.25">
      <c r="B364" s="209"/>
      <c r="C364" s="210"/>
      <c r="D364" s="200" t="s">
        <v>155</v>
      </c>
      <c r="E364" s="211" t="s">
        <v>47</v>
      </c>
      <c r="F364" s="212" t="s">
        <v>517</v>
      </c>
      <c r="G364" s="210"/>
      <c r="H364" s="213">
        <v>5280</v>
      </c>
      <c r="I364" s="214"/>
      <c r="J364" s="210"/>
      <c r="K364" s="210"/>
      <c r="L364" s="215"/>
      <c r="M364" s="216"/>
      <c r="N364" s="217"/>
      <c r="O364" s="217"/>
      <c r="P364" s="217"/>
      <c r="Q364" s="217"/>
      <c r="R364" s="217"/>
      <c r="S364" s="217"/>
      <c r="T364" s="218"/>
      <c r="AT364" s="219" t="s">
        <v>155</v>
      </c>
      <c r="AU364" s="219" t="s">
        <v>90</v>
      </c>
      <c r="AV364" s="14" t="s">
        <v>90</v>
      </c>
      <c r="AW364" s="14" t="s">
        <v>45</v>
      </c>
      <c r="AX364" s="14" t="s">
        <v>22</v>
      </c>
      <c r="AY364" s="219" t="s">
        <v>144</v>
      </c>
    </row>
    <row r="365" spans="1:65" s="2" customFormat="1" ht="24.2" customHeight="1">
      <c r="A365" s="36"/>
      <c r="B365" s="37"/>
      <c r="C365" s="180" t="s">
        <v>518</v>
      </c>
      <c r="D365" s="180" t="s">
        <v>146</v>
      </c>
      <c r="E365" s="181" t="s">
        <v>519</v>
      </c>
      <c r="F365" s="182" t="s">
        <v>520</v>
      </c>
      <c r="G365" s="183" t="s">
        <v>149</v>
      </c>
      <c r="H365" s="184">
        <v>176</v>
      </c>
      <c r="I365" s="185"/>
      <c r="J365" s="186">
        <f>ROUND(I365*H365,2)</f>
        <v>0</v>
      </c>
      <c r="K365" s="182" t="s">
        <v>150</v>
      </c>
      <c r="L365" s="41"/>
      <c r="M365" s="187" t="s">
        <v>47</v>
      </c>
      <c r="N365" s="188" t="s">
        <v>55</v>
      </c>
      <c r="O365" s="66"/>
      <c r="P365" s="189">
        <f>O365*H365</f>
        <v>0</v>
      </c>
      <c r="Q365" s="189">
        <v>0</v>
      </c>
      <c r="R365" s="189">
        <f>Q365*H365</f>
        <v>0</v>
      </c>
      <c r="S365" s="189">
        <v>0</v>
      </c>
      <c r="T365" s="190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1" t="s">
        <v>151</v>
      </c>
      <c r="AT365" s="191" t="s">
        <v>146</v>
      </c>
      <c r="AU365" s="191" t="s">
        <v>90</v>
      </c>
      <c r="AY365" s="18" t="s">
        <v>144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8" t="s">
        <v>22</v>
      </c>
      <c r="BK365" s="192">
        <f>ROUND(I365*H365,2)</f>
        <v>0</v>
      </c>
      <c r="BL365" s="18" t="s">
        <v>151</v>
      </c>
      <c r="BM365" s="191" t="s">
        <v>521</v>
      </c>
    </row>
    <row r="366" spans="1:47" s="2" customFormat="1" ht="11.25">
      <c r="A366" s="36"/>
      <c r="B366" s="37"/>
      <c r="C366" s="38"/>
      <c r="D366" s="193" t="s">
        <v>153</v>
      </c>
      <c r="E366" s="38"/>
      <c r="F366" s="194" t="s">
        <v>522</v>
      </c>
      <c r="G366" s="38"/>
      <c r="H366" s="38"/>
      <c r="I366" s="195"/>
      <c r="J366" s="38"/>
      <c r="K366" s="38"/>
      <c r="L366" s="41"/>
      <c r="M366" s="196"/>
      <c r="N366" s="197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8" t="s">
        <v>153</v>
      </c>
      <c r="AU366" s="18" t="s">
        <v>90</v>
      </c>
    </row>
    <row r="367" spans="1:65" s="2" customFormat="1" ht="24.2" customHeight="1">
      <c r="A367" s="36"/>
      <c r="B367" s="37"/>
      <c r="C367" s="180" t="s">
        <v>523</v>
      </c>
      <c r="D367" s="180" t="s">
        <v>146</v>
      </c>
      <c r="E367" s="181" t="s">
        <v>524</v>
      </c>
      <c r="F367" s="182" t="s">
        <v>525</v>
      </c>
      <c r="G367" s="183" t="s">
        <v>191</v>
      </c>
      <c r="H367" s="184">
        <v>68.904</v>
      </c>
      <c r="I367" s="185"/>
      <c r="J367" s="186">
        <f>ROUND(I367*H367,2)</f>
        <v>0</v>
      </c>
      <c r="K367" s="182" t="s">
        <v>150</v>
      </c>
      <c r="L367" s="41"/>
      <c r="M367" s="187" t="s">
        <v>47</v>
      </c>
      <c r="N367" s="188" t="s">
        <v>55</v>
      </c>
      <c r="O367" s="66"/>
      <c r="P367" s="189">
        <f>O367*H367</f>
        <v>0</v>
      </c>
      <c r="Q367" s="189">
        <v>0</v>
      </c>
      <c r="R367" s="189">
        <f>Q367*H367</f>
        <v>0</v>
      </c>
      <c r="S367" s="189">
        <v>0</v>
      </c>
      <c r="T367" s="190">
        <f>S367*H367</f>
        <v>0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191" t="s">
        <v>151</v>
      </c>
      <c r="AT367" s="191" t="s">
        <v>146</v>
      </c>
      <c r="AU367" s="191" t="s">
        <v>90</v>
      </c>
      <c r="AY367" s="18" t="s">
        <v>144</v>
      </c>
      <c r="BE367" s="192">
        <f>IF(N367="základní",J367,0)</f>
        <v>0</v>
      </c>
      <c r="BF367" s="192">
        <f>IF(N367="snížená",J367,0)</f>
        <v>0</v>
      </c>
      <c r="BG367" s="192">
        <f>IF(N367="zákl. přenesená",J367,0)</f>
        <v>0</v>
      </c>
      <c r="BH367" s="192">
        <f>IF(N367="sníž. přenesená",J367,0)</f>
        <v>0</v>
      </c>
      <c r="BI367" s="192">
        <f>IF(N367="nulová",J367,0)</f>
        <v>0</v>
      </c>
      <c r="BJ367" s="18" t="s">
        <v>22</v>
      </c>
      <c r="BK367" s="192">
        <f>ROUND(I367*H367,2)</f>
        <v>0</v>
      </c>
      <c r="BL367" s="18" t="s">
        <v>151</v>
      </c>
      <c r="BM367" s="191" t="s">
        <v>526</v>
      </c>
    </row>
    <row r="368" spans="1:47" s="2" customFormat="1" ht="11.25">
      <c r="A368" s="36"/>
      <c r="B368" s="37"/>
      <c r="C368" s="38"/>
      <c r="D368" s="193" t="s">
        <v>153</v>
      </c>
      <c r="E368" s="38"/>
      <c r="F368" s="194" t="s">
        <v>527</v>
      </c>
      <c r="G368" s="38"/>
      <c r="H368" s="38"/>
      <c r="I368" s="195"/>
      <c r="J368" s="38"/>
      <c r="K368" s="38"/>
      <c r="L368" s="41"/>
      <c r="M368" s="196"/>
      <c r="N368" s="197"/>
      <c r="O368" s="66"/>
      <c r="P368" s="66"/>
      <c r="Q368" s="66"/>
      <c r="R368" s="66"/>
      <c r="S368" s="66"/>
      <c r="T368" s="67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T368" s="18" t="s">
        <v>153</v>
      </c>
      <c r="AU368" s="18" t="s">
        <v>90</v>
      </c>
    </row>
    <row r="369" spans="2:51" s="13" customFormat="1" ht="11.25">
      <c r="B369" s="198"/>
      <c r="C369" s="199"/>
      <c r="D369" s="200" t="s">
        <v>155</v>
      </c>
      <c r="E369" s="201" t="s">
        <v>47</v>
      </c>
      <c r="F369" s="202" t="s">
        <v>528</v>
      </c>
      <c r="G369" s="199"/>
      <c r="H369" s="201" t="s">
        <v>47</v>
      </c>
      <c r="I369" s="203"/>
      <c r="J369" s="199"/>
      <c r="K369" s="199"/>
      <c r="L369" s="204"/>
      <c r="M369" s="205"/>
      <c r="N369" s="206"/>
      <c r="O369" s="206"/>
      <c r="P369" s="206"/>
      <c r="Q369" s="206"/>
      <c r="R369" s="206"/>
      <c r="S369" s="206"/>
      <c r="T369" s="207"/>
      <c r="AT369" s="208" t="s">
        <v>155</v>
      </c>
      <c r="AU369" s="208" t="s">
        <v>90</v>
      </c>
      <c r="AV369" s="13" t="s">
        <v>22</v>
      </c>
      <c r="AW369" s="13" t="s">
        <v>45</v>
      </c>
      <c r="AX369" s="13" t="s">
        <v>84</v>
      </c>
      <c r="AY369" s="208" t="s">
        <v>144</v>
      </c>
    </row>
    <row r="370" spans="2:51" s="14" customFormat="1" ht="11.25">
      <c r="B370" s="209"/>
      <c r="C370" s="210"/>
      <c r="D370" s="200" t="s">
        <v>155</v>
      </c>
      <c r="E370" s="211" t="s">
        <v>47</v>
      </c>
      <c r="F370" s="212" t="s">
        <v>529</v>
      </c>
      <c r="G370" s="210"/>
      <c r="H370" s="213">
        <v>68.904</v>
      </c>
      <c r="I370" s="214"/>
      <c r="J370" s="210"/>
      <c r="K370" s="210"/>
      <c r="L370" s="215"/>
      <c r="M370" s="216"/>
      <c r="N370" s="217"/>
      <c r="O370" s="217"/>
      <c r="P370" s="217"/>
      <c r="Q370" s="217"/>
      <c r="R370" s="217"/>
      <c r="S370" s="217"/>
      <c r="T370" s="218"/>
      <c r="AT370" s="219" t="s">
        <v>155</v>
      </c>
      <c r="AU370" s="219" t="s">
        <v>90</v>
      </c>
      <c r="AV370" s="14" t="s">
        <v>90</v>
      </c>
      <c r="AW370" s="14" t="s">
        <v>45</v>
      </c>
      <c r="AX370" s="14" t="s">
        <v>84</v>
      </c>
      <c r="AY370" s="219" t="s">
        <v>144</v>
      </c>
    </row>
    <row r="371" spans="2:51" s="15" customFormat="1" ht="11.25">
      <c r="B371" s="220"/>
      <c r="C371" s="221"/>
      <c r="D371" s="200" t="s">
        <v>155</v>
      </c>
      <c r="E371" s="222" t="s">
        <v>47</v>
      </c>
      <c r="F371" s="223" t="s">
        <v>159</v>
      </c>
      <c r="G371" s="221"/>
      <c r="H371" s="224">
        <v>68.904</v>
      </c>
      <c r="I371" s="225"/>
      <c r="J371" s="221"/>
      <c r="K371" s="221"/>
      <c r="L371" s="226"/>
      <c r="M371" s="227"/>
      <c r="N371" s="228"/>
      <c r="O371" s="228"/>
      <c r="P371" s="228"/>
      <c r="Q371" s="228"/>
      <c r="R371" s="228"/>
      <c r="S371" s="228"/>
      <c r="T371" s="229"/>
      <c r="AT371" s="230" t="s">
        <v>155</v>
      </c>
      <c r="AU371" s="230" t="s">
        <v>90</v>
      </c>
      <c r="AV371" s="15" t="s">
        <v>151</v>
      </c>
      <c r="AW371" s="15" t="s">
        <v>45</v>
      </c>
      <c r="AX371" s="15" t="s">
        <v>22</v>
      </c>
      <c r="AY371" s="230" t="s">
        <v>144</v>
      </c>
    </row>
    <row r="372" spans="1:65" s="2" customFormat="1" ht="24.2" customHeight="1">
      <c r="A372" s="36"/>
      <c r="B372" s="37"/>
      <c r="C372" s="180" t="s">
        <v>530</v>
      </c>
      <c r="D372" s="180" t="s">
        <v>146</v>
      </c>
      <c r="E372" s="181" t="s">
        <v>531</v>
      </c>
      <c r="F372" s="182" t="s">
        <v>532</v>
      </c>
      <c r="G372" s="183" t="s">
        <v>191</v>
      </c>
      <c r="H372" s="184">
        <v>2067.12</v>
      </c>
      <c r="I372" s="185"/>
      <c r="J372" s="186">
        <f>ROUND(I372*H372,2)</f>
        <v>0</v>
      </c>
      <c r="K372" s="182" t="s">
        <v>150</v>
      </c>
      <c r="L372" s="41"/>
      <c r="M372" s="187" t="s">
        <v>47</v>
      </c>
      <c r="N372" s="188" t="s">
        <v>55</v>
      </c>
      <c r="O372" s="66"/>
      <c r="P372" s="189">
        <f>O372*H372</f>
        <v>0</v>
      </c>
      <c r="Q372" s="189">
        <v>0</v>
      </c>
      <c r="R372" s="189">
        <f>Q372*H372</f>
        <v>0</v>
      </c>
      <c r="S372" s="189">
        <v>0</v>
      </c>
      <c r="T372" s="190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91" t="s">
        <v>151</v>
      </c>
      <c r="AT372" s="191" t="s">
        <v>146</v>
      </c>
      <c r="AU372" s="191" t="s">
        <v>90</v>
      </c>
      <c r="AY372" s="18" t="s">
        <v>144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8" t="s">
        <v>22</v>
      </c>
      <c r="BK372" s="192">
        <f>ROUND(I372*H372,2)</f>
        <v>0</v>
      </c>
      <c r="BL372" s="18" t="s">
        <v>151</v>
      </c>
      <c r="BM372" s="191" t="s">
        <v>533</v>
      </c>
    </row>
    <row r="373" spans="1:47" s="2" customFormat="1" ht="11.25">
      <c r="A373" s="36"/>
      <c r="B373" s="37"/>
      <c r="C373" s="38"/>
      <c r="D373" s="193" t="s">
        <v>153</v>
      </c>
      <c r="E373" s="38"/>
      <c r="F373" s="194" t="s">
        <v>534</v>
      </c>
      <c r="G373" s="38"/>
      <c r="H373" s="38"/>
      <c r="I373" s="195"/>
      <c r="J373" s="38"/>
      <c r="K373" s="38"/>
      <c r="L373" s="41"/>
      <c r="M373" s="196"/>
      <c r="N373" s="197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8" t="s">
        <v>153</v>
      </c>
      <c r="AU373" s="18" t="s">
        <v>90</v>
      </c>
    </row>
    <row r="374" spans="2:51" s="14" customFormat="1" ht="11.25">
      <c r="B374" s="209"/>
      <c r="C374" s="210"/>
      <c r="D374" s="200" t="s">
        <v>155</v>
      </c>
      <c r="E374" s="211" t="s">
        <v>47</v>
      </c>
      <c r="F374" s="212" t="s">
        <v>535</v>
      </c>
      <c r="G374" s="210"/>
      <c r="H374" s="213">
        <v>2067.12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155</v>
      </c>
      <c r="AU374" s="219" t="s">
        <v>90</v>
      </c>
      <c r="AV374" s="14" t="s">
        <v>90</v>
      </c>
      <c r="AW374" s="14" t="s">
        <v>45</v>
      </c>
      <c r="AX374" s="14" t="s">
        <v>22</v>
      </c>
      <c r="AY374" s="219" t="s">
        <v>144</v>
      </c>
    </row>
    <row r="375" spans="1:65" s="2" customFormat="1" ht="24.2" customHeight="1">
      <c r="A375" s="36"/>
      <c r="B375" s="37"/>
      <c r="C375" s="180" t="s">
        <v>536</v>
      </c>
      <c r="D375" s="180" t="s">
        <v>146</v>
      </c>
      <c r="E375" s="181" t="s">
        <v>537</v>
      </c>
      <c r="F375" s="182" t="s">
        <v>538</v>
      </c>
      <c r="G375" s="183" t="s">
        <v>191</v>
      </c>
      <c r="H375" s="184">
        <v>68.904</v>
      </c>
      <c r="I375" s="185"/>
      <c r="J375" s="186">
        <f>ROUND(I375*H375,2)</f>
        <v>0</v>
      </c>
      <c r="K375" s="182" t="s">
        <v>150</v>
      </c>
      <c r="L375" s="41"/>
      <c r="M375" s="187" t="s">
        <v>47</v>
      </c>
      <c r="N375" s="188" t="s">
        <v>55</v>
      </c>
      <c r="O375" s="66"/>
      <c r="P375" s="189">
        <f>O375*H375</f>
        <v>0</v>
      </c>
      <c r="Q375" s="189">
        <v>0</v>
      </c>
      <c r="R375" s="189">
        <f>Q375*H375</f>
        <v>0</v>
      </c>
      <c r="S375" s="189">
        <v>0</v>
      </c>
      <c r="T375" s="190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1" t="s">
        <v>151</v>
      </c>
      <c r="AT375" s="191" t="s">
        <v>146</v>
      </c>
      <c r="AU375" s="191" t="s">
        <v>90</v>
      </c>
      <c r="AY375" s="18" t="s">
        <v>144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18" t="s">
        <v>22</v>
      </c>
      <c r="BK375" s="192">
        <f>ROUND(I375*H375,2)</f>
        <v>0</v>
      </c>
      <c r="BL375" s="18" t="s">
        <v>151</v>
      </c>
      <c r="BM375" s="191" t="s">
        <v>539</v>
      </c>
    </row>
    <row r="376" spans="1:47" s="2" customFormat="1" ht="11.25">
      <c r="A376" s="36"/>
      <c r="B376" s="37"/>
      <c r="C376" s="38"/>
      <c r="D376" s="193" t="s">
        <v>153</v>
      </c>
      <c r="E376" s="38"/>
      <c r="F376" s="194" t="s">
        <v>540</v>
      </c>
      <c r="G376" s="38"/>
      <c r="H376" s="38"/>
      <c r="I376" s="195"/>
      <c r="J376" s="38"/>
      <c r="K376" s="38"/>
      <c r="L376" s="41"/>
      <c r="M376" s="196"/>
      <c r="N376" s="197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8" t="s">
        <v>153</v>
      </c>
      <c r="AU376" s="18" t="s">
        <v>90</v>
      </c>
    </row>
    <row r="377" spans="1:65" s="2" customFormat="1" ht="21.75" customHeight="1">
      <c r="A377" s="36"/>
      <c r="B377" s="37"/>
      <c r="C377" s="180" t="s">
        <v>541</v>
      </c>
      <c r="D377" s="180" t="s">
        <v>146</v>
      </c>
      <c r="E377" s="181" t="s">
        <v>542</v>
      </c>
      <c r="F377" s="182" t="s">
        <v>543</v>
      </c>
      <c r="G377" s="183" t="s">
        <v>370</v>
      </c>
      <c r="H377" s="184">
        <v>32</v>
      </c>
      <c r="I377" s="185"/>
      <c r="J377" s="186">
        <f>ROUND(I377*H377,2)</f>
        <v>0</v>
      </c>
      <c r="K377" s="182" t="s">
        <v>150</v>
      </c>
      <c r="L377" s="41"/>
      <c r="M377" s="187" t="s">
        <v>47</v>
      </c>
      <c r="N377" s="188" t="s">
        <v>55</v>
      </c>
      <c r="O377" s="66"/>
      <c r="P377" s="189">
        <f>O377*H377</f>
        <v>0</v>
      </c>
      <c r="Q377" s="189">
        <v>0.00037</v>
      </c>
      <c r="R377" s="189">
        <f>Q377*H377</f>
        <v>0.01184</v>
      </c>
      <c r="S377" s="189">
        <v>0</v>
      </c>
      <c r="T377" s="190">
        <f>S377*H377</f>
        <v>0</v>
      </c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R377" s="191" t="s">
        <v>151</v>
      </c>
      <c r="AT377" s="191" t="s">
        <v>146</v>
      </c>
      <c r="AU377" s="191" t="s">
        <v>90</v>
      </c>
      <c r="AY377" s="18" t="s">
        <v>144</v>
      </c>
      <c r="BE377" s="192">
        <f>IF(N377="základní",J377,0)</f>
        <v>0</v>
      </c>
      <c r="BF377" s="192">
        <f>IF(N377="snížená",J377,0)</f>
        <v>0</v>
      </c>
      <c r="BG377" s="192">
        <f>IF(N377="zákl. přenesená",J377,0)</f>
        <v>0</v>
      </c>
      <c r="BH377" s="192">
        <f>IF(N377="sníž. přenesená",J377,0)</f>
        <v>0</v>
      </c>
      <c r="BI377" s="192">
        <f>IF(N377="nulová",J377,0)</f>
        <v>0</v>
      </c>
      <c r="BJ377" s="18" t="s">
        <v>22</v>
      </c>
      <c r="BK377" s="192">
        <f>ROUND(I377*H377,2)</f>
        <v>0</v>
      </c>
      <c r="BL377" s="18" t="s">
        <v>151</v>
      </c>
      <c r="BM377" s="191" t="s">
        <v>544</v>
      </c>
    </row>
    <row r="378" spans="1:47" s="2" customFormat="1" ht="11.25">
      <c r="A378" s="36"/>
      <c r="B378" s="37"/>
      <c r="C378" s="38"/>
      <c r="D378" s="193" t="s">
        <v>153</v>
      </c>
      <c r="E378" s="38"/>
      <c r="F378" s="194" t="s">
        <v>545</v>
      </c>
      <c r="G378" s="38"/>
      <c r="H378" s="38"/>
      <c r="I378" s="195"/>
      <c r="J378" s="38"/>
      <c r="K378" s="38"/>
      <c r="L378" s="41"/>
      <c r="M378" s="196"/>
      <c r="N378" s="197"/>
      <c r="O378" s="66"/>
      <c r="P378" s="66"/>
      <c r="Q378" s="66"/>
      <c r="R378" s="66"/>
      <c r="S378" s="66"/>
      <c r="T378" s="67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T378" s="18" t="s">
        <v>153</v>
      </c>
      <c r="AU378" s="18" t="s">
        <v>90</v>
      </c>
    </row>
    <row r="379" spans="2:51" s="14" customFormat="1" ht="11.25">
      <c r="B379" s="209"/>
      <c r="C379" s="210"/>
      <c r="D379" s="200" t="s">
        <v>155</v>
      </c>
      <c r="E379" s="211" t="s">
        <v>47</v>
      </c>
      <c r="F379" s="212" t="s">
        <v>546</v>
      </c>
      <c r="G379" s="210"/>
      <c r="H379" s="213">
        <v>32</v>
      </c>
      <c r="I379" s="214"/>
      <c r="J379" s="210"/>
      <c r="K379" s="210"/>
      <c r="L379" s="215"/>
      <c r="M379" s="216"/>
      <c r="N379" s="217"/>
      <c r="O379" s="217"/>
      <c r="P379" s="217"/>
      <c r="Q379" s="217"/>
      <c r="R379" s="217"/>
      <c r="S379" s="217"/>
      <c r="T379" s="218"/>
      <c r="AT379" s="219" t="s">
        <v>155</v>
      </c>
      <c r="AU379" s="219" t="s">
        <v>90</v>
      </c>
      <c r="AV379" s="14" t="s">
        <v>90</v>
      </c>
      <c r="AW379" s="14" t="s">
        <v>45</v>
      </c>
      <c r="AX379" s="14" t="s">
        <v>22</v>
      </c>
      <c r="AY379" s="219" t="s">
        <v>144</v>
      </c>
    </row>
    <row r="380" spans="1:65" s="2" customFormat="1" ht="16.5" customHeight="1">
      <c r="A380" s="36"/>
      <c r="B380" s="37"/>
      <c r="C380" s="180" t="s">
        <v>547</v>
      </c>
      <c r="D380" s="180" t="s">
        <v>146</v>
      </c>
      <c r="E380" s="181" t="s">
        <v>548</v>
      </c>
      <c r="F380" s="182" t="s">
        <v>549</v>
      </c>
      <c r="G380" s="183" t="s">
        <v>191</v>
      </c>
      <c r="H380" s="184">
        <v>9.46</v>
      </c>
      <c r="I380" s="185"/>
      <c r="J380" s="186">
        <f>ROUND(I380*H380,2)</f>
        <v>0</v>
      </c>
      <c r="K380" s="182" t="s">
        <v>150</v>
      </c>
      <c r="L380" s="41"/>
      <c r="M380" s="187" t="s">
        <v>47</v>
      </c>
      <c r="N380" s="188" t="s">
        <v>55</v>
      </c>
      <c r="O380" s="66"/>
      <c r="P380" s="189">
        <f>O380*H380</f>
        <v>0</v>
      </c>
      <c r="Q380" s="189">
        <v>0.12</v>
      </c>
      <c r="R380" s="189">
        <f>Q380*H380</f>
        <v>1.1352</v>
      </c>
      <c r="S380" s="189">
        <v>2.49</v>
      </c>
      <c r="T380" s="190">
        <f>S380*H380</f>
        <v>23.555400000000006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1" t="s">
        <v>151</v>
      </c>
      <c r="AT380" s="191" t="s">
        <v>146</v>
      </c>
      <c r="AU380" s="191" t="s">
        <v>90</v>
      </c>
      <c r="AY380" s="18" t="s">
        <v>144</v>
      </c>
      <c r="BE380" s="192">
        <f>IF(N380="základní",J380,0)</f>
        <v>0</v>
      </c>
      <c r="BF380" s="192">
        <f>IF(N380="snížená",J380,0)</f>
        <v>0</v>
      </c>
      <c r="BG380" s="192">
        <f>IF(N380="zákl. přenesená",J380,0)</f>
        <v>0</v>
      </c>
      <c r="BH380" s="192">
        <f>IF(N380="sníž. přenesená",J380,0)</f>
        <v>0</v>
      </c>
      <c r="BI380" s="192">
        <f>IF(N380="nulová",J380,0)</f>
        <v>0</v>
      </c>
      <c r="BJ380" s="18" t="s">
        <v>22</v>
      </c>
      <c r="BK380" s="192">
        <f>ROUND(I380*H380,2)</f>
        <v>0</v>
      </c>
      <c r="BL380" s="18" t="s">
        <v>151</v>
      </c>
      <c r="BM380" s="191" t="s">
        <v>550</v>
      </c>
    </row>
    <row r="381" spans="1:47" s="2" customFormat="1" ht="11.25">
      <c r="A381" s="36"/>
      <c r="B381" s="37"/>
      <c r="C381" s="38"/>
      <c r="D381" s="193" t="s">
        <v>153</v>
      </c>
      <c r="E381" s="38"/>
      <c r="F381" s="194" t="s">
        <v>551</v>
      </c>
      <c r="G381" s="38"/>
      <c r="H381" s="38"/>
      <c r="I381" s="195"/>
      <c r="J381" s="38"/>
      <c r="K381" s="38"/>
      <c r="L381" s="41"/>
      <c r="M381" s="196"/>
      <c r="N381" s="197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8" t="s">
        <v>153</v>
      </c>
      <c r="AU381" s="18" t="s">
        <v>90</v>
      </c>
    </row>
    <row r="382" spans="2:51" s="13" customFormat="1" ht="11.25">
      <c r="B382" s="198"/>
      <c r="C382" s="199"/>
      <c r="D382" s="200" t="s">
        <v>155</v>
      </c>
      <c r="E382" s="201" t="s">
        <v>47</v>
      </c>
      <c r="F382" s="202" t="s">
        <v>552</v>
      </c>
      <c r="G382" s="199"/>
      <c r="H382" s="201" t="s">
        <v>47</v>
      </c>
      <c r="I382" s="203"/>
      <c r="J382" s="199"/>
      <c r="K382" s="199"/>
      <c r="L382" s="204"/>
      <c r="M382" s="205"/>
      <c r="N382" s="206"/>
      <c r="O382" s="206"/>
      <c r="P382" s="206"/>
      <c r="Q382" s="206"/>
      <c r="R382" s="206"/>
      <c r="S382" s="206"/>
      <c r="T382" s="207"/>
      <c r="AT382" s="208" t="s">
        <v>155</v>
      </c>
      <c r="AU382" s="208" t="s">
        <v>90</v>
      </c>
      <c r="AV382" s="13" t="s">
        <v>22</v>
      </c>
      <c r="AW382" s="13" t="s">
        <v>45</v>
      </c>
      <c r="AX382" s="13" t="s">
        <v>84</v>
      </c>
      <c r="AY382" s="208" t="s">
        <v>144</v>
      </c>
    </row>
    <row r="383" spans="2:51" s="14" customFormat="1" ht="11.25">
      <c r="B383" s="209"/>
      <c r="C383" s="210"/>
      <c r="D383" s="200" t="s">
        <v>155</v>
      </c>
      <c r="E383" s="211" t="s">
        <v>47</v>
      </c>
      <c r="F383" s="212" t="s">
        <v>553</v>
      </c>
      <c r="G383" s="210"/>
      <c r="H383" s="213">
        <v>9.46</v>
      </c>
      <c r="I383" s="214"/>
      <c r="J383" s="210"/>
      <c r="K383" s="210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155</v>
      </c>
      <c r="AU383" s="219" t="s">
        <v>90</v>
      </c>
      <c r="AV383" s="14" t="s">
        <v>90</v>
      </c>
      <c r="AW383" s="14" t="s">
        <v>45</v>
      </c>
      <c r="AX383" s="14" t="s">
        <v>84</v>
      </c>
      <c r="AY383" s="219" t="s">
        <v>144</v>
      </c>
    </row>
    <row r="384" spans="2:51" s="15" customFormat="1" ht="11.25">
      <c r="B384" s="220"/>
      <c r="C384" s="221"/>
      <c r="D384" s="200" t="s">
        <v>155</v>
      </c>
      <c r="E384" s="222" t="s">
        <v>47</v>
      </c>
      <c r="F384" s="223" t="s">
        <v>159</v>
      </c>
      <c r="G384" s="221"/>
      <c r="H384" s="224">
        <v>9.46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9"/>
      <c r="AT384" s="230" t="s">
        <v>155</v>
      </c>
      <c r="AU384" s="230" t="s">
        <v>90</v>
      </c>
      <c r="AV384" s="15" t="s">
        <v>151</v>
      </c>
      <c r="AW384" s="15" t="s">
        <v>45</v>
      </c>
      <c r="AX384" s="15" t="s">
        <v>22</v>
      </c>
      <c r="AY384" s="230" t="s">
        <v>144</v>
      </c>
    </row>
    <row r="385" spans="1:65" s="2" customFormat="1" ht="16.5" customHeight="1">
      <c r="A385" s="36"/>
      <c r="B385" s="37"/>
      <c r="C385" s="180" t="s">
        <v>554</v>
      </c>
      <c r="D385" s="180" t="s">
        <v>146</v>
      </c>
      <c r="E385" s="181" t="s">
        <v>555</v>
      </c>
      <c r="F385" s="182" t="s">
        <v>556</v>
      </c>
      <c r="G385" s="183" t="s">
        <v>167</v>
      </c>
      <c r="H385" s="184">
        <v>28</v>
      </c>
      <c r="I385" s="185"/>
      <c r="J385" s="186">
        <f>ROUND(I385*H385,2)</f>
        <v>0</v>
      </c>
      <c r="K385" s="182" t="s">
        <v>150</v>
      </c>
      <c r="L385" s="41"/>
      <c r="M385" s="187" t="s">
        <v>47</v>
      </c>
      <c r="N385" s="188" t="s">
        <v>55</v>
      </c>
      <c r="O385" s="66"/>
      <c r="P385" s="189">
        <f>O385*H385</f>
        <v>0</v>
      </c>
      <c r="Q385" s="189">
        <v>8.36E-05</v>
      </c>
      <c r="R385" s="189">
        <f>Q385*H385</f>
        <v>0.0023408</v>
      </c>
      <c r="S385" s="189">
        <v>0.018</v>
      </c>
      <c r="T385" s="190">
        <f>S385*H385</f>
        <v>0.504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91" t="s">
        <v>151</v>
      </c>
      <c r="AT385" s="191" t="s">
        <v>146</v>
      </c>
      <c r="AU385" s="191" t="s">
        <v>90</v>
      </c>
      <c r="AY385" s="18" t="s">
        <v>144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18" t="s">
        <v>22</v>
      </c>
      <c r="BK385" s="192">
        <f>ROUND(I385*H385,2)</f>
        <v>0</v>
      </c>
      <c r="BL385" s="18" t="s">
        <v>151</v>
      </c>
      <c r="BM385" s="191" t="s">
        <v>557</v>
      </c>
    </row>
    <row r="386" spans="1:47" s="2" customFormat="1" ht="11.25">
      <c r="A386" s="36"/>
      <c r="B386" s="37"/>
      <c r="C386" s="38"/>
      <c r="D386" s="193" t="s">
        <v>153</v>
      </c>
      <c r="E386" s="38"/>
      <c r="F386" s="194" t="s">
        <v>558</v>
      </c>
      <c r="G386" s="38"/>
      <c r="H386" s="38"/>
      <c r="I386" s="195"/>
      <c r="J386" s="38"/>
      <c r="K386" s="38"/>
      <c r="L386" s="41"/>
      <c r="M386" s="196"/>
      <c r="N386" s="197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8" t="s">
        <v>153</v>
      </c>
      <c r="AU386" s="18" t="s">
        <v>90</v>
      </c>
    </row>
    <row r="387" spans="2:51" s="14" customFormat="1" ht="11.25">
      <c r="B387" s="209"/>
      <c r="C387" s="210"/>
      <c r="D387" s="200" t="s">
        <v>155</v>
      </c>
      <c r="E387" s="211" t="s">
        <v>47</v>
      </c>
      <c r="F387" s="212" t="s">
        <v>511</v>
      </c>
      <c r="G387" s="210"/>
      <c r="H387" s="213">
        <v>28</v>
      </c>
      <c r="I387" s="214"/>
      <c r="J387" s="210"/>
      <c r="K387" s="210"/>
      <c r="L387" s="215"/>
      <c r="M387" s="216"/>
      <c r="N387" s="217"/>
      <c r="O387" s="217"/>
      <c r="P387" s="217"/>
      <c r="Q387" s="217"/>
      <c r="R387" s="217"/>
      <c r="S387" s="217"/>
      <c r="T387" s="218"/>
      <c r="AT387" s="219" t="s">
        <v>155</v>
      </c>
      <c r="AU387" s="219" t="s">
        <v>90</v>
      </c>
      <c r="AV387" s="14" t="s">
        <v>90</v>
      </c>
      <c r="AW387" s="14" t="s">
        <v>45</v>
      </c>
      <c r="AX387" s="14" t="s">
        <v>22</v>
      </c>
      <c r="AY387" s="219" t="s">
        <v>144</v>
      </c>
    </row>
    <row r="388" spans="1:65" s="2" customFormat="1" ht="16.5" customHeight="1">
      <c r="A388" s="36"/>
      <c r="B388" s="37"/>
      <c r="C388" s="180" t="s">
        <v>559</v>
      </c>
      <c r="D388" s="180" t="s">
        <v>146</v>
      </c>
      <c r="E388" s="181" t="s">
        <v>560</v>
      </c>
      <c r="F388" s="182" t="s">
        <v>561</v>
      </c>
      <c r="G388" s="183" t="s">
        <v>149</v>
      </c>
      <c r="H388" s="184">
        <v>105.237</v>
      </c>
      <c r="I388" s="185"/>
      <c r="J388" s="186">
        <f>ROUND(I388*H388,2)</f>
        <v>0</v>
      </c>
      <c r="K388" s="182" t="s">
        <v>150</v>
      </c>
      <c r="L388" s="41"/>
      <c r="M388" s="187" t="s">
        <v>47</v>
      </c>
      <c r="N388" s="188" t="s">
        <v>55</v>
      </c>
      <c r="O388" s="66"/>
      <c r="P388" s="189">
        <f>O388*H388</f>
        <v>0</v>
      </c>
      <c r="Q388" s="189">
        <v>0</v>
      </c>
      <c r="R388" s="189">
        <f>Q388*H388</f>
        <v>0</v>
      </c>
      <c r="S388" s="189">
        <v>0</v>
      </c>
      <c r="T388" s="190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91" t="s">
        <v>151</v>
      </c>
      <c r="AT388" s="191" t="s">
        <v>146</v>
      </c>
      <c r="AU388" s="191" t="s">
        <v>90</v>
      </c>
      <c r="AY388" s="18" t="s">
        <v>144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18" t="s">
        <v>22</v>
      </c>
      <c r="BK388" s="192">
        <f>ROUND(I388*H388,2)</f>
        <v>0</v>
      </c>
      <c r="BL388" s="18" t="s">
        <v>151</v>
      </c>
      <c r="BM388" s="191" t="s">
        <v>562</v>
      </c>
    </row>
    <row r="389" spans="1:47" s="2" customFormat="1" ht="11.25">
      <c r="A389" s="36"/>
      <c r="B389" s="37"/>
      <c r="C389" s="38"/>
      <c r="D389" s="193" t="s">
        <v>153</v>
      </c>
      <c r="E389" s="38"/>
      <c r="F389" s="194" t="s">
        <v>563</v>
      </c>
      <c r="G389" s="38"/>
      <c r="H389" s="38"/>
      <c r="I389" s="195"/>
      <c r="J389" s="38"/>
      <c r="K389" s="38"/>
      <c r="L389" s="41"/>
      <c r="M389" s="196"/>
      <c r="N389" s="197"/>
      <c r="O389" s="66"/>
      <c r="P389" s="66"/>
      <c r="Q389" s="66"/>
      <c r="R389" s="66"/>
      <c r="S389" s="66"/>
      <c r="T389" s="67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8" t="s">
        <v>153</v>
      </c>
      <c r="AU389" s="18" t="s">
        <v>90</v>
      </c>
    </row>
    <row r="390" spans="2:51" s="13" customFormat="1" ht="11.25">
      <c r="B390" s="198"/>
      <c r="C390" s="199"/>
      <c r="D390" s="200" t="s">
        <v>155</v>
      </c>
      <c r="E390" s="201" t="s">
        <v>47</v>
      </c>
      <c r="F390" s="202" t="s">
        <v>281</v>
      </c>
      <c r="G390" s="199"/>
      <c r="H390" s="201" t="s">
        <v>47</v>
      </c>
      <c r="I390" s="203"/>
      <c r="J390" s="199"/>
      <c r="K390" s="199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155</v>
      </c>
      <c r="AU390" s="208" t="s">
        <v>90</v>
      </c>
      <c r="AV390" s="13" t="s">
        <v>22</v>
      </c>
      <c r="AW390" s="13" t="s">
        <v>45</v>
      </c>
      <c r="AX390" s="13" t="s">
        <v>84</v>
      </c>
      <c r="AY390" s="208" t="s">
        <v>144</v>
      </c>
    </row>
    <row r="391" spans="2:51" s="14" customFormat="1" ht="11.25">
      <c r="B391" s="209"/>
      <c r="C391" s="210"/>
      <c r="D391" s="200" t="s">
        <v>155</v>
      </c>
      <c r="E391" s="211" t="s">
        <v>47</v>
      </c>
      <c r="F391" s="212" t="s">
        <v>564</v>
      </c>
      <c r="G391" s="210"/>
      <c r="H391" s="213">
        <v>23.08</v>
      </c>
      <c r="I391" s="214"/>
      <c r="J391" s="210"/>
      <c r="K391" s="210"/>
      <c r="L391" s="215"/>
      <c r="M391" s="216"/>
      <c r="N391" s="217"/>
      <c r="O391" s="217"/>
      <c r="P391" s="217"/>
      <c r="Q391" s="217"/>
      <c r="R391" s="217"/>
      <c r="S391" s="217"/>
      <c r="T391" s="218"/>
      <c r="AT391" s="219" t="s">
        <v>155</v>
      </c>
      <c r="AU391" s="219" t="s">
        <v>90</v>
      </c>
      <c r="AV391" s="14" t="s">
        <v>90</v>
      </c>
      <c r="AW391" s="14" t="s">
        <v>45</v>
      </c>
      <c r="AX391" s="14" t="s">
        <v>84</v>
      </c>
      <c r="AY391" s="219" t="s">
        <v>144</v>
      </c>
    </row>
    <row r="392" spans="2:51" s="14" customFormat="1" ht="11.25">
      <c r="B392" s="209"/>
      <c r="C392" s="210"/>
      <c r="D392" s="200" t="s">
        <v>155</v>
      </c>
      <c r="E392" s="211" t="s">
        <v>47</v>
      </c>
      <c r="F392" s="212" t="s">
        <v>565</v>
      </c>
      <c r="G392" s="210"/>
      <c r="H392" s="213">
        <v>14.157</v>
      </c>
      <c r="I392" s="214"/>
      <c r="J392" s="210"/>
      <c r="K392" s="210"/>
      <c r="L392" s="215"/>
      <c r="M392" s="216"/>
      <c r="N392" s="217"/>
      <c r="O392" s="217"/>
      <c r="P392" s="217"/>
      <c r="Q392" s="217"/>
      <c r="R392" s="217"/>
      <c r="S392" s="217"/>
      <c r="T392" s="218"/>
      <c r="AT392" s="219" t="s">
        <v>155</v>
      </c>
      <c r="AU392" s="219" t="s">
        <v>90</v>
      </c>
      <c r="AV392" s="14" t="s">
        <v>90</v>
      </c>
      <c r="AW392" s="14" t="s">
        <v>45</v>
      </c>
      <c r="AX392" s="14" t="s">
        <v>84</v>
      </c>
      <c r="AY392" s="219" t="s">
        <v>144</v>
      </c>
    </row>
    <row r="393" spans="2:51" s="14" customFormat="1" ht="11.25">
      <c r="B393" s="209"/>
      <c r="C393" s="210"/>
      <c r="D393" s="200" t="s">
        <v>155</v>
      </c>
      <c r="E393" s="211" t="s">
        <v>47</v>
      </c>
      <c r="F393" s="212" t="s">
        <v>566</v>
      </c>
      <c r="G393" s="210"/>
      <c r="H393" s="213">
        <v>14</v>
      </c>
      <c r="I393" s="214"/>
      <c r="J393" s="210"/>
      <c r="K393" s="210"/>
      <c r="L393" s="215"/>
      <c r="M393" s="216"/>
      <c r="N393" s="217"/>
      <c r="O393" s="217"/>
      <c r="P393" s="217"/>
      <c r="Q393" s="217"/>
      <c r="R393" s="217"/>
      <c r="S393" s="217"/>
      <c r="T393" s="218"/>
      <c r="AT393" s="219" t="s">
        <v>155</v>
      </c>
      <c r="AU393" s="219" t="s">
        <v>90</v>
      </c>
      <c r="AV393" s="14" t="s">
        <v>90</v>
      </c>
      <c r="AW393" s="14" t="s">
        <v>45</v>
      </c>
      <c r="AX393" s="14" t="s">
        <v>84</v>
      </c>
      <c r="AY393" s="219" t="s">
        <v>144</v>
      </c>
    </row>
    <row r="394" spans="2:51" s="14" customFormat="1" ht="11.25">
      <c r="B394" s="209"/>
      <c r="C394" s="210"/>
      <c r="D394" s="200" t="s">
        <v>155</v>
      </c>
      <c r="E394" s="211" t="s">
        <v>47</v>
      </c>
      <c r="F394" s="212" t="s">
        <v>504</v>
      </c>
      <c r="G394" s="210"/>
      <c r="H394" s="213">
        <v>8</v>
      </c>
      <c r="I394" s="214"/>
      <c r="J394" s="210"/>
      <c r="K394" s="210"/>
      <c r="L394" s="215"/>
      <c r="M394" s="216"/>
      <c r="N394" s="217"/>
      <c r="O394" s="217"/>
      <c r="P394" s="217"/>
      <c r="Q394" s="217"/>
      <c r="R394" s="217"/>
      <c r="S394" s="217"/>
      <c r="T394" s="218"/>
      <c r="AT394" s="219" t="s">
        <v>155</v>
      </c>
      <c r="AU394" s="219" t="s">
        <v>90</v>
      </c>
      <c r="AV394" s="14" t="s">
        <v>90</v>
      </c>
      <c r="AW394" s="14" t="s">
        <v>45</v>
      </c>
      <c r="AX394" s="14" t="s">
        <v>84</v>
      </c>
      <c r="AY394" s="219" t="s">
        <v>144</v>
      </c>
    </row>
    <row r="395" spans="2:51" s="13" customFormat="1" ht="11.25">
      <c r="B395" s="198"/>
      <c r="C395" s="199"/>
      <c r="D395" s="200" t="s">
        <v>155</v>
      </c>
      <c r="E395" s="201" t="s">
        <v>47</v>
      </c>
      <c r="F395" s="202" t="s">
        <v>283</v>
      </c>
      <c r="G395" s="199"/>
      <c r="H395" s="201" t="s">
        <v>47</v>
      </c>
      <c r="I395" s="203"/>
      <c r="J395" s="199"/>
      <c r="K395" s="199"/>
      <c r="L395" s="204"/>
      <c r="M395" s="205"/>
      <c r="N395" s="206"/>
      <c r="O395" s="206"/>
      <c r="P395" s="206"/>
      <c r="Q395" s="206"/>
      <c r="R395" s="206"/>
      <c r="S395" s="206"/>
      <c r="T395" s="207"/>
      <c r="AT395" s="208" t="s">
        <v>155</v>
      </c>
      <c r="AU395" s="208" t="s">
        <v>90</v>
      </c>
      <c r="AV395" s="13" t="s">
        <v>22</v>
      </c>
      <c r="AW395" s="13" t="s">
        <v>45</v>
      </c>
      <c r="AX395" s="13" t="s">
        <v>84</v>
      </c>
      <c r="AY395" s="208" t="s">
        <v>144</v>
      </c>
    </row>
    <row r="396" spans="2:51" s="13" customFormat="1" ht="11.25">
      <c r="B396" s="198"/>
      <c r="C396" s="199"/>
      <c r="D396" s="200" t="s">
        <v>155</v>
      </c>
      <c r="E396" s="201" t="s">
        <v>47</v>
      </c>
      <c r="F396" s="202" t="s">
        <v>567</v>
      </c>
      <c r="G396" s="199"/>
      <c r="H396" s="201" t="s">
        <v>47</v>
      </c>
      <c r="I396" s="203"/>
      <c r="J396" s="199"/>
      <c r="K396" s="199"/>
      <c r="L396" s="204"/>
      <c r="M396" s="205"/>
      <c r="N396" s="206"/>
      <c r="O396" s="206"/>
      <c r="P396" s="206"/>
      <c r="Q396" s="206"/>
      <c r="R396" s="206"/>
      <c r="S396" s="206"/>
      <c r="T396" s="207"/>
      <c r="AT396" s="208" t="s">
        <v>155</v>
      </c>
      <c r="AU396" s="208" t="s">
        <v>90</v>
      </c>
      <c r="AV396" s="13" t="s">
        <v>22</v>
      </c>
      <c r="AW396" s="13" t="s">
        <v>45</v>
      </c>
      <c r="AX396" s="13" t="s">
        <v>84</v>
      </c>
      <c r="AY396" s="208" t="s">
        <v>144</v>
      </c>
    </row>
    <row r="397" spans="2:51" s="14" customFormat="1" ht="11.25">
      <c r="B397" s="209"/>
      <c r="C397" s="210"/>
      <c r="D397" s="200" t="s">
        <v>155</v>
      </c>
      <c r="E397" s="211" t="s">
        <v>47</v>
      </c>
      <c r="F397" s="212" t="s">
        <v>274</v>
      </c>
      <c r="G397" s="210"/>
      <c r="H397" s="213">
        <v>18</v>
      </c>
      <c r="I397" s="214"/>
      <c r="J397" s="210"/>
      <c r="K397" s="210"/>
      <c r="L397" s="215"/>
      <c r="M397" s="216"/>
      <c r="N397" s="217"/>
      <c r="O397" s="217"/>
      <c r="P397" s="217"/>
      <c r="Q397" s="217"/>
      <c r="R397" s="217"/>
      <c r="S397" s="217"/>
      <c r="T397" s="218"/>
      <c r="AT397" s="219" t="s">
        <v>155</v>
      </c>
      <c r="AU397" s="219" t="s">
        <v>90</v>
      </c>
      <c r="AV397" s="14" t="s">
        <v>90</v>
      </c>
      <c r="AW397" s="14" t="s">
        <v>45</v>
      </c>
      <c r="AX397" s="14" t="s">
        <v>84</v>
      </c>
      <c r="AY397" s="219" t="s">
        <v>144</v>
      </c>
    </row>
    <row r="398" spans="2:51" s="13" customFormat="1" ht="11.25">
      <c r="B398" s="198"/>
      <c r="C398" s="199"/>
      <c r="D398" s="200" t="s">
        <v>155</v>
      </c>
      <c r="E398" s="201" t="s">
        <v>47</v>
      </c>
      <c r="F398" s="202" t="s">
        <v>568</v>
      </c>
      <c r="G398" s="199"/>
      <c r="H398" s="201" t="s">
        <v>47</v>
      </c>
      <c r="I398" s="203"/>
      <c r="J398" s="199"/>
      <c r="K398" s="199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155</v>
      </c>
      <c r="AU398" s="208" t="s">
        <v>90</v>
      </c>
      <c r="AV398" s="13" t="s">
        <v>22</v>
      </c>
      <c r="AW398" s="13" t="s">
        <v>45</v>
      </c>
      <c r="AX398" s="13" t="s">
        <v>84</v>
      </c>
      <c r="AY398" s="208" t="s">
        <v>144</v>
      </c>
    </row>
    <row r="399" spans="2:51" s="14" customFormat="1" ht="11.25">
      <c r="B399" s="209"/>
      <c r="C399" s="210"/>
      <c r="D399" s="200" t="s">
        <v>155</v>
      </c>
      <c r="E399" s="211" t="s">
        <v>47</v>
      </c>
      <c r="F399" s="212" t="s">
        <v>511</v>
      </c>
      <c r="G399" s="210"/>
      <c r="H399" s="213">
        <v>28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155</v>
      </c>
      <c r="AU399" s="219" t="s">
        <v>90</v>
      </c>
      <c r="AV399" s="14" t="s">
        <v>90</v>
      </c>
      <c r="AW399" s="14" t="s">
        <v>45</v>
      </c>
      <c r="AX399" s="14" t="s">
        <v>84</v>
      </c>
      <c r="AY399" s="219" t="s">
        <v>144</v>
      </c>
    </row>
    <row r="400" spans="2:51" s="15" customFormat="1" ht="11.25">
      <c r="B400" s="220"/>
      <c r="C400" s="221"/>
      <c r="D400" s="200" t="s">
        <v>155</v>
      </c>
      <c r="E400" s="222" t="s">
        <v>47</v>
      </c>
      <c r="F400" s="223" t="s">
        <v>159</v>
      </c>
      <c r="G400" s="221"/>
      <c r="H400" s="224">
        <v>105.237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9"/>
      <c r="AT400" s="230" t="s">
        <v>155</v>
      </c>
      <c r="AU400" s="230" t="s">
        <v>90</v>
      </c>
      <c r="AV400" s="15" t="s">
        <v>151</v>
      </c>
      <c r="AW400" s="15" t="s">
        <v>45</v>
      </c>
      <c r="AX400" s="15" t="s">
        <v>22</v>
      </c>
      <c r="AY400" s="230" t="s">
        <v>144</v>
      </c>
    </row>
    <row r="401" spans="1:65" s="2" customFormat="1" ht="16.5" customHeight="1">
      <c r="A401" s="36"/>
      <c r="B401" s="37"/>
      <c r="C401" s="180" t="s">
        <v>569</v>
      </c>
      <c r="D401" s="180" t="s">
        <v>146</v>
      </c>
      <c r="E401" s="181" t="s">
        <v>570</v>
      </c>
      <c r="F401" s="182" t="s">
        <v>571</v>
      </c>
      <c r="G401" s="183" t="s">
        <v>149</v>
      </c>
      <c r="H401" s="184">
        <v>105.237</v>
      </c>
      <c r="I401" s="185"/>
      <c r="J401" s="186">
        <f>ROUND(I401*H401,2)</f>
        <v>0</v>
      </c>
      <c r="K401" s="182" t="s">
        <v>150</v>
      </c>
      <c r="L401" s="41"/>
      <c r="M401" s="187" t="s">
        <v>47</v>
      </c>
      <c r="N401" s="188" t="s">
        <v>55</v>
      </c>
      <c r="O401" s="66"/>
      <c r="P401" s="189">
        <f>O401*H401</f>
        <v>0</v>
      </c>
      <c r="Q401" s="189">
        <v>0.048</v>
      </c>
      <c r="R401" s="189">
        <f>Q401*H401</f>
        <v>5.051375999999999</v>
      </c>
      <c r="S401" s="189">
        <v>0.048</v>
      </c>
      <c r="T401" s="190">
        <f>S401*H401</f>
        <v>5.051375999999999</v>
      </c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R401" s="191" t="s">
        <v>151</v>
      </c>
      <c r="AT401" s="191" t="s">
        <v>146</v>
      </c>
      <c r="AU401" s="191" t="s">
        <v>90</v>
      </c>
      <c r="AY401" s="18" t="s">
        <v>144</v>
      </c>
      <c r="BE401" s="192">
        <f>IF(N401="základní",J401,0)</f>
        <v>0</v>
      </c>
      <c r="BF401" s="192">
        <f>IF(N401="snížená",J401,0)</f>
        <v>0</v>
      </c>
      <c r="BG401" s="192">
        <f>IF(N401="zákl. přenesená",J401,0)</f>
        <v>0</v>
      </c>
      <c r="BH401" s="192">
        <f>IF(N401="sníž. přenesená",J401,0)</f>
        <v>0</v>
      </c>
      <c r="BI401" s="192">
        <f>IF(N401="nulová",J401,0)</f>
        <v>0</v>
      </c>
      <c r="BJ401" s="18" t="s">
        <v>22</v>
      </c>
      <c r="BK401" s="192">
        <f>ROUND(I401*H401,2)</f>
        <v>0</v>
      </c>
      <c r="BL401" s="18" t="s">
        <v>151</v>
      </c>
      <c r="BM401" s="191" t="s">
        <v>572</v>
      </c>
    </row>
    <row r="402" spans="1:47" s="2" customFormat="1" ht="11.25">
      <c r="A402" s="36"/>
      <c r="B402" s="37"/>
      <c r="C402" s="38"/>
      <c r="D402" s="193" t="s">
        <v>153</v>
      </c>
      <c r="E402" s="38"/>
      <c r="F402" s="194" t="s">
        <v>573</v>
      </c>
      <c r="G402" s="38"/>
      <c r="H402" s="38"/>
      <c r="I402" s="195"/>
      <c r="J402" s="38"/>
      <c r="K402" s="38"/>
      <c r="L402" s="41"/>
      <c r="M402" s="196"/>
      <c r="N402" s="197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8" t="s">
        <v>153</v>
      </c>
      <c r="AU402" s="18" t="s">
        <v>90</v>
      </c>
    </row>
    <row r="403" spans="2:51" s="13" customFormat="1" ht="11.25">
      <c r="B403" s="198"/>
      <c r="C403" s="199"/>
      <c r="D403" s="200" t="s">
        <v>155</v>
      </c>
      <c r="E403" s="201" t="s">
        <v>47</v>
      </c>
      <c r="F403" s="202" t="s">
        <v>281</v>
      </c>
      <c r="G403" s="199"/>
      <c r="H403" s="201" t="s">
        <v>47</v>
      </c>
      <c r="I403" s="203"/>
      <c r="J403" s="199"/>
      <c r="K403" s="199"/>
      <c r="L403" s="204"/>
      <c r="M403" s="205"/>
      <c r="N403" s="206"/>
      <c r="O403" s="206"/>
      <c r="P403" s="206"/>
      <c r="Q403" s="206"/>
      <c r="R403" s="206"/>
      <c r="S403" s="206"/>
      <c r="T403" s="207"/>
      <c r="AT403" s="208" t="s">
        <v>155</v>
      </c>
      <c r="AU403" s="208" t="s">
        <v>90</v>
      </c>
      <c r="AV403" s="13" t="s">
        <v>22</v>
      </c>
      <c r="AW403" s="13" t="s">
        <v>45</v>
      </c>
      <c r="AX403" s="13" t="s">
        <v>84</v>
      </c>
      <c r="AY403" s="208" t="s">
        <v>144</v>
      </c>
    </row>
    <row r="404" spans="2:51" s="14" customFormat="1" ht="11.25">
      <c r="B404" s="209"/>
      <c r="C404" s="210"/>
      <c r="D404" s="200" t="s">
        <v>155</v>
      </c>
      <c r="E404" s="211" t="s">
        <v>47</v>
      </c>
      <c r="F404" s="212" t="s">
        <v>564</v>
      </c>
      <c r="G404" s="210"/>
      <c r="H404" s="213">
        <v>23.08</v>
      </c>
      <c r="I404" s="214"/>
      <c r="J404" s="210"/>
      <c r="K404" s="210"/>
      <c r="L404" s="215"/>
      <c r="M404" s="216"/>
      <c r="N404" s="217"/>
      <c r="O404" s="217"/>
      <c r="P404" s="217"/>
      <c r="Q404" s="217"/>
      <c r="R404" s="217"/>
      <c r="S404" s="217"/>
      <c r="T404" s="218"/>
      <c r="AT404" s="219" t="s">
        <v>155</v>
      </c>
      <c r="AU404" s="219" t="s">
        <v>90</v>
      </c>
      <c r="AV404" s="14" t="s">
        <v>90</v>
      </c>
      <c r="AW404" s="14" t="s">
        <v>45</v>
      </c>
      <c r="AX404" s="14" t="s">
        <v>84</v>
      </c>
      <c r="AY404" s="219" t="s">
        <v>144</v>
      </c>
    </row>
    <row r="405" spans="2:51" s="14" customFormat="1" ht="11.25">
      <c r="B405" s="209"/>
      <c r="C405" s="210"/>
      <c r="D405" s="200" t="s">
        <v>155</v>
      </c>
      <c r="E405" s="211" t="s">
        <v>47</v>
      </c>
      <c r="F405" s="212" t="s">
        <v>565</v>
      </c>
      <c r="G405" s="210"/>
      <c r="H405" s="213">
        <v>14.157</v>
      </c>
      <c r="I405" s="214"/>
      <c r="J405" s="210"/>
      <c r="K405" s="210"/>
      <c r="L405" s="215"/>
      <c r="M405" s="216"/>
      <c r="N405" s="217"/>
      <c r="O405" s="217"/>
      <c r="P405" s="217"/>
      <c r="Q405" s="217"/>
      <c r="R405" s="217"/>
      <c r="S405" s="217"/>
      <c r="T405" s="218"/>
      <c r="AT405" s="219" t="s">
        <v>155</v>
      </c>
      <c r="AU405" s="219" t="s">
        <v>90</v>
      </c>
      <c r="AV405" s="14" t="s">
        <v>90</v>
      </c>
      <c r="AW405" s="14" t="s">
        <v>45</v>
      </c>
      <c r="AX405" s="14" t="s">
        <v>84</v>
      </c>
      <c r="AY405" s="219" t="s">
        <v>144</v>
      </c>
    </row>
    <row r="406" spans="2:51" s="14" customFormat="1" ht="11.25">
      <c r="B406" s="209"/>
      <c r="C406" s="210"/>
      <c r="D406" s="200" t="s">
        <v>155</v>
      </c>
      <c r="E406" s="211" t="s">
        <v>47</v>
      </c>
      <c r="F406" s="212" t="s">
        <v>566</v>
      </c>
      <c r="G406" s="210"/>
      <c r="H406" s="213">
        <v>14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155</v>
      </c>
      <c r="AU406" s="219" t="s">
        <v>90</v>
      </c>
      <c r="AV406" s="14" t="s">
        <v>90</v>
      </c>
      <c r="AW406" s="14" t="s">
        <v>45</v>
      </c>
      <c r="AX406" s="14" t="s">
        <v>84</v>
      </c>
      <c r="AY406" s="219" t="s">
        <v>144</v>
      </c>
    </row>
    <row r="407" spans="2:51" s="14" customFormat="1" ht="11.25">
      <c r="B407" s="209"/>
      <c r="C407" s="210"/>
      <c r="D407" s="200" t="s">
        <v>155</v>
      </c>
      <c r="E407" s="211" t="s">
        <v>47</v>
      </c>
      <c r="F407" s="212" t="s">
        <v>504</v>
      </c>
      <c r="G407" s="210"/>
      <c r="H407" s="213">
        <v>8</v>
      </c>
      <c r="I407" s="214"/>
      <c r="J407" s="210"/>
      <c r="K407" s="210"/>
      <c r="L407" s="215"/>
      <c r="M407" s="216"/>
      <c r="N407" s="217"/>
      <c r="O407" s="217"/>
      <c r="P407" s="217"/>
      <c r="Q407" s="217"/>
      <c r="R407" s="217"/>
      <c r="S407" s="217"/>
      <c r="T407" s="218"/>
      <c r="AT407" s="219" t="s">
        <v>155</v>
      </c>
      <c r="AU407" s="219" t="s">
        <v>90</v>
      </c>
      <c r="AV407" s="14" t="s">
        <v>90</v>
      </c>
      <c r="AW407" s="14" t="s">
        <v>45</v>
      </c>
      <c r="AX407" s="14" t="s">
        <v>84</v>
      </c>
      <c r="AY407" s="219" t="s">
        <v>144</v>
      </c>
    </row>
    <row r="408" spans="2:51" s="13" customFormat="1" ht="11.25">
      <c r="B408" s="198"/>
      <c r="C408" s="199"/>
      <c r="D408" s="200" t="s">
        <v>155</v>
      </c>
      <c r="E408" s="201" t="s">
        <v>47</v>
      </c>
      <c r="F408" s="202" t="s">
        <v>283</v>
      </c>
      <c r="G408" s="199"/>
      <c r="H408" s="201" t="s">
        <v>47</v>
      </c>
      <c r="I408" s="203"/>
      <c r="J408" s="199"/>
      <c r="K408" s="199"/>
      <c r="L408" s="204"/>
      <c r="M408" s="205"/>
      <c r="N408" s="206"/>
      <c r="O408" s="206"/>
      <c r="P408" s="206"/>
      <c r="Q408" s="206"/>
      <c r="R408" s="206"/>
      <c r="S408" s="206"/>
      <c r="T408" s="207"/>
      <c r="AT408" s="208" t="s">
        <v>155</v>
      </c>
      <c r="AU408" s="208" t="s">
        <v>90</v>
      </c>
      <c r="AV408" s="13" t="s">
        <v>22</v>
      </c>
      <c r="AW408" s="13" t="s">
        <v>45</v>
      </c>
      <c r="AX408" s="13" t="s">
        <v>84</v>
      </c>
      <c r="AY408" s="208" t="s">
        <v>144</v>
      </c>
    </row>
    <row r="409" spans="2:51" s="13" customFormat="1" ht="11.25">
      <c r="B409" s="198"/>
      <c r="C409" s="199"/>
      <c r="D409" s="200" t="s">
        <v>155</v>
      </c>
      <c r="E409" s="201" t="s">
        <v>47</v>
      </c>
      <c r="F409" s="202" t="s">
        <v>567</v>
      </c>
      <c r="G409" s="199"/>
      <c r="H409" s="201" t="s">
        <v>47</v>
      </c>
      <c r="I409" s="203"/>
      <c r="J409" s="199"/>
      <c r="K409" s="199"/>
      <c r="L409" s="204"/>
      <c r="M409" s="205"/>
      <c r="N409" s="206"/>
      <c r="O409" s="206"/>
      <c r="P409" s="206"/>
      <c r="Q409" s="206"/>
      <c r="R409" s="206"/>
      <c r="S409" s="206"/>
      <c r="T409" s="207"/>
      <c r="AT409" s="208" t="s">
        <v>155</v>
      </c>
      <c r="AU409" s="208" t="s">
        <v>90</v>
      </c>
      <c r="AV409" s="13" t="s">
        <v>22</v>
      </c>
      <c r="AW409" s="13" t="s">
        <v>45</v>
      </c>
      <c r="AX409" s="13" t="s">
        <v>84</v>
      </c>
      <c r="AY409" s="208" t="s">
        <v>144</v>
      </c>
    </row>
    <row r="410" spans="2:51" s="14" customFormat="1" ht="11.25">
      <c r="B410" s="209"/>
      <c r="C410" s="210"/>
      <c r="D410" s="200" t="s">
        <v>155</v>
      </c>
      <c r="E410" s="211" t="s">
        <v>47</v>
      </c>
      <c r="F410" s="212" t="s">
        <v>274</v>
      </c>
      <c r="G410" s="210"/>
      <c r="H410" s="213">
        <v>18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155</v>
      </c>
      <c r="AU410" s="219" t="s">
        <v>90</v>
      </c>
      <c r="AV410" s="14" t="s">
        <v>90</v>
      </c>
      <c r="AW410" s="14" t="s">
        <v>45</v>
      </c>
      <c r="AX410" s="14" t="s">
        <v>84</v>
      </c>
      <c r="AY410" s="219" t="s">
        <v>144</v>
      </c>
    </row>
    <row r="411" spans="2:51" s="13" customFormat="1" ht="11.25">
      <c r="B411" s="198"/>
      <c r="C411" s="199"/>
      <c r="D411" s="200" t="s">
        <v>155</v>
      </c>
      <c r="E411" s="201" t="s">
        <v>47</v>
      </c>
      <c r="F411" s="202" t="s">
        <v>568</v>
      </c>
      <c r="G411" s="199"/>
      <c r="H411" s="201" t="s">
        <v>47</v>
      </c>
      <c r="I411" s="203"/>
      <c r="J411" s="199"/>
      <c r="K411" s="199"/>
      <c r="L411" s="204"/>
      <c r="M411" s="205"/>
      <c r="N411" s="206"/>
      <c r="O411" s="206"/>
      <c r="P411" s="206"/>
      <c r="Q411" s="206"/>
      <c r="R411" s="206"/>
      <c r="S411" s="206"/>
      <c r="T411" s="207"/>
      <c r="AT411" s="208" t="s">
        <v>155</v>
      </c>
      <c r="AU411" s="208" t="s">
        <v>90</v>
      </c>
      <c r="AV411" s="13" t="s">
        <v>22</v>
      </c>
      <c r="AW411" s="13" t="s">
        <v>45</v>
      </c>
      <c r="AX411" s="13" t="s">
        <v>84</v>
      </c>
      <c r="AY411" s="208" t="s">
        <v>144</v>
      </c>
    </row>
    <row r="412" spans="2:51" s="14" customFormat="1" ht="11.25">
      <c r="B412" s="209"/>
      <c r="C412" s="210"/>
      <c r="D412" s="200" t="s">
        <v>155</v>
      </c>
      <c r="E412" s="211" t="s">
        <v>47</v>
      </c>
      <c r="F412" s="212" t="s">
        <v>511</v>
      </c>
      <c r="G412" s="210"/>
      <c r="H412" s="213">
        <v>28</v>
      </c>
      <c r="I412" s="214"/>
      <c r="J412" s="210"/>
      <c r="K412" s="210"/>
      <c r="L412" s="215"/>
      <c r="M412" s="216"/>
      <c r="N412" s="217"/>
      <c r="O412" s="217"/>
      <c r="P412" s="217"/>
      <c r="Q412" s="217"/>
      <c r="R412" s="217"/>
      <c r="S412" s="217"/>
      <c r="T412" s="218"/>
      <c r="AT412" s="219" t="s">
        <v>155</v>
      </c>
      <c r="AU412" s="219" t="s">
        <v>90</v>
      </c>
      <c r="AV412" s="14" t="s">
        <v>90</v>
      </c>
      <c r="AW412" s="14" t="s">
        <v>45</v>
      </c>
      <c r="AX412" s="14" t="s">
        <v>84</v>
      </c>
      <c r="AY412" s="219" t="s">
        <v>144</v>
      </c>
    </row>
    <row r="413" spans="2:51" s="15" customFormat="1" ht="11.25">
      <c r="B413" s="220"/>
      <c r="C413" s="221"/>
      <c r="D413" s="200" t="s">
        <v>155</v>
      </c>
      <c r="E413" s="222" t="s">
        <v>47</v>
      </c>
      <c r="F413" s="223" t="s">
        <v>159</v>
      </c>
      <c r="G413" s="221"/>
      <c r="H413" s="224">
        <v>105.237</v>
      </c>
      <c r="I413" s="225"/>
      <c r="J413" s="221"/>
      <c r="K413" s="221"/>
      <c r="L413" s="226"/>
      <c r="M413" s="227"/>
      <c r="N413" s="228"/>
      <c r="O413" s="228"/>
      <c r="P413" s="228"/>
      <c r="Q413" s="228"/>
      <c r="R413" s="228"/>
      <c r="S413" s="228"/>
      <c r="T413" s="229"/>
      <c r="AT413" s="230" t="s">
        <v>155</v>
      </c>
      <c r="AU413" s="230" t="s">
        <v>90</v>
      </c>
      <c r="AV413" s="15" t="s">
        <v>151</v>
      </c>
      <c r="AW413" s="15" t="s">
        <v>45</v>
      </c>
      <c r="AX413" s="15" t="s">
        <v>22</v>
      </c>
      <c r="AY413" s="230" t="s">
        <v>144</v>
      </c>
    </row>
    <row r="414" spans="1:65" s="2" customFormat="1" ht="24.2" customHeight="1">
      <c r="A414" s="36"/>
      <c r="B414" s="37"/>
      <c r="C414" s="180" t="s">
        <v>574</v>
      </c>
      <c r="D414" s="180" t="s">
        <v>146</v>
      </c>
      <c r="E414" s="181" t="s">
        <v>575</v>
      </c>
      <c r="F414" s="182" t="s">
        <v>576</v>
      </c>
      <c r="G414" s="183" t="s">
        <v>149</v>
      </c>
      <c r="H414" s="184">
        <v>105.237</v>
      </c>
      <c r="I414" s="185"/>
      <c r="J414" s="186">
        <f>ROUND(I414*H414,2)</f>
        <v>0</v>
      </c>
      <c r="K414" s="182" t="s">
        <v>150</v>
      </c>
      <c r="L414" s="41"/>
      <c r="M414" s="187" t="s">
        <v>47</v>
      </c>
      <c r="N414" s="188" t="s">
        <v>55</v>
      </c>
      <c r="O414" s="66"/>
      <c r="P414" s="189">
        <f>O414*H414</f>
        <v>0</v>
      </c>
      <c r="Q414" s="189">
        <v>0</v>
      </c>
      <c r="R414" s="189">
        <f>Q414*H414</f>
        <v>0</v>
      </c>
      <c r="S414" s="189">
        <v>0.0779</v>
      </c>
      <c r="T414" s="190">
        <f>S414*H414</f>
        <v>8.197962299999999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91" t="s">
        <v>151</v>
      </c>
      <c r="AT414" s="191" t="s">
        <v>146</v>
      </c>
      <c r="AU414" s="191" t="s">
        <v>90</v>
      </c>
      <c r="AY414" s="18" t="s">
        <v>144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8" t="s">
        <v>22</v>
      </c>
      <c r="BK414" s="192">
        <f>ROUND(I414*H414,2)</f>
        <v>0</v>
      </c>
      <c r="BL414" s="18" t="s">
        <v>151</v>
      </c>
      <c r="BM414" s="191" t="s">
        <v>577</v>
      </c>
    </row>
    <row r="415" spans="1:47" s="2" customFormat="1" ht="11.25">
      <c r="A415" s="36"/>
      <c r="B415" s="37"/>
      <c r="C415" s="38"/>
      <c r="D415" s="193" t="s">
        <v>153</v>
      </c>
      <c r="E415" s="38"/>
      <c r="F415" s="194" t="s">
        <v>578</v>
      </c>
      <c r="G415" s="38"/>
      <c r="H415" s="38"/>
      <c r="I415" s="195"/>
      <c r="J415" s="38"/>
      <c r="K415" s="38"/>
      <c r="L415" s="41"/>
      <c r="M415" s="196"/>
      <c r="N415" s="197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8" t="s">
        <v>153</v>
      </c>
      <c r="AU415" s="18" t="s">
        <v>90</v>
      </c>
    </row>
    <row r="416" spans="2:51" s="13" customFormat="1" ht="11.25">
      <c r="B416" s="198"/>
      <c r="C416" s="199"/>
      <c r="D416" s="200" t="s">
        <v>155</v>
      </c>
      <c r="E416" s="201" t="s">
        <v>47</v>
      </c>
      <c r="F416" s="202" t="s">
        <v>281</v>
      </c>
      <c r="G416" s="199"/>
      <c r="H416" s="201" t="s">
        <v>47</v>
      </c>
      <c r="I416" s="203"/>
      <c r="J416" s="199"/>
      <c r="K416" s="199"/>
      <c r="L416" s="204"/>
      <c r="M416" s="205"/>
      <c r="N416" s="206"/>
      <c r="O416" s="206"/>
      <c r="P416" s="206"/>
      <c r="Q416" s="206"/>
      <c r="R416" s="206"/>
      <c r="S416" s="206"/>
      <c r="T416" s="207"/>
      <c r="AT416" s="208" t="s">
        <v>155</v>
      </c>
      <c r="AU416" s="208" t="s">
        <v>90</v>
      </c>
      <c r="AV416" s="13" t="s">
        <v>22</v>
      </c>
      <c r="AW416" s="13" t="s">
        <v>45</v>
      </c>
      <c r="AX416" s="13" t="s">
        <v>84</v>
      </c>
      <c r="AY416" s="208" t="s">
        <v>144</v>
      </c>
    </row>
    <row r="417" spans="2:51" s="14" customFormat="1" ht="11.25">
      <c r="B417" s="209"/>
      <c r="C417" s="210"/>
      <c r="D417" s="200" t="s">
        <v>155</v>
      </c>
      <c r="E417" s="211" t="s">
        <v>47</v>
      </c>
      <c r="F417" s="212" t="s">
        <v>564</v>
      </c>
      <c r="G417" s="210"/>
      <c r="H417" s="213">
        <v>23.08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155</v>
      </c>
      <c r="AU417" s="219" t="s">
        <v>90</v>
      </c>
      <c r="AV417" s="14" t="s">
        <v>90</v>
      </c>
      <c r="AW417" s="14" t="s">
        <v>45</v>
      </c>
      <c r="AX417" s="14" t="s">
        <v>84</v>
      </c>
      <c r="AY417" s="219" t="s">
        <v>144</v>
      </c>
    </row>
    <row r="418" spans="2:51" s="14" customFormat="1" ht="11.25">
      <c r="B418" s="209"/>
      <c r="C418" s="210"/>
      <c r="D418" s="200" t="s">
        <v>155</v>
      </c>
      <c r="E418" s="211" t="s">
        <v>47</v>
      </c>
      <c r="F418" s="212" t="s">
        <v>565</v>
      </c>
      <c r="G418" s="210"/>
      <c r="H418" s="213">
        <v>14.157</v>
      </c>
      <c r="I418" s="214"/>
      <c r="J418" s="210"/>
      <c r="K418" s="210"/>
      <c r="L418" s="215"/>
      <c r="M418" s="216"/>
      <c r="N418" s="217"/>
      <c r="O418" s="217"/>
      <c r="P418" s="217"/>
      <c r="Q418" s="217"/>
      <c r="R418" s="217"/>
      <c r="S418" s="217"/>
      <c r="T418" s="218"/>
      <c r="AT418" s="219" t="s">
        <v>155</v>
      </c>
      <c r="AU418" s="219" t="s">
        <v>90</v>
      </c>
      <c r="AV418" s="14" t="s">
        <v>90</v>
      </c>
      <c r="AW418" s="14" t="s">
        <v>45</v>
      </c>
      <c r="AX418" s="14" t="s">
        <v>84</v>
      </c>
      <c r="AY418" s="219" t="s">
        <v>144</v>
      </c>
    </row>
    <row r="419" spans="2:51" s="14" customFormat="1" ht="11.25">
      <c r="B419" s="209"/>
      <c r="C419" s="210"/>
      <c r="D419" s="200" t="s">
        <v>155</v>
      </c>
      <c r="E419" s="211" t="s">
        <v>47</v>
      </c>
      <c r="F419" s="212" t="s">
        <v>566</v>
      </c>
      <c r="G419" s="210"/>
      <c r="H419" s="213">
        <v>14</v>
      </c>
      <c r="I419" s="214"/>
      <c r="J419" s="210"/>
      <c r="K419" s="210"/>
      <c r="L419" s="215"/>
      <c r="M419" s="216"/>
      <c r="N419" s="217"/>
      <c r="O419" s="217"/>
      <c r="P419" s="217"/>
      <c r="Q419" s="217"/>
      <c r="R419" s="217"/>
      <c r="S419" s="217"/>
      <c r="T419" s="218"/>
      <c r="AT419" s="219" t="s">
        <v>155</v>
      </c>
      <c r="AU419" s="219" t="s">
        <v>90</v>
      </c>
      <c r="AV419" s="14" t="s">
        <v>90</v>
      </c>
      <c r="AW419" s="14" t="s">
        <v>45</v>
      </c>
      <c r="AX419" s="14" t="s">
        <v>84</v>
      </c>
      <c r="AY419" s="219" t="s">
        <v>144</v>
      </c>
    </row>
    <row r="420" spans="2:51" s="14" customFormat="1" ht="11.25">
      <c r="B420" s="209"/>
      <c r="C420" s="210"/>
      <c r="D420" s="200" t="s">
        <v>155</v>
      </c>
      <c r="E420" s="211" t="s">
        <v>47</v>
      </c>
      <c r="F420" s="212" t="s">
        <v>504</v>
      </c>
      <c r="G420" s="210"/>
      <c r="H420" s="213">
        <v>8</v>
      </c>
      <c r="I420" s="214"/>
      <c r="J420" s="210"/>
      <c r="K420" s="210"/>
      <c r="L420" s="215"/>
      <c r="M420" s="216"/>
      <c r="N420" s="217"/>
      <c r="O420" s="217"/>
      <c r="P420" s="217"/>
      <c r="Q420" s="217"/>
      <c r="R420" s="217"/>
      <c r="S420" s="217"/>
      <c r="T420" s="218"/>
      <c r="AT420" s="219" t="s">
        <v>155</v>
      </c>
      <c r="AU420" s="219" t="s">
        <v>90</v>
      </c>
      <c r="AV420" s="14" t="s">
        <v>90</v>
      </c>
      <c r="AW420" s="14" t="s">
        <v>45</v>
      </c>
      <c r="AX420" s="14" t="s">
        <v>84</v>
      </c>
      <c r="AY420" s="219" t="s">
        <v>144</v>
      </c>
    </row>
    <row r="421" spans="2:51" s="13" customFormat="1" ht="11.25">
      <c r="B421" s="198"/>
      <c r="C421" s="199"/>
      <c r="D421" s="200" t="s">
        <v>155</v>
      </c>
      <c r="E421" s="201" t="s">
        <v>47</v>
      </c>
      <c r="F421" s="202" t="s">
        <v>283</v>
      </c>
      <c r="G421" s="199"/>
      <c r="H421" s="201" t="s">
        <v>47</v>
      </c>
      <c r="I421" s="203"/>
      <c r="J421" s="199"/>
      <c r="K421" s="199"/>
      <c r="L421" s="204"/>
      <c r="M421" s="205"/>
      <c r="N421" s="206"/>
      <c r="O421" s="206"/>
      <c r="P421" s="206"/>
      <c r="Q421" s="206"/>
      <c r="R421" s="206"/>
      <c r="S421" s="206"/>
      <c r="T421" s="207"/>
      <c r="AT421" s="208" t="s">
        <v>155</v>
      </c>
      <c r="AU421" s="208" t="s">
        <v>90</v>
      </c>
      <c r="AV421" s="13" t="s">
        <v>22</v>
      </c>
      <c r="AW421" s="13" t="s">
        <v>45</v>
      </c>
      <c r="AX421" s="13" t="s">
        <v>84</v>
      </c>
      <c r="AY421" s="208" t="s">
        <v>144</v>
      </c>
    </row>
    <row r="422" spans="2:51" s="13" customFormat="1" ht="11.25">
      <c r="B422" s="198"/>
      <c r="C422" s="199"/>
      <c r="D422" s="200" t="s">
        <v>155</v>
      </c>
      <c r="E422" s="201" t="s">
        <v>47</v>
      </c>
      <c r="F422" s="202" t="s">
        <v>567</v>
      </c>
      <c r="G422" s="199"/>
      <c r="H422" s="201" t="s">
        <v>47</v>
      </c>
      <c r="I422" s="203"/>
      <c r="J422" s="199"/>
      <c r="K422" s="199"/>
      <c r="L422" s="204"/>
      <c r="M422" s="205"/>
      <c r="N422" s="206"/>
      <c r="O422" s="206"/>
      <c r="P422" s="206"/>
      <c r="Q422" s="206"/>
      <c r="R422" s="206"/>
      <c r="S422" s="206"/>
      <c r="T422" s="207"/>
      <c r="AT422" s="208" t="s">
        <v>155</v>
      </c>
      <c r="AU422" s="208" t="s">
        <v>90</v>
      </c>
      <c r="AV422" s="13" t="s">
        <v>22</v>
      </c>
      <c r="AW422" s="13" t="s">
        <v>45</v>
      </c>
      <c r="AX422" s="13" t="s">
        <v>84</v>
      </c>
      <c r="AY422" s="208" t="s">
        <v>144</v>
      </c>
    </row>
    <row r="423" spans="2:51" s="14" customFormat="1" ht="11.25">
      <c r="B423" s="209"/>
      <c r="C423" s="210"/>
      <c r="D423" s="200" t="s">
        <v>155</v>
      </c>
      <c r="E423" s="211" t="s">
        <v>47</v>
      </c>
      <c r="F423" s="212" t="s">
        <v>274</v>
      </c>
      <c r="G423" s="210"/>
      <c r="H423" s="213">
        <v>18</v>
      </c>
      <c r="I423" s="214"/>
      <c r="J423" s="210"/>
      <c r="K423" s="210"/>
      <c r="L423" s="215"/>
      <c r="M423" s="216"/>
      <c r="N423" s="217"/>
      <c r="O423" s="217"/>
      <c r="P423" s="217"/>
      <c r="Q423" s="217"/>
      <c r="R423" s="217"/>
      <c r="S423" s="217"/>
      <c r="T423" s="218"/>
      <c r="AT423" s="219" t="s">
        <v>155</v>
      </c>
      <c r="AU423" s="219" t="s">
        <v>90</v>
      </c>
      <c r="AV423" s="14" t="s">
        <v>90</v>
      </c>
      <c r="AW423" s="14" t="s">
        <v>45</v>
      </c>
      <c r="AX423" s="14" t="s">
        <v>84</v>
      </c>
      <c r="AY423" s="219" t="s">
        <v>144</v>
      </c>
    </row>
    <row r="424" spans="2:51" s="13" customFormat="1" ht="11.25">
      <c r="B424" s="198"/>
      <c r="C424" s="199"/>
      <c r="D424" s="200" t="s">
        <v>155</v>
      </c>
      <c r="E424" s="201" t="s">
        <v>47</v>
      </c>
      <c r="F424" s="202" t="s">
        <v>568</v>
      </c>
      <c r="G424" s="199"/>
      <c r="H424" s="201" t="s">
        <v>47</v>
      </c>
      <c r="I424" s="203"/>
      <c r="J424" s="199"/>
      <c r="K424" s="199"/>
      <c r="L424" s="204"/>
      <c r="M424" s="205"/>
      <c r="N424" s="206"/>
      <c r="O424" s="206"/>
      <c r="P424" s="206"/>
      <c r="Q424" s="206"/>
      <c r="R424" s="206"/>
      <c r="S424" s="206"/>
      <c r="T424" s="207"/>
      <c r="AT424" s="208" t="s">
        <v>155</v>
      </c>
      <c r="AU424" s="208" t="s">
        <v>90</v>
      </c>
      <c r="AV424" s="13" t="s">
        <v>22</v>
      </c>
      <c r="AW424" s="13" t="s">
        <v>45</v>
      </c>
      <c r="AX424" s="13" t="s">
        <v>84</v>
      </c>
      <c r="AY424" s="208" t="s">
        <v>144</v>
      </c>
    </row>
    <row r="425" spans="2:51" s="14" customFormat="1" ht="11.25">
      <c r="B425" s="209"/>
      <c r="C425" s="210"/>
      <c r="D425" s="200" t="s">
        <v>155</v>
      </c>
      <c r="E425" s="211" t="s">
        <v>47</v>
      </c>
      <c r="F425" s="212" t="s">
        <v>511</v>
      </c>
      <c r="G425" s="210"/>
      <c r="H425" s="213">
        <v>28</v>
      </c>
      <c r="I425" s="214"/>
      <c r="J425" s="210"/>
      <c r="K425" s="210"/>
      <c r="L425" s="215"/>
      <c r="M425" s="216"/>
      <c r="N425" s="217"/>
      <c r="O425" s="217"/>
      <c r="P425" s="217"/>
      <c r="Q425" s="217"/>
      <c r="R425" s="217"/>
      <c r="S425" s="217"/>
      <c r="T425" s="218"/>
      <c r="AT425" s="219" t="s">
        <v>155</v>
      </c>
      <c r="AU425" s="219" t="s">
        <v>90</v>
      </c>
      <c r="AV425" s="14" t="s">
        <v>90</v>
      </c>
      <c r="AW425" s="14" t="s">
        <v>45</v>
      </c>
      <c r="AX425" s="14" t="s">
        <v>84</v>
      </c>
      <c r="AY425" s="219" t="s">
        <v>144</v>
      </c>
    </row>
    <row r="426" spans="2:51" s="15" customFormat="1" ht="11.25">
      <c r="B426" s="220"/>
      <c r="C426" s="221"/>
      <c r="D426" s="200" t="s">
        <v>155</v>
      </c>
      <c r="E426" s="222" t="s">
        <v>47</v>
      </c>
      <c r="F426" s="223" t="s">
        <v>159</v>
      </c>
      <c r="G426" s="221"/>
      <c r="H426" s="224">
        <v>105.237</v>
      </c>
      <c r="I426" s="225"/>
      <c r="J426" s="221"/>
      <c r="K426" s="221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155</v>
      </c>
      <c r="AU426" s="230" t="s">
        <v>90</v>
      </c>
      <c r="AV426" s="15" t="s">
        <v>151</v>
      </c>
      <c r="AW426" s="15" t="s">
        <v>45</v>
      </c>
      <c r="AX426" s="15" t="s">
        <v>22</v>
      </c>
      <c r="AY426" s="230" t="s">
        <v>144</v>
      </c>
    </row>
    <row r="427" spans="1:65" s="2" customFormat="1" ht="16.5" customHeight="1">
      <c r="A427" s="36"/>
      <c r="B427" s="37"/>
      <c r="C427" s="180" t="s">
        <v>579</v>
      </c>
      <c r="D427" s="180" t="s">
        <v>146</v>
      </c>
      <c r="E427" s="181" t="s">
        <v>580</v>
      </c>
      <c r="F427" s="182" t="s">
        <v>581</v>
      </c>
      <c r="G427" s="183" t="s">
        <v>191</v>
      </c>
      <c r="H427" s="184">
        <v>2.631</v>
      </c>
      <c r="I427" s="185"/>
      <c r="J427" s="186">
        <f>ROUND(I427*H427,2)</f>
        <v>0</v>
      </c>
      <c r="K427" s="182" t="s">
        <v>150</v>
      </c>
      <c r="L427" s="41"/>
      <c r="M427" s="187" t="s">
        <v>47</v>
      </c>
      <c r="N427" s="188" t="s">
        <v>55</v>
      </c>
      <c r="O427" s="66"/>
      <c r="P427" s="189">
        <f>O427*H427</f>
        <v>0</v>
      </c>
      <c r="Q427" s="189">
        <v>0.50375</v>
      </c>
      <c r="R427" s="189">
        <f>Q427*H427</f>
        <v>1.32536625</v>
      </c>
      <c r="S427" s="189">
        <v>2.5</v>
      </c>
      <c r="T427" s="190">
        <f>S427*H427</f>
        <v>6.5775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91" t="s">
        <v>151</v>
      </c>
      <c r="AT427" s="191" t="s">
        <v>146</v>
      </c>
      <c r="AU427" s="191" t="s">
        <v>90</v>
      </c>
      <c r="AY427" s="18" t="s">
        <v>144</v>
      </c>
      <c r="BE427" s="192">
        <f>IF(N427="základní",J427,0)</f>
        <v>0</v>
      </c>
      <c r="BF427" s="192">
        <f>IF(N427="snížená",J427,0)</f>
        <v>0</v>
      </c>
      <c r="BG427" s="192">
        <f>IF(N427="zákl. přenesená",J427,0)</f>
        <v>0</v>
      </c>
      <c r="BH427" s="192">
        <f>IF(N427="sníž. přenesená",J427,0)</f>
        <v>0</v>
      </c>
      <c r="BI427" s="192">
        <f>IF(N427="nulová",J427,0)</f>
        <v>0</v>
      </c>
      <c r="BJ427" s="18" t="s">
        <v>22</v>
      </c>
      <c r="BK427" s="192">
        <f>ROUND(I427*H427,2)</f>
        <v>0</v>
      </c>
      <c r="BL427" s="18" t="s">
        <v>151</v>
      </c>
      <c r="BM427" s="191" t="s">
        <v>582</v>
      </c>
    </row>
    <row r="428" spans="1:47" s="2" customFormat="1" ht="11.25">
      <c r="A428" s="36"/>
      <c r="B428" s="37"/>
      <c r="C428" s="38"/>
      <c r="D428" s="193" t="s">
        <v>153</v>
      </c>
      <c r="E428" s="38"/>
      <c r="F428" s="194" t="s">
        <v>583</v>
      </c>
      <c r="G428" s="38"/>
      <c r="H428" s="38"/>
      <c r="I428" s="195"/>
      <c r="J428" s="38"/>
      <c r="K428" s="38"/>
      <c r="L428" s="41"/>
      <c r="M428" s="196"/>
      <c r="N428" s="197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8" t="s">
        <v>153</v>
      </c>
      <c r="AU428" s="18" t="s">
        <v>90</v>
      </c>
    </row>
    <row r="429" spans="2:51" s="13" customFormat="1" ht="11.25">
      <c r="B429" s="198"/>
      <c r="C429" s="199"/>
      <c r="D429" s="200" t="s">
        <v>155</v>
      </c>
      <c r="E429" s="201" t="s">
        <v>47</v>
      </c>
      <c r="F429" s="202" t="s">
        <v>584</v>
      </c>
      <c r="G429" s="199"/>
      <c r="H429" s="201" t="s">
        <v>47</v>
      </c>
      <c r="I429" s="203"/>
      <c r="J429" s="199"/>
      <c r="K429" s="199"/>
      <c r="L429" s="204"/>
      <c r="M429" s="205"/>
      <c r="N429" s="206"/>
      <c r="O429" s="206"/>
      <c r="P429" s="206"/>
      <c r="Q429" s="206"/>
      <c r="R429" s="206"/>
      <c r="S429" s="206"/>
      <c r="T429" s="207"/>
      <c r="AT429" s="208" t="s">
        <v>155</v>
      </c>
      <c r="AU429" s="208" t="s">
        <v>90</v>
      </c>
      <c r="AV429" s="13" t="s">
        <v>22</v>
      </c>
      <c r="AW429" s="13" t="s">
        <v>45</v>
      </c>
      <c r="AX429" s="13" t="s">
        <v>84</v>
      </c>
      <c r="AY429" s="208" t="s">
        <v>144</v>
      </c>
    </row>
    <row r="430" spans="2:51" s="14" customFormat="1" ht="11.25">
      <c r="B430" s="209"/>
      <c r="C430" s="210"/>
      <c r="D430" s="200" t="s">
        <v>155</v>
      </c>
      <c r="E430" s="211" t="s">
        <v>47</v>
      </c>
      <c r="F430" s="212" t="s">
        <v>585</v>
      </c>
      <c r="G430" s="210"/>
      <c r="H430" s="213">
        <v>2.631</v>
      </c>
      <c r="I430" s="214"/>
      <c r="J430" s="210"/>
      <c r="K430" s="210"/>
      <c r="L430" s="215"/>
      <c r="M430" s="216"/>
      <c r="N430" s="217"/>
      <c r="O430" s="217"/>
      <c r="P430" s="217"/>
      <c r="Q430" s="217"/>
      <c r="R430" s="217"/>
      <c r="S430" s="217"/>
      <c r="T430" s="218"/>
      <c r="AT430" s="219" t="s">
        <v>155</v>
      </c>
      <c r="AU430" s="219" t="s">
        <v>90</v>
      </c>
      <c r="AV430" s="14" t="s">
        <v>90</v>
      </c>
      <c r="AW430" s="14" t="s">
        <v>45</v>
      </c>
      <c r="AX430" s="14" t="s">
        <v>22</v>
      </c>
      <c r="AY430" s="219" t="s">
        <v>144</v>
      </c>
    </row>
    <row r="431" spans="1:65" s="2" customFormat="1" ht="16.5" customHeight="1">
      <c r="A431" s="36"/>
      <c r="B431" s="37"/>
      <c r="C431" s="231" t="s">
        <v>586</v>
      </c>
      <c r="D431" s="231" t="s">
        <v>247</v>
      </c>
      <c r="E431" s="232" t="s">
        <v>587</v>
      </c>
      <c r="F431" s="233" t="s">
        <v>588</v>
      </c>
      <c r="G431" s="234" t="s">
        <v>209</v>
      </c>
      <c r="H431" s="235">
        <v>7.367</v>
      </c>
      <c r="I431" s="236"/>
      <c r="J431" s="237">
        <f>ROUND(I431*H431,2)</f>
        <v>0</v>
      </c>
      <c r="K431" s="233" t="s">
        <v>47</v>
      </c>
      <c r="L431" s="238"/>
      <c r="M431" s="239" t="s">
        <v>47</v>
      </c>
      <c r="N431" s="240" t="s">
        <v>55</v>
      </c>
      <c r="O431" s="66"/>
      <c r="P431" s="189">
        <f>O431*H431</f>
        <v>0</v>
      </c>
      <c r="Q431" s="189">
        <v>1</v>
      </c>
      <c r="R431" s="189">
        <f>Q431*H431</f>
        <v>7.367</v>
      </c>
      <c r="S431" s="189">
        <v>0</v>
      </c>
      <c r="T431" s="190">
        <f>S431*H431</f>
        <v>0</v>
      </c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R431" s="191" t="s">
        <v>206</v>
      </c>
      <c r="AT431" s="191" t="s">
        <v>247</v>
      </c>
      <c r="AU431" s="191" t="s">
        <v>90</v>
      </c>
      <c r="AY431" s="18" t="s">
        <v>144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18" t="s">
        <v>22</v>
      </c>
      <c r="BK431" s="192">
        <f>ROUND(I431*H431,2)</f>
        <v>0</v>
      </c>
      <c r="BL431" s="18" t="s">
        <v>151</v>
      </c>
      <c r="BM431" s="191" t="s">
        <v>589</v>
      </c>
    </row>
    <row r="432" spans="2:51" s="14" customFormat="1" ht="11.25">
      <c r="B432" s="209"/>
      <c r="C432" s="210"/>
      <c r="D432" s="200" t="s">
        <v>155</v>
      </c>
      <c r="E432" s="211" t="s">
        <v>47</v>
      </c>
      <c r="F432" s="212" t="s">
        <v>590</v>
      </c>
      <c r="G432" s="210"/>
      <c r="H432" s="213">
        <v>7.367</v>
      </c>
      <c r="I432" s="214"/>
      <c r="J432" s="210"/>
      <c r="K432" s="210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155</v>
      </c>
      <c r="AU432" s="219" t="s">
        <v>90</v>
      </c>
      <c r="AV432" s="14" t="s">
        <v>90</v>
      </c>
      <c r="AW432" s="14" t="s">
        <v>45</v>
      </c>
      <c r="AX432" s="14" t="s">
        <v>22</v>
      </c>
      <c r="AY432" s="219" t="s">
        <v>144</v>
      </c>
    </row>
    <row r="433" spans="1:65" s="2" customFormat="1" ht="24.2" customHeight="1">
      <c r="A433" s="36"/>
      <c r="B433" s="37"/>
      <c r="C433" s="180" t="s">
        <v>591</v>
      </c>
      <c r="D433" s="180" t="s">
        <v>146</v>
      </c>
      <c r="E433" s="181" t="s">
        <v>592</v>
      </c>
      <c r="F433" s="182" t="s">
        <v>593</v>
      </c>
      <c r="G433" s="183" t="s">
        <v>149</v>
      </c>
      <c r="H433" s="184">
        <v>105.237</v>
      </c>
      <c r="I433" s="185"/>
      <c r="J433" s="186">
        <f>ROUND(I433*H433,2)</f>
        <v>0</v>
      </c>
      <c r="K433" s="182" t="s">
        <v>150</v>
      </c>
      <c r="L433" s="41"/>
      <c r="M433" s="187" t="s">
        <v>47</v>
      </c>
      <c r="N433" s="188" t="s">
        <v>55</v>
      </c>
      <c r="O433" s="66"/>
      <c r="P433" s="189">
        <f>O433*H433</f>
        <v>0</v>
      </c>
      <c r="Q433" s="189">
        <v>0.078164</v>
      </c>
      <c r="R433" s="189">
        <f>Q433*H433</f>
        <v>8.225744868</v>
      </c>
      <c r="S433" s="189">
        <v>0</v>
      </c>
      <c r="T433" s="190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1" t="s">
        <v>151</v>
      </c>
      <c r="AT433" s="191" t="s">
        <v>146</v>
      </c>
      <c r="AU433" s="191" t="s">
        <v>90</v>
      </c>
      <c r="AY433" s="18" t="s">
        <v>144</v>
      </c>
      <c r="BE433" s="192">
        <f>IF(N433="základní",J433,0)</f>
        <v>0</v>
      </c>
      <c r="BF433" s="192">
        <f>IF(N433="snížená",J433,0)</f>
        <v>0</v>
      </c>
      <c r="BG433" s="192">
        <f>IF(N433="zákl. přenesená",J433,0)</f>
        <v>0</v>
      </c>
      <c r="BH433" s="192">
        <f>IF(N433="sníž. přenesená",J433,0)</f>
        <v>0</v>
      </c>
      <c r="BI433" s="192">
        <f>IF(N433="nulová",J433,0)</f>
        <v>0</v>
      </c>
      <c r="BJ433" s="18" t="s">
        <v>22</v>
      </c>
      <c r="BK433" s="192">
        <f>ROUND(I433*H433,2)</f>
        <v>0</v>
      </c>
      <c r="BL433" s="18" t="s">
        <v>151</v>
      </c>
      <c r="BM433" s="191" t="s">
        <v>594</v>
      </c>
    </row>
    <row r="434" spans="1:47" s="2" customFormat="1" ht="11.25">
      <c r="A434" s="36"/>
      <c r="B434" s="37"/>
      <c r="C434" s="38"/>
      <c r="D434" s="193" t="s">
        <v>153</v>
      </c>
      <c r="E434" s="38"/>
      <c r="F434" s="194" t="s">
        <v>595</v>
      </c>
      <c r="G434" s="38"/>
      <c r="H434" s="38"/>
      <c r="I434" s="195"/>
      <c r="J434" s="38"/>
      <c r="K434" s="38"/>
      <c r="L434" s="41"/>
      <c r="M434" s="196"/>
      <c r="N434" s="197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8" t="s">
        <v>153</v>
      </c>
      <c r="AU434" s="18" t="s">
        <v>90</v>
      </c>
    </row>
    <row r="435" spans="2:51" s="13" customFormat="1" ht="11.25">
      <c r="B435" s="198"/>
      <c r="C435" s="199"/>
      <c r="D435" s="200" t="s">
        <v>155</v>
      </c>
      <c r="E435" s="201" t="s">
        <v>47</v>
      </c>
      <c r="F435" s="202" t="s">
        <v>281</v>
      </c>
      <c r="G435" s="199"/>
      <c r="H435" s="201" t="s">
        <v>47</v>
      </c>
      <c r="I435" s="203"/>
      <c r="J435" s="199"/>
      <c r="K435" s="199"/>
      <c r="L435" s="204"/>
      <c r="M435" s="205"/>
      <c r="N435" s="206"/>
      <c r="O435" s="206"/>
      <c r="P435" s="206"/>
      <c r="Q435" s="206"/>
      <c r="R435" s="206"/>
      <c r="S435" s="206"/>
      <c r="T435" s="207"/>
      <c r="AT435" s="208" t="s">
        <v>155</v>
      </c>
      <c r="AU435" s="208" t="s">
        <v>90</v>
      </c>
      <c r="AV435" s="13" t="s">
        <v>22</v>
      </c>
      <c r="AW435" s="13" t="s">
        <v>45</v>
      </c>
      <c r="AX435" s="13" t="s">
        <v>84</v>
      </c>
      <c r="AY435" s="208" t="s">
        <v>144</v>
      </c>
    </row>
    <row r="436" spans="2:51" s="14" customFormat="1" ht="11.25">
      <c r="B436" s="209"/>
      <c r="C436" s="210"/>
      <c r="D436" s="200" t="s">
        <v>155</v>
      </c>
      <c r="E436" s="211" t="s">
        <v>47</v>
      </c>
      <c r="F436" s="212" t="s">
        <v>564</v>
      </c>
      <c r="G436" s="210"/>
      <c r="H436" s="213">
        <v>23.08</v>
      </c>
      <c r="I436" s="214"/>
      <c r="J436" s="210"/>
      <c r="K436" s="210"/>
      <c r="L436" s="215"/>
      <c r="M436" s="216"/>
      <c r="N436" s="217"/>
      <c r="O436" s="217"/>
      <c r="P436" s="217"/>
      <c r="Q436" s="217"/>
      <c r="R436" s="217"/>
      <c r="S436" s="217"/>
      <c r="T436" s="218"/>
      <c r="AT436" s="219" t="s">
        <v>155</v>
      </c>
      <c r="AU436" s="219" t="s">
        <v>90</v>
      </c>
      <c r="AV436" s="14" t="s">
        <v>90</v>
      </c>
      <c r="AW436" s="14" t="s">
        <v>45</v>
      </c>
      <c r="AX436" s="14" t="s">
        <v>84</v>
      </c>
      <c r="AY436" s="219" t="s">
        <v>144</v>
      </c>
    </row>
    <row r="437" spans="2:51" s="14" customFormat="1" ht="11.25">
      <c r="B437" s="209"/>
      <c r="C437" s="210"/>
      <c r="D437" s="200" t="s">
        <v>155</v>
      </c>
      <c r="E437" s="211" t="s">
        <v>47</v>
      </c>
      <c r="F437" s="212" t="s">
        <v>565</v>
      </c>
      <c r="G437" s="210"/>
      <c r="H437" s="213">
        <v>14.157</v>
      </c>
      <c r="I437" s="214"/>
      <c r="J437" s="210"/>
      <c r="K437" s="210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155</v>
      </c>
      <c r="AU437" s="219" t="s">
        <v>90</v>
      </c>
      <c r="AV437" s="14" t="s">
        <v>90</v>
      </c>
      <c r="AW437" s="14" t="s">
        <v>45</v>
      </c>
      <c r="AX437" s="14" t="s">
        <v>84</v>
      </c>
      <c r="AY437" s="219" t="s">
        <v>144</v>
      </c>
    </row>
    <row r="438" spans="2:51" s="14" customFormat="1" ht="11.25">
      <c r="B438" s="209"/>
      <c r="C438" s="210"/>
      <c r="D438" s="200" t="s">
        <v>155</v>
      </c>
      <c r="E438" s="211" t="s">
        <v>47</v>
      </c>
      <c r="F438" s="212" t="s">
        <v>566</v>
      </c>
      <c r="G438" s="210"/>
      <c r="H438" s="213">
        <v>14</v>
      </c>
      <c r="I438" s="214"/>
      <c r="J438" s="210"/>
      <c r="K438" s="210"/>
      <c r="L438" s="215"/>
      <c r="M438" s="216"/>
      <c r="N438" s="217"/>
      <c r="O438" s="217"/>
      <c r="P438" s="217"/>
      <c r="Q438" s="217"/>
      <c r="R438" s="217"/>
      <c r="S438" s="217"/>
      <c r="T438" s="218"/>
      <c r="AT438" s="219" t="s">
        <v>155</v>
      </c>
      <c r="AU438" s="219" t="s">
        <v>90</v>
      </c>
      <c r="AV438" s="14" t="s">
        <v>90</v>
      </c>
      <c r="AW438" s="14" t="s">
        <v>45</v>
      </c>
      <c r="AX438" s="14" t="s">
        <v>84</v>
      </c>
      <c r="AY438" s="219" t="s">
        <v>144</v>
      </c>
    </row>
    <row r="439" spans="2:51" s="14" customFormat="1" ht="11.25">
      <c r="B439" s="209"/>
      <c r="C439" s="210"/>
      <c r="D439" s="200" t="s">
        <v>155</v>
      </c>
      <c r="E439" s="211" t="s">
        <v>47</v>
      </c>
      <c r="F439" s="212" t="s">
        <v>504</v>
      </c>
      <c r="G439" s="210"/>
      <c r="H439" s="213">
        <v>8</v>
      </c>
      <c r="I439" s="214"/>
      <c r="J439" s="210"/>
      <c r="K439" s="210"/>
      <c r="L439" s="215"/>
      <c r="M439" s="216"/>
      <c r="N439" s="217"/>
      <c r="O439" s="217"/>
      <c r="P439" s="217"/>
      <c r="Q439" s="217"/>
      <c r="R439" s="217"/>
      <c r="S439" s="217"/>
      <c r="T439" s="218"/>
      <c r="AT439" s="219" t="s">
        <v>155</v>
      </c>
      <c r="AU439" s="219" t="s">
        <v>90</v>
      </c>
      <c r="AV439" s="14" t="s">
        <v>90</v>
      </c>
      <c r="AW439" s="14" t="s">
        <v>45</v>
      </c>
      <c r="AX439" s="14" t="s">
        <v>84</v>
      </c>
      <c r="AY439" s="219" t="s">
        <v>144</v>
      </c>
    </row>
    <row r="440" spans="2:51" s="13" customFormat="1" ht="11.25">
      <c r="B440" s="198"/>
      <c r="C440" s="199"/>
      <c r="D440" s="200" t="s">
        <v>155</v>
      </c>
      <c r="E440" s="201" t="s">
        <v>47</v>
      </c>
      <c r="F440" s="202" t="s">
        <v>283</v>
      </c>
      <c r="G440" s="199"/>
      <c r="H440" s="201" t="s">
        <v>47</v>
      </c>
      <c r="I440" s="203"/>
      <c r="J440" s="199"/>
      <c r="K440" s="199"/>
      <c r="L440" s="204"/>
      <c r="M440" s="205"/>
      <c r="N440" s="206"/>
      <c r="O440" s="206"/>
      <c r="P440" s="206"/>
      <c r="Q440" s="206"/>
      <c r="R440" s="206"/>
      <c r="S440" s="206"/>
      <c r="T440" s="207"/>
      <c r="AT440" s="208" t="s">
        <v>155</v>
      </c>
      <c r="AU440" s="208" t="s">
        <v>90</v>
      </c>
      <c r="AV440" s="13" t="s">
        <v>22</v>
      </c>
      <c r="AW440" s="13" t="s">
        <v>45</v>
      </c>
      <c r="AX440" s="13" t="s">
        <v>84</v>
      </c>
      <c r="AY440" s="208" t="s">
        <v>144</v>
      </c>
    </row>
    <row r="441" spans="2:51" s="13" customFormat="1" ht="11.25">
      <c r="B441" s="198"/>
      <c r="C441" s="199"/>
      <c r="D441" s="200" t="s">
        <v>155</v>
      </c>
      <c r="E441" s="201" t="s">
        <v>47</v>
      </c>
      <c r="F441" s="202" t="s">
        <v>567</v>
      </c>
      <c r="G441" s="199"/>
      <c r="H441" s="201" t="s">
        <v>47</v>
      </c>
      <c r="I441" s="203"/>
      <c r="J441" s="199"/>
      <c r="K441" s="199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155</v>
      </c>
      <c r="AU441" s="208" t="s">
        <v>90</v>
      </c>
      <c r="AV441" s="13" t="s">
        <v>22</v>
      </c>
      <c r="AW441" s="13" t="s">
        <v>45</v>
      </c>
      <c r="AX441" s="13" t="s">
        <v>84</v>
      </c>
      <c r="AY441" s="208" t="s">
        <v>144</v>
      </c>
    </row>
    <row r="442" spans="2:51" s="14" customFormat="1" ht="11.25">
      <c r="B442" s="209"/>
      <c r="C442" s="210"/>
      <c r="D442" s="200" t="s">
        <v>155</v>
      </c>
      <c r="E442" s="211" t="s">
        <v>47</v>
      </c>
      <c r="F442" s="212" t="s">
        <v>274</v>
      </c>
      <c r="G442" s="210"/>
      <c r="H442" s="213">
        <v>18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155</v>
      </c>
      <c r="AU442" s="219" t="s">
        <v>90</v>
      </c>
      <c r="AV442" s="14" t="s">
        <v>90</v>
      </c>
      <c r="AW442" s="14" t="s">
        <v>45</v>
      </c>
      <c r="AX442" s="14" t="s">
        <v>84</v>
      </c>
      <c r="AY442" s="219" t="s">
        <v>144</v>
      </c>
    </row>
    <row r="443" spans="2:51" s="13" customFormat="1" ht="11.25">
      <c r="B443" s="198"/>
      <c r="C443" s="199"/>
      <c r="D443" s="200" t="s">
        <v>155</v>
      </c>
      <c r="E443" s="201" t="s">
        <v>47</v>
      </c>
      <c r="F443" s="202" t="s">
        <v>568</v>
      </c>
      <c r="G443" s="199"/>
      <c r="H443" s="201" t="s">
        <v>47</v>
      </c>
      <c r="I443" s="203"/>
      <c r="J443" s="199"/>
      <c r="K443" s="199"/>
      <c r="L443" s="204"/>
      <c r="M443" s="205"/>
      <c r="N443" s="206"/>
      <c r="O443" s="206"/>
      <c r="P443" s="206"/>
      <c r="Q443" s="206"/>
      <c r="R443" s="206"/>
      <c r="S443" s="206"/>
      <c r="T443" s="207"/>
      <c r="AT443" s="208" t="s">
        <v>155</v>
      </c>
      <c r="AU443" s="208" t="s">
        <v>90</v>
      </c>
      <c r="AV443" s="13" t="s">
        <v>22</v>
      </c>
      <c r="AW443" s="13" t="s">
        <v>45</v>
      </c>
      <c r="AX443" s="13" t="s">
        <v>84</v>
      </c>
      <c r="AY443" s="208" t="s">
        <v>144</v>
      </c>
    </row>
    <row r="444" spans="2:51" s="14" customFormat="1" ht="11.25">
      <c r="B444" s="209"/>
      <c r="C444" s="210"/>
      <c r="D444" s="200" t="s">
        <v>155</v>
      </c>
      <c r="E444" s="211" t="s">
        <v>47</v>
      </c>
      <c r="F444" s="212" t="s">
        <v>511</v>
      </c>
      <c r="G444" s="210"/>
      <c r="H444" s="213">
        <v>28</v>
      </c>
      <c r="I444" s="214"/>
      <c r="J444" s="210"/>
      <c r="K444" s="210"/>
      <c r="L444" s="215"/>
      <c r="M444" s="216"/>
      <c r="N444" s="217"/>
      <c r="O444" s="217"/>
      <c r="P444" s="217"/>
      <c r="Q444" s="217"/>
      <c r="R444" s="217"/>
      <c r="S444" s="217"/>
      <c r="T444" s="218"/>
      <c r="AT444" s="219" t="s">
        <v>155</v>
      </c>
      <c r="AU444" s="219" t="s">
        <v>90</v>
      </c>
      <c r="AV444" s="14" t="s">
        <v>90</v>
      </c>
      <c r="AW444" s="14" t="s">
        <v>45</v>
      </c>
      <c r="AX444" s="14" t="s">
        <v>84</v>
      </c>
      <c r="AY444" s="219" t="s">
        <v>144</v>
      </c>
    </row>
    <row r="445" spans="2:51" s="15" customFormat="1" ht="11.25">
      <c r="B445" s="220"/>
      <c r="C445" s="221"/>
      <c r="D445" s="200" t="s">
        <v>155</v>
      </c>
      <c r="E445" s="222" t="s">
        <v>47</v>
      </c>
      <c r="F445" s="223" t="s">
        <v>159</v>
      </c>
      <c r="G445" s="221"/>
      <c r="H445" s="224">
        <v>105.237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155</v>
      </c>
      <c r="AU445" s="230" t="s">
        <v>90</v>
      </c>
      <c r="AV445" s="15" t="s">
        <v>151</v>
      </c>
      <c r="AW445" s="15" t="s">
        <v>45</v>
      </c>
      <c r="AX445" s="15" t="s">
        <v>22</v>
      </c>
      <c r="AY445" s="230" t="s">
        <v>144</v>
      </c>
    </row>
    <row r="446" spans="1:65" s="2" customFormat="1" ht="24.2" customHeight="1">
      <c r="A446" s="36"/>
      <c r="B446" s="37"/>
      <c r="C446" s="180" t="s">
        <v>596</v>
      </c>
      <c r="D446" s="180" t="s">
        <v>146</v>
      </c>
      <c r="E446" s="181" t="s">
        <v>597</v>
      </c>
      <c r="F446" s="182" t="s">
        <v>598</v>
      </c>
      <c r="G446" s="183" t="s">
        <v>149</v>
      </c>
      <c r="H446" s="184">
        <v>105.237</v>
      </c>
      <c r="I446" s="185"/>
      <c r="J446" s="186">
        <f>ROUND(I446*H446,2)</f>
        <v>0</v>
      </c>
      <c r="K446" s="182" t="s">
        <v>150</v>
      </c>
      <c r="L446" s="41"/>
      <c r="M446" s="187" t="s">
        <v>47</v>
      </c>
      <c r="N446" s="188" t="s">
        <v>55</v>
      </c>
      <c r="O446" s="66"/>
      <c r="P446" s="189">
        <f>O446*H446</f>
        <v>0</v>
      </c>
      <c r="Q446" s="189">
        <v>0</v>
      </c>
      <c r="R446" s="189">
        <f>Q446*H446</f>
        <v>0</v>
      </c>
      <c r="S446" s="189">
        <v>0</v>
      </c>
      <c r="T446" s="190">
        <f>S446*H446</f>
        <v>0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1" t="s">
        <v>151</v>
      </c>
      <c r="AT446" s="191" t="s">
        <v>146</v>
      </c>
      <c r="AU446" s="191" t="s">
        <v>90</v>
      </c>
      <c r="AY446" s="18" t="s">
        <v>144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18" t="s">
        <v>22</v>
      </c>
      <c r="BK446" s="192">
        <f>ROUND(I446*H446,2)</f>
        <v>0</v>
      </c>
      <c r="BL446" s="18" t="s">
        <v>151</v>
      </c>
      <c r="BM446" s="191" t="s">
        <v>599</v>
      </c>
    </row>
    <row r="447" spans="1:47" s="2" customFormat="1" ht="11.25">
      <c r="A447" s="36"/>
      <c r="B447" s="37"/>
      <c r="C447" s="38"/>
      <c r="D447" s="193" t="s">
        <v>153</v>
      </c>
      <c r="E447" s="38"/>
      <c r="F447" s="194" t="s">
        <v>600</v>
      </c>
      <c r="G447" s="38"/>
      <c r="H447" s="38"/>
      <c r="I447" s="195"/>
      <c r="J447" s="38"/>
      <c r="K447" s="38"/>
      <c r="L447" s="41"/>
      <c r="M447" s="196"/>
      <c r="N447" s="197"/>
      <c r="O447" s="66"/>
      <c r="P447" s="66"/>
      <c r="Q447" s="66"/>
      <c r="R447" s="66"/>
      <c r="S447" s="66"/>
      <c r="T447" s="67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8" t="s">
        <v>153</v>
      </c>
      <c r="AU447" s="18" t="s">
        <v>90</v>
      </c>
    </row>
    <row r="448" spans="2:51" s="13" customFormat="1" ht="11.25">
      <c r="B448" s="198"/>
      <c r="C448" s="199"/>
      <c r="D448" s="200" t="s">
        <v>155</v>
      </c>
      <c r="E448" s="201" t="s">
        <v>47</v>
      </c>
      <c r="F448" s="202" t="s">
        <v>281</v>
      </c>
      <c r="G448" s="199"/>
      <c r="H448" s="201" t="s">
        <v>47</v>
      </c>
      <c r="I448" s="203"/>
      <c r="J448" s="199"/>
      <c r="K448" s="199"/>
      <c r="L448" s="204"/>
      <c r="M448" s="205"/>
      <c r="N448" s="206"/>
      <c r="O448" s="206"/>
      <c r="P448" s="206"/>
      <c r="Q448" s="206"/>
      <c r="R448" s="206"/>
      <c r="S448" s="206"/>
      <c r="T448" s="207"/>
      <c r="AT448" s="208" t="s">
        <v>155</v>
      </c>
      <c r="AU448" s="208" t="s">
        <v>90</v>
      </c>
      <c r="AV448" s="13" t="s">
        <v>22</v>
      </c>
      <c r="AW448" s="13" t="s">
        <v>45</v>
      </c>
      <c r="AX448" s="13" t="s">
        <v>84</v>
      </c>
      <c r="AY448" s="208" t="s">
        <v>144</v>
      </c>
    </row>
    <row r="449" spans="2:51" s="14" customFormat="1" ht="11.25">
      <c r="B449" s="209"/>
      <c r="C449" s="210"/>
      <c r="D449" s="200" t="s">
        <v>155</v>
      </c>
      <c r="E449" s="211" t="s">
        <v>47</v>
      </c>
      <c r="F449" s="212" t="s">
        <v>564</v>
      </c>
      <c r="G449" s="210"/>
      <c r="H449" s="213">
        <v>23.08</v>
      </c>
      <c r="I449" s="214"/>
      <c r="J449" s="210"/>
      <c r="K449" s="210"/>
      <c r="L449" s="215"/>
      <c r="M449" s="216"/>
      <c r="N449" s="217"/>
      <c r="O449" s="217"/>
      <c r="P449" s="217"/>
      <c r="Q449" s="217"/>
      <c r="R449" s="217"/>
      <c r="S449" s="217"/>
      <c r="T449" s="218"/>
      <c r="AT449" s="219" t="s">
        <v>155</v>
      </c>
      <c r="AU449" s="219" t="s">
        <v>90</v>
      </c>
      <c r="AV449" s="14" t="s">
        <v>90</v>
      </c>
      <c r="AW449" s="14" t="s">
        <v>45</v>
      </c>
      <c r="AX449" s="14" t="s">
        <v>84</v>
      </c>
      <c r="AY449" s="219" t="s">
        <v>144</v>
      </c>
    </row>
    <row r="450" spans="2:51" s="14" customFormat="1" ht="11.25">
      <c r="B450" s="209"/>
      <c r="C450" s="210"/>
      <c r="D450" s="200" t="s">
        <v>155</v>
      </c>
      <c r="E450" s="211" t="s">
        <v>47</v>
      </c>
      <c r="F450" s="212" t="s">
        <v>565</v>
      </c>
      <c r="G450" s="210"/>
      <c r="H450" s="213">
        <v>14.157</v>
      </c>
      <c r="I450" s="214"/>
      <c r="J450" s="210"/>
      <c r="K450" s="210"/>
      <c r="L450" s="215"/>
      <c r="M450" s="216"/>
      <c r="N450" s="217"/>
      <c r="O450" s="217"/>
      <c r="P450" s="217"/>
      <c r="Q450" s="217"/>
      <c r="R450" s="217"/>
      <c r="S450" s="217"/>
      <c r="T450" s="218"/>
      <c r="AT450" s="219" t="s">
        <v>155</v>
      </c>
      <c r="AU450" s="219" t="s">
        <v>90</v>
      </c>
      <c r="AV450" s="14" t="s">
        <v>90</v>
      </c>
      <c r="AW450" s="14" t="s">
        <v>45</v>
      </c>
      <c r="AX450" s="14" t="s">
        <v>84</v>
      </c>
      <c r="AY450" s="219" t="s">
        <v>144</v>
      </c>
    </row>
    <row r="451" spans="2:51" s="14" customFormat="1" ht="11.25">
      <c r="B451" s="209"/>
      <c r="C451" s="210"/>
      <c r="D451" s="200" t="s">
        <v>155</v>
      </c>
      <c r="E451" s="211" t="s">
        <v>47</v>
      </c>
      <c r="F451" s="212" t="s">
        <v>566</v>
      </c>
      <c r="G451" s="210"/>
      <c r="H451" s="213">
        <v>14</v>
      </c>
      <c r="I451" s="214"/>
      <c r="J451" s="210"/>
      <c r="K451" s="210"/>
      <c r="L451" s="215"/>
      <c r="M451" s="216"/>
      <c r="N451" s="217"/>
      <c r="O451" s="217"/>
      <c r="P451" s="217"/>
      <c r="Q451" s="217"/>
      <c r="R451" s="217"/>
      <c r="S451" s="217"/>
      <c r="T451" s="218"/>
      <c r="AT451" s="219" t="s">
        <v>155</v>
      </c>
      <c r="AU451" s="219" t="s">
        <v>90</v>
      </c>
      <c r="AV451" s="14" t="s">
        <v>90</v>
      </c>
      <c r="AW451" s="14" t="s">
        <v>45</v>
      </c>
      <c r="AX451" s="14" t="s">
        <v>84</v>
      </c>
      <c r="AY451" s="219" t="s">
        <v>144</v>
      </c>
    </row>
    <row r="452" spans="2:51" s="14" customFormat="1" ht="11.25">
      <c r="B452" s="209"/>
      <c r="C452" s="210"/>
      <c r="D452" s="200" t="s">
        <v>155</v>
      </c>
      <c r="E452" s="211" t="s">
        <v>47</v>
      </c>
      <c r="F452" s="212" t="s">
        <v>504</v>
      </c>
      <c r="G452" s="210"/>
      <c r="H452" s="213">
        <v>8</v>
      </c>
      <c r="I452" s="214"/>
      <c r="J452" s="210"/>
      <c r="K452" s="210"/>
      <c r="L452" s="215"/>
      <c r="M452" s="216"/>
      <c r="N452" s="217"/>
      <c r="O452" s="217"/>
      <c r="P452" s="217"/>
      <c r="Q452" s="217"/>
      <c r="R452" s="217"/>
      <c r="S452" s="217"/>
      <c r="T452" s="218"/>
      <c r="AT452" s="219" t="s">
        <v>155</v>
      </c>
      <c r="AU452" s="219" t="s">
        <v>90</v>
      </c>
      <c r="AV452" s="14" t="s">
        <v>90</v>
      </c>
      <c r="AW452" s="14" t="s">
        <v>45</v>
      </c>
      <c r="AX452" s="14" t="s">
        <v>84</v>
      </c>
      <c r="AY452" s="219" t="s">
        <v>144</v>
      </c>
    </row>
    <row r="453" spans="2:51" s="13" customFormat="1" ht="11.25">
      <c r="B453" s="198"/>
      <c r="C453" s="199"/>
      <c r="D453" s="200" t="s">
        <v>155</v>
      </c>
      <c r="E453" s="201" t="s">
        <v>47</v>
      </c>
      <c r="F453" s="202" t="s">
        <v>283</v>
      </c>
      <c r="G453" s="199"/>
      <c r="H453" s="201" t="s">
        <v>47</v>
      </c>
      <c r="I453" s="203"/>
      <c r="J453" s="199"/>
      <c r="K453" s="199"/>
      <c r="L453" s="204"/>
      <c r="M453" s="205"/>
      <c r="N453" s="206"/>
      <c r="O453" s="206"/>
      <c r="P453" s="206"/>
      <c r="Q453" s="206"/>
      <c r="R453" s="206"/>
      <c r="S453" s="206"/>
      <c r="T453" s="207"/>
      <c r="AT453" s="208" t="s">
        <v>155</v>
      </c>
      <c r="AU453" s="208" t="s">
        <v>90</v>
      </c>
      <c r="AV453" s="13" t="s">
        <v>22</v>
      </c>
      <c r="AW453" s="13" t="s">
        <v>45</v>
      </c>
      <c r="AX453" s="13" t="s">
        <v>84</v>
      </c>
      <c r="AY453" s="208" t="s">
        <v>144</v>
      </c>
    </row>
    <row r="454" spans="2:51" s="13" customFormat="1" ht="11.25">
      <c r="B454" s="198"/>
      <c r="C454" s="199"/>
      <c r="D454" s="200" t="s">
        <v>155</v>
      </c>
      <c r="E454" s="201" t="s">
        <v>47</v>
      </c>
      <c r="F454" s="202" t="s">
        <v>567</v>
      </c>
      <c r="G454" s="199"/>
      <c r="H454" s="201" t="s">
        <v>47</v>
      </c>
      <c r="I454" s="203"/>
      <c r="J454" s="199"/>
      <c r="K454" s="199"/>
      <c r="L454" s="204"/>
      <c r="M454" s="205"/>
      <c r="N454" s="206"/>
      <c r="O454" s="206"/>
      <c r="P454" s="206"/>
      <c r="Q454" s="206"/>
      <c r="R454" s="206"/>
      <c r="S454" s="206"/>
      <c r="T454" s="207"/>
      <c r="AT454" s="208" t="s">
        <v>155</v>
      </c>
      <c r="AU454" s="208" t="s">
        <v>90</v>
      </c>
      <c r="AV454" s="13" t="s">
        <v>22</v>
      </c>
      <c r="AW454" s="13" t="s">
        <v>45</v>
      </c>
      <c r="AX454" s="13" t="s">
        <v>84</v>
      </c>
      <c r="AY454" s="208" t="s">
        <v>144</v>
      </c>
    </row>
    <row r="455" spans="2:51" s="14" customFormat="1" ht="11.25">
      <c r="B455" s="209"/>
      <c r="C455" s="210"/>
      <c r="D455" s="200" t="s">
        <v>155</v>
      </c>
      <c r="E455" s="211" t="s">
        <v>47</v>
      </c>
      <c r="F455" s="212" t="s">
        <v>274</v>
      </c>
      <c r="G455" s="210"/>
      <c r="H455" s="213">
        <v>18</v>
      </c>
      <c r="I455" s="214"/>
      <c r="J455" s="210"/>
      <c r="K455" s="210"/>
      <c r="L455" s="215"/>
      <c r="M455" s="216"/>
      <c r="N455" s="217"/>
      <c r="O455" s="217"/>
      <c r="P455" s="217"/>
      <c r="Q455" s="217"/>
      <c r="R455" s="217"/>
      <c r="S455" s="217"/>
      <c r="T455" s="218"/>
      <c r="AT455" s="219" t="s">
        <v>155</v>
      </c>
      <c r="AU455" s="219" t="s">
        <v>90</v>
      </c>
      <c r="AV455" s="14" t="s">
        <v>90</v>
      </c>
      <c r="AW455" s="14" t="s">
        <v>45</v>
      </c>
      <c r="AX455" s="14" t="s">
        <v>84</v>
      </c>
      <c r="AY455" s="219" t="s">
        <v>144</v>
      </c>
    </row>
    <row r="456" spans="2:51" s="13" customFormat="1" ht="11.25">
      <c r="B456" s="198"/>
      <c r="C456" s="199"/>
      <c r="D456" s="200" t="s">
        <v>155</v>
      </c>
      <c r="E456" s="201" t="s">
        <v>47</v>
      </c>
      <c r="F456" s="202" t="s">
        <v>568</v>
      </c>
      <c r="G456" s="199"/>
      <c r="H456" s="201" t="s">
        <v>47</v>
      </c>
      <c r="I456" s="203"/>
      <c r="J456" s="199"/>
      <c r="K456" s="199"/>
      <c r="L456" s="204"/>
      <c r="M456" s="205"/>
      <c r="N456" s="206"/>
      <c r="O456" s="206"/>
      <c r="P456" s="206"/>
      <c r="Q456" s="206"/>
      <c r="R456" s="206"/>
      <c r="S456" s="206"/>
      <c r="T456" s="207"/>
      <c r="AT456" s="208" t="s">
        <v>155</v>
      </c>
      <c r="AU456" s="208" t="s">
        <v>90</v>
      </c>
      <c r="AV456" s="13" t="s">
        <v>22</v>
      </c>
      <c r="AW456" s="13" t="s">
        <v>45</v>
      </c>
      <c r="AX456" s="13" t="s">
        <v>84</v>
      </c>
      <c r="AY456" s="208" t="s">
        <v>144</v>
      </c>
    </row>
    <row r="457" spans="2:51" s="14" customFormat="1" ht="11.25">
      <c r="B457" s="209"/>
      <c r="C457" s="210"/>
      <c r="D457" s="200" t="s">
        <v>155</v>
      </c>
      <c r="E457" s="211" t="s">
        <v>47</v>
      </c>
      <c r="F457" s="212" t="s">
        <v>511</v>
      </c>
      <c r="G457" s="210"/>
      <c r="H457" s="213">
        <v>28</v>
      </c>
      <c r="I457" s="214"/>
      <c r="J457" s="210"/>
      <c r="K457" s="210"/>
      <c r="L457" s="215"/>
      <c r="M457" s="216"/>
      <c r="N457" s="217"/>
      <c r="O457" s="217"/>
      <c r="P457" s="217"/>
      <c r="Q457" s="217"/>
      <c r="R457" s="217"/>
      <c r="S457" s="217"/>
      <c r="T457" s="218"/>
      <c r="AT457" s="219" t="s">
        <v>155</v>
      </c>
      <c r="AU457" s="219" t="s">
        <v>90</v>
      </c>
      <c r="AV457" s="14" t="s">
        <v>90</v>
      </c>
      <c r="AW457" s="14" t="s">
        <v>45</v>
      </c>
      <c r="AX457" s="14" t="s">
        <v>84</v>
      </c>
      <c r="AY457" s="219" t="s">
        <v>144</v>
      </c>
    </row>
    <row r="458" spans="2:51" s="15" customFormat="1" ht="11.25">
      <c r="B458" s="220"/>
      <c r="C458" s="221"/>
      <c r="D458" s="200" t="s">
        <v>155</v>
      </c>
      <c r="E458" s="222" t="s">
        <v>47</v>
      </c>
      <c r="F458" s="223" t="s">
        <v>159</v>
      </c>
      <c r="G458" s="221"/>
      <c r="H458" s="224">
        <v>105.237</v>
      </c>
      <c r="I458" s="225"/>
      <c r="J458" s="221"/>
      <c r="K458" s="221"/>
      <c r="L458" s="226"/>
      <c r="M458" s="227"/>
      <c r="N458" s="228"/>
      <c r="O458" s="228"/>
      <c r="P458" s="228"/>
      <c r="Q458" s="228"/>
      <c r="R458" s="228"/>
      <c r="S458" s="228"/>
      <c r="T458" s="229"/>
      <c r="AT458" s="230" t="s">
        <v>155</v>
      </c>
      <c r="AU458" s="230" t="s">
        <v>90</v>
      </c>
      <c r="AV458" s="15" t="s">
        <v>151</v>
      </c>
      <c r="AW458" s="15" t="s">
        <v>45</v>
      </c>
      <c r="AX458" s="15" t="s">
        <v>22</v>
      </c>
      <c r="AY458" s="230" t="s">
        <v>144</v>
      </c>
    </row>
    <row r="459" spans="2:63" s="12" customFormat="1" ht="22.9" customHeight="1">
      <c r="B459" s="164"/>
      <c r="C459" s="165"/>
      <c r="D459" s="166" t="s">
        <v>83</v>
      </c>
      <c r="E459" s="178" t="s">
        <v>601</v>
      </c>
      <c r="F459" s="178" t="s">
        <v>602</v>
      </c>
      <c r="G459" s="165"/>
      <c r="H459" s="165"/>
      <c r="I459" s="168"/>
      <c r="J459" s="179">
        <f>BK459</f>
        <v>0</v>
      </c>
      <c r="K459" s="165"/>
      <c r="L459" s="170"/>
      <c r="M459" s="171"/>
      <c r="N459" s="172"/>
      <c r="O459" s="172"/>
      <c r="P459" s="173">
        <f>SUM(P460:P472)</f>
        <v>0</v>
      </c>
      <c r="Q459" s="172"/>
      <c r="R459" s="173">
        <f>SUM(R460:R472)</f>
        <v>0</v>
      </c>
      <c r="S459" s="172"/>
      <c r="T459" s="174">
        <f>SUM(T460:T472)</f>
        <v>0</v>
      </c>
      <c r="AR459" s="175" t="s">
        <v>22</v>
      </c>
      <c r="AT459" s="176" t="s">
        <v>83</v>
      </c>
      <c r="AU459" s="176" t="s">
        <v>22</v>
      </c>
      <c r="AY459" s="175" t="s">
        <v>144</v>
      </c>
      <c r="BK459" s="177">
        <f>SUM(BK460:BK472)</f>
        <v>0</v>
      </c>
    </row>
    <row r="460" spans="1:65" s="2" customFormat="1" ht="24.2" customHeight="1">
      <c r="A460" s="36"/>
      <c r="B460" s="37"/>
      <c r="C460" s="180" t="s">
        <v>603</v>
      </c>
      <c r="D460" s="180" t="s">
        <v>146</v>
      </c>
      <c r="E460" s="181" t="s">
        <v>604</v>
      </c>
      <c r="F460" s="182" t="s">
        <v>234</v>
      </c>
      <c r="G460" s="183" t="s">
        <v>209</v>
      </c>
      <c r="H460" s="184">
        <v>60.744</v>
      </c>
      <c r="I460" s="185"/>
      <c r="J460" s="186">
        <f>ROUND(I460*H460,2)</f>
        <v>0</v>
      </c>
      <c r="K460" s="182" t="s">
        <v>150</v>
      </c>
      <c r="L460" s="41"/>
      <c r="M460" s="187" t="s">
        <v>47</v>
      </c>
      <c r="N460" s="188" t="s">
        <v>55</v>
      </c>
      <c r="O460" s="66"/>
      <c r="P460" s="189">
        <f>O460*H460</f>
        <v>0</v>
      </c>
      <c r="Q460" s="189">
        <v>0</v>
      </c>
      <c r="R460" s="189">
        <f>Q460*H460</f>
        <v>0</v>
      </c>
      <c r="S460" s="189">
        <v>0</v>
      </c>
      <c r="T460" s="190">
        <f>S460*H460</f>
        <v>0</v>
      </c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R460" s="191" t="s">
        <v>151</v>
      </c>
      <c r="AT460" s="191" t="s">
        <v>146</v>
      </c>
      <c r="AU460" s="191" t="s">
        <v>90</v>
      </c>
      <c r="AY460" s="18" t="s">
        <v>144</v>
      </c>
      <c r="BE460" s="192">
        <f>IF(N460="základní",J460,0)</f>
        <v>0</v>
      </c>
      <c r="BF460" s="192">
        <f>IF(N460="snížená",J460,0)</f>
        <v>0</v>
      </c>
      <c r="BG460" s="192">
        <f>IF(N460="zákl. přenesená",J460,0)</f>
        <v>0</v>
      </c>
      <c r="BH460" s="192">
        <f>IF(N460="sníž. přenesená",J460,0)</f>
        <v>0</v>
      </c>
      <c r="BI460" s="192">
        <f>IF(N460="nulová",J460,0)</f>
        <v>0</v>
      </c>
      <c r="BJ460" s="18" t="s">
        <v>22</v>
      </c>
      <c r="BK460" s="192">
        <f>ROUND(I460*H460,2)</f>
        <v>0</v>
      </c>
      <c r="BL460" s="18" t="s">
        <v>151</v>
      </c>
      <c r="BM460" s="191" t="s">
        <v>605</v>
      </c>
    </row>
    <row r="461" spans="1:47" s="2" customFormat="1" ht="11.25">
      <c r="A461" s="36"/>
      <c r="B461" s="37"/>
      <c r="C461" s="38"/>
      <c r="D461" s="193" t="s">
        <v>153</v>
      </c>
      <c r="E461" s="38"/>
      <c r="F461" s="194" t="s">
        <v>606</v>
      </c>
      <c r="G461" s="38"/>
      <c r="H461" s="38"/>
      <c r="I461" s="195"/>
      <c r="J461" s="38"/>
      <c r="K461" s="38"/>
      <c r="L461" s="41"/>
      <c r="M461" s="196"/>
      <c r="N461" s="197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8" t="s">
        <v>153</v>
      </c>
      <c r="AU461" s="18" t="s">
        <v>90</v>
      </c>
    </row>
    <row r="462" spans="1:65" s="2" customFormat="1" ht="21.75" customHeight="1">
      <c r="A462" s="36"/>
      <c r="B462" s="37"/>
      <c r="C462" s="180" t="s">
        <v>607</v>
      </c>
      <c r="D462" s="180" t="s">
        <v>146</v>
      </c>
      <c r="E462" s="181" t="s">
        <v>608</v>
      </c>
      <c r="F462" s="182" t="s">
        <v>609</v>
      </c>
      <c r="G462" s="183" t="s">
        <v>209</v>
      </c>
      <c r="H462" s="184">
        <v>60.744</v>
      </c>
      <c r="I462" s="185"/>
      <c r="J462" s="186">
        <f>ROUND(I462*H462,2)</f>
        <v>0</v>
      </c>
      <c r="K462" s="182" t="s">
        <v>150</v>
      </c>
      <c r="L462" s="41"/>
      <c r="M462" s="187" t="s">
        <v>47</v>
      </c>
      <c r="N462" s="188" t="s">
        <v>55</v>
      </c>
      <c r="O462" s="66"/>
      <c r="P462" s="189">
        <f>O462*H462</f>
        <v>0</v>
      </c>
      <c r="Q462" s="189">
        <v>0</v>
      </c>
      <c r="R462" s="189">
        <f>Q462*H462</f>
        <v>0</v>
      </c>
      <c r="S462" s="189">
        <v>0</v>
      </c>
      <c r="T462" s="190">
        <f>S462*H462</f>
        <v>0</v>
      </c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R462" s="191" t="s">
        <v>151</v>
      </c>
      <c r="AT462" s="191" t="s">
        <v>146</v>
      </c>
      <c r="AU462" s="191" t="s">
        <v>90</v>
      </c>
      <c r="AY462" s="18" t="s">
        <v>144</v>
      </c>
      <c r="BE462" s="192">
        <f>IF(N462="základní",J462,0)</f>
        <v>0</v>
      </c>
      <c r="BF462" s="192">
        <f>IF(N462="snížená",J462,0)</f>
        <v>0</v>
      </c>
      <c r="BG462" s="192">
        <f>IF(N462="zákl. přenesená",J462,0)</f>
        <v>0</v>
      </c>
      <c r="BH462" s="192">
        <f>IF(N462="sníž. přenesená",J462,0)</f>
        <v>0</v>
      </c>
      <c r="BI462" s="192">
        <f>IF(N462="nulová",J462,0)</f>
        <v>0</v>
      </c>
      <c r="BJ462" s="18" t="s">
        <v>22</v>
      </c>
      <c r="BK462" s="192">
        <f>ROUND(I462*H462,2)</f>
        <v>0</v>
      </c>
      <c r="BL462" s="18" t="s">
        <v>151</v>
      </c>
      <c r="BM462" s="191" t="s">
        <v>610</v>
      </c>
    </row>
    <row r="463" spans="1:47" s="2" customFormat="1" ht="11.25">
      <c r="A463" s="36"/>
      <c r="B463" s="37"/>
      <c r="C463" s="38"/>
      <c r="D463" s="193" t="s">
        <v>153</v>
      </c>
      <c r="E463" s="38"/>
      <c r="F463" s="194" t="s">
        <v>611</v>
      </c>
      <c r="G463" s="38"/>
      <c r="H463" s="38"/>
      <c r="I463" s="195"/>
      <c r="J463" s="38"/>
      <c r="K463" s="38"/>
      <c r="L463" s="41"/>
      <c r="M463" s="196"/>
      <c r="N463" s="197"/>
      <c r="O463" s="66"/>
      <c r="P463" s="66"/>
      <c r="Q463" s="66"/>
      <c r="R463" s="66"/>
      <c r="S463" s="66"/>
      <c r="T463" s="67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T463" s="18" t="s">
        <v>153</v>
      </c>
      <c r="AU463" s="18" t="s">
        <v>90</v>
      </c>
    </row>
    <row r="464" spans="1:65" s="2" customFormat="1" ht="24.2" customHeight="1">
      <c r="A464" s="36"/>
      <c r="B464" s="37"/>
      <c r="C464" s="180" t="s">
        <v>612</v>
      </c>
      <c r="D464" s="180" t="s">
        <v>146</v>
      </c>
      <c r="E464" s="181" t="s">
        <v>613</v>
      </c>
      <c r="F464" s="182" t="s">
        <v>614</v>
      </c>
      <c r="G464" s="183" t="s">
        <v>209</v>
      </c>
      <c r="H464" s="184">
        <v>1579.344</v>
      </c>
      <c r="I464" s="185"/>
      <c r="J464" s="186">
        <f>ROUND(I464*H464,2)</f>
        <v>0</v>
      </c>
      <c r="K464" s="182" t="s">
        <v>150</v>
      </c>
      <c r="L464" s="41"/>
      <c r="M464" s="187" t="s">
        <v>47</v>
      </c>
      <c r="N464" s="188" t="s">
        <v>55</v>
      </c>
      <c r="O464" s="66"/>
      <c r="P464" s="189">
        <f>O464*H464</f>
        <v>0</v>
      </c>
      <c r="Q464" s="189">
        <v>0</v>
      </c>
      <c r="R464" s="189">
        <f>Q464*H464</f>
        <v>0</v>
      </c>
      <c r="S464" s="189">
        <v>0</v>
      </c>
      <c r="T464" s="190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91" t="s">
        <v>151</v>
      </c>
      <c r="AT464" s="191" t="s">
        <v>146</v>
      </c>
      <c r="AU464" s="191" t="s">
        <v>90</v>
      </c>
      <c r="AY464" s="18" t="s">
        <v>144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18" t="s">
        <v>22</v>
      </c>
      <c r="BK464" s="192">
        <f>ROUND(I464*H464,2)</f>
        <v>0</v>
      </c>
      <c r="BL464" s="18" t="s">
        <v>151</v>
      </c>
      <c r="BM464" s="191" t="s">
        <v>615</v>
      </c>
    </row>
    <row r="465" spans="1:47" s="2" customFormat="1" ht="11.25">
      <c r="A465" s="36"/>
      <c r="B465" s="37"/>
      <c r="C465" s="38"/>
      <c r="D465" s="193" t="s">
        <v>153</v>
      </c>
      <c r="E465" s="38"/>
      <c r="F465" s="194" t="s">
        <v>616</v>
      </c>
      <c r="G465" s="38"/>
      <c r="H465" s="38"/>
      <c r="I465" s="195"/>
      <c r="J465" s="38"/>
      <c r="K465" s="38"/>
      <c r="L465" s="41"/>
      <c r="M465" s="196"/>
      <c r="N465" s="197"/>
      <c r="O465" s="66"/>
      <c r="P465" s="66"/>
      <c r="Q465" s="66"/>
      <c r="R465" s="66"/>
      <c r="S465" s="66"/>
      <c r="T465" s="67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8" t="s">
        <v>153</v>
      </c>
      <c r="AU465" s="18" t="s">
        <v>90</v>
      </c>
    </row>
    <row r="466" spans="2:51" s="14" customFormat="1" ht="11.25">
      <c r="B466" s="209"/>
      <c r="C466" s="210"/>
      <c r="D466" s="200" t="s">
        <v>155</v>
      </c>
      <c r="E466" s="211" t="s">
        <v>47</v>
      </c>
      <c r="F466" s="212" t="s">
        <v>617</v>
      </c>
      <c r="G466" s="210"/>
      <c r="H466" s="213">
        <v>1579.344</v>
      </c>
      <c r="I466" s="214"/>
      <c r="J466" s="210"/>
      <c r="K466" s="210"/>
      <c r="L466" s="215"/>
      <c r="M466" s="216"/>
      <c r="N466" s="217"/>
      <c r="O466" s="217"/>
      <c r="P466" s="217"/>
      <c r="Q466" s="217"/>
      <c r="R466" s="217"/>
      <c r="S466" s="217"/>
      <c r="T466" s="218"/>
      <c r="AT466" s="219" t="s">
        <v>155</v>
      </c>
      <c r="AU466" s="219" t="s">
        <v>90</v>
      </c>
      <c r="AV466" s="14" t="s">
        <v>90</v>
      </c>
      <c r="AW466" s="14" t="s">
        <v>45</v>
      </c>
      <c r="AX466" s="14" t="s">
        <v>22</v>
      </c>
      <c r="AY466" s="219" t="s">
        <v>144</v>
      </c>
    </row>
    <row r="467" spans="1:65" s="2" customFormat="1" ht="16.5" customHeight="1">
      <c r="A467" s="36"/>
      <c r="B467" s="37"/>
      <c r="C467" s="180" t="s">
        <v>618</v>
      </c>
      <c r="D467" s="180" t="s">
        <v>146</v>
      </c>
      <c r="E467" s="181" t="s">
        <v>619</v>
      </c>
      <c r="F467" s="182" t="s">
        <v>620</v>
      </c>
      <c r="G467" s="183" t="s">
        <v>209</v>
      </c>
      <c r="H467" s="184">
        <v>60.744</v>
      </c>
      <c r="I467" s="185"/>
      <c r="J467" s="186">
        <f>ROUND(I467*H467,2)</f>
        <v>0</v>
      </c>
      <c r="K467" s="182" t="s">
        <v>150</v>
      </c>
      <c r="L467" s="41"/>
      <c r="M467" s="187" t="s">
        <v>47</v>
      </c>
      <c r="N467" s="188" t="s">
        <v>55</v>
      </c>
      <c r="O467" s="66"/>
      <c r="P467" s="189">
        <f>O467*H467</f>
        <v>0</v>
      </c>
      <c r="Q467" s="189">
        <v>0</v>
      </c>
      <c r="R467" s="189">
        <f>Q467*H467</f>
        <v>0</v>
      </c>
      <c r="S467" s="189">
        <v>0</v>
      </c>
      <c r="T467" s="190">
        <f>S467*H467</f>
        <v>0</v>
      </c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R467" s="191" t="s">
        <v>151</v>
      </c>
      <c r="AT467" s="191" t="s">
        <v>146</v>
      </c>
      <c r="AU467" s="191" t="s">
        <v>90</v>
      </c>
      <c r="AY467" s="18" t="s">
        <v>144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18" t="s">
        <v>22</v>
      </c>
      <c r="BK467" s="192">
        <f>ROUND(I467*H467,2)</f>
        <v>0</v>
      </c>
      <c r="BL467" s="18" t="s">
        <v>151</v>
      </c>
      <c r="BM467" s="191" t="s">
        <v>621</v>
      </c>
    </row>
    <row r="468" spans="1:47" s="2" customFormat="1" ht="11.25">
      <c r="A468" s="36"/>
      <c r="B468" s="37"/>
      <c r="C468" s="38"/>
      <c r="D468" s="193" t="s">
        <v>153</v>
      </c>
      <c r="E468" s="38"/>
      <c r="F468" s="194" t="s">
        <v>622</v>
      </c>
      <c r="G468" s="38"/>
      <c r="H468" s="38"/>
      <c r="I468" s="195"/>
      <c r="J468" s="38"/>
      <c r="K468" s="38"/>
      <c r="L468" s="41"/>
      <c r="M468" s="196"/>
      <c r="N468" s="197"/>
      <c r="O468" s="66"/>
      <c r="P468" s="66"/>
      <c r="Q468" s="66"/>
      <c r="R468" s="66"/>
      <c r="S468" s="66"/>
      <c r="T468" s="67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T468" s="18" t="s">
        <v>153</v>
      </c>
      <c r="AU468" s="18" t="s">
        <v>90</v>
      </c>
    </row>
    <row r="469" spans="1:65" s="2" customFormat="1" ht="16.5" customHeight="1">
      <c r="A469" s="36"/>
      <c r="B469" s="37"/>
      <c r="C469" s="180" t="s">
        <v>623</v>
      </c>
      <c r="D469" s="180" t="s">
        <v>146</v>
      </c>
      <c r="E469" s="181" t="s">
        <v>624</v>
      </c>
      <c r="F469" s="182" t="s">
        <v>625</v>
      </c>
      <c r="G469" s="183" t="s">
        <v>370</v>
      </c>
      <c r="H469" s="184">
        <v>20</v>
      </c>
      <c r="I469" s="185"/>
      <c r="J469" s="186">
        <f>ROUND(I469*H469,2)</f>
        <v>0</v>
      </c>
      <c r="K469" s="182" t="s">
        <v>150</v>
      </c>
      <c r="L469" s="41"/>
      <c r="M469" s="187" t="s">
        <v>47</v>
      </c>
      <c r="N469" s="188" t="s">
        <v>55</v>
      </c>
      <c r="O469" s="66"/>
      <c r="P469" s="189">
        <f>O469*H469</f>
        <v>0</v>
      </c>
      <c r="Q469" s="189">
        <v>0</v>
      </c>
      <c r="R469" s="189">
        <f>Q469*H469</f>
        <v>0</v>
      </c>
      <c r="S469" s="189">
        <v>0</v>
      </c>
      <c r="T469" s="190">
        <f>S469*H469</f>
        <v>0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91" t="s">
        <v>151</v>
      </c>
      <c r="AT469" s="191" t="s">
        <v>146</v>
      </c>
      <c r="AU469" s="191" t="s">
        <v>90</v>
      </c>
      <c r="AY469" s="18" t="s">
        <v>144</v>
      </c>
      <c r="BE469" s="192">
        <f>IF(N469="základní",J469,0)</f>
        <v>0</v>
      </c>
      <c r="BF469" s="192">
        <f>IF(N469="snížená",J469,0)</f>
        <v>0</v>
      </c>
      <c r="BG469" s="192">
        <f>IF(N469="zákl. přenesená",J469,0)</f>
        <v>0</v>
      </c>
      <c r="BH469" s="192">
        <f>IF(N469="sníž. přenesená",J469,0)</f>
        <v>0</v>
      </c>
      <c r="BI469" s="192">
        <f>IF(N469="nulová",J469,0)</f>
        <v>0</v>
      </c>
      <c r="BJ469" s="18" t="s">
        <v>22</v>
      </c>
      <c r="BK469" s="192">
        <f>ROUND(I469*H469,2)</f>
        <v>0</v>
      </c>
      <c r="BL469" s="18" t="s">
        <v>151</v>
      </c>
      <c r="BM469" s="191" t="s">
        <v>626</v>
      </c>
    </row>
    <row r="470" spans="1:47" s="2" customFormat="1" ht="11.25">
      <c r="A470" s="36"/>
      <c r="B470" s="37"/>
      <c r="C470" s="38"/>
      <c r="D470" s="193" t="s">
        <v>153</v>
      </c>
      <c r="E470" s="38"/>
      <c r="F470" s="194" t="s">
        <v>627</v>
      </c>
      <c r="G470" s="38"/>
      <c r="H470" s="38"/>
      <c r="I470" s="195"/>
      <c r="J470" s="38"/>
      <c r="K470" s="38"/>
      <c r="L470" s="41"/>
      <c r="M470" s="196"/>
      <c r="N470" s="197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8" t="s">
        <v>153</v>
      </c>
      <c r="AU470" s="18" t="s">
        <v>90</v>
      </c>
    </row>
    <row r="471" spans="2:51" s="14" customFormat="1" ht="11.25">
      <c r="B471" s="209"/>
      <c r="C471" s="210"/>
      <c r="D471" s="200" t="s">
        <v>155</v>
      </c>
      <c r="E471" s="211" t="s">
        <v>47</v>
      </c>
      <c r="F471" s="212" t="s">
        <v>628</v>
      </c>
      <c r="G471" s="210"/>
      <c r="H471" s="213">
        <v>20</v>
      </c>
      <c r="I471" s="214"/>
      <c r="J471" s="210"/>
      <c r="K471" s="210"/>
      <c r="L471" s="215"/>
      <c r="M471" s="216"/>
      <c r="N471" s="217"/>
      <c r="O471" s="217"/>
      <c r="P471" s="217"/>
      <c r="Q471" s="217"/>
      <c r="R471" s="217"/>
      <c r="S471" s="217"/>
      <c r="T471" s="218"/>
      <c r="AT471" s="219" t="s">
        <v>155</v>
      </c>
      <c r="AU471" s="219" t="s">
        <v>90</v>
      </c>
      <c r="AV471" s="14" t="s">
        <v>90</v>
      </c>
      <c r="AW471" s="14" t="s">
        <v>45</v>
      </c>
      <c r="AX471" s="14" t="s">
        <v>84</v>
      </c>
      <c r="AY471" s="219" t="s">
        <v>144</v>
      </c>
    </row>
    <row r="472" spans="2:51" s="15" customFormat="1" ht="11.25">
      <c r="B472" s="220"/>
      <c r="C472" s="221"/>
      <c r="D472" s="200" t="s">
        <v>155</v>
      </c>
      <c r="E472" s="222" t="s">
        <v>47</v>
      </c>
      <c r="F472" s="223" t="s">
        <v>159</v>
      </c>
      <c r="G472" s="221"/>
      <c r="H472" s="224">
        <v>20</v>
      </c>
      <c r="I472" s="225"/>
      <c r="J472" s="221"/>
      <c r="K472" s="221"/>
      <c r="L472" s="226"/>
      <c r="M472" s="227"/>
      <c r="N472" s="228"/>
      <c r="O472" s="228"/>
      <c r="P472" s="228"/>
      <c r="Q472" s="228"/>
      <c r="R472" s="228"/>
      <c r="S472" s="228"/>
      <c r="T472" s="229"/>
      <c r="AT472" s="230" t="s">
        <v>155</v>
      </c>
      <c r="AU472" s="230" t="s">
        <v>90</v>
      </c>
      <c r="AV472" s="15" t="s">
        <v>151</v>
      </c>
      <c r="AW472" s="15" t="s">
        <v>45</v>
      </c>
      <c r="AX472" s="15" t="s">
        <v>22</v>
      </c>
      <c r="AY472" s="230" t="s">
        <v>144</v>
      </c>
    </row>
    <row r="473" spans="2:63" s="12" customFormat="1" ht="22.9" customHeight="1">
      <c r="B473" s="164"/>
      <c r="C473" s="165"/>
      <c r="D473" s="166" t="s">
        <v>83</v>
      </c>
      <c r="E473" s="178" t="s">
        <v>629</v>
      </c>
      <c r="F473" s="178" t="s">
        <v>630</v>
      </c>
      <c r="G473" s="165"/>
      <c r="H473" s="165"/>
      <c r="I473" s="168"/>
      <c r="J473" s="179">
        <f>BK473</f>
        <v>0</v>
      </c>
      <c r="K473" s="165"/>
      <c r="L473" s="170"/>
      <c r="M473" s="171"/>
      <c r="N473" s="172"/>
      <c r="O473" s="172"/>
      <c r="P473" s="173">
        <f>SUM(P474:P477)</f>
        <v>0</v>
      </c>
      <c r="Q473" s="172"/>
      <c r="R473" s="173">
        <f>SUM(R474:R477)</f>
        <v>0</v>
      </c>
      <c r="S473" s="172"/>
      <c r="T473" s="174">
        <f>SUM(T474:T477)</f>
        <v>0</v>
      </c>
      <c r="AR473" s="175" t="s">
        <v>22</v>
      </c>
      <c r="AT473" s="176" t="s">
        <v>83</v>
      </c>
      <c r="AU473" s="176" t="s">
        <v>22</v>
      </c>
      <c r="AY473" s="175" t="s">
        <v>144</v>
      </c>
      <c r="BK473" s="177">
        <f>SUM(BK474:BK477)</f>
        <v>0</v>
      </c>
    </row>
    <row r="474" spans="1:65" s="2" customFormat="1" ht="24.2" customHeight="1">
      <c r="A474" s="36"/>
      <c r="B474" s="37"/>
      <c r="C474" s="180" t="s">
        <v>631</v>
      </c>
      <c r="D474" s="180" t="s">
        <v>146</v>
      </c>
      <c r="E474" s="181" t="s">
        <v>632</v>
      </c>
      <c r="F474" s="182" t="s">
        <v>633</v>
      </c>
      <c r="G474" s="183" t="s">
        <v>209</v>
      </c>
      <c r="H474" s="184">
        <v>305.781</v>
      </c>
      <c r="I474" s="185"/>
      <c r="J474" s="186">
        <f>ROUND(I474*H474,2)</f>
        <v>0</v>
      </c>
      <c r="K474" s="182" t="s">
        <v>150</v>
      </c>
      <c r="L474" s="41"/>
      <c r="M474" s="187" t="s">
        <v>47</v>
      </c>
      <c r="N474" s="188" t="s">
        <v>55</v>
      </c>
      <c r="O474" s="66"/>
      <c r="P474" s="189">
        <f>O474*H474</f>
        <v>0</v>
      </c>
      <c r="Q474" s="189">
        <v>0</v>
      </c>
      <c r="R474" s="189">
        <f>Q474*H474</f>
        <v>0</v>
      </c>
      <c r="S474" s="189">
        <v>0</v>
      </c>
      <c r="T474" s="190">
        <f>S474*H474</f>
        <v>0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91" t="s">
        <v>151</v>
      </c>
      <c r="AT474" s="191" t="s">
        <v>146</v>
      </c>
      <c r="AU474" s="191" t="s">
        <v>90</v>
      </c>
      <c r="AY474" s="18" t="s">
        <v>144</v>
      </c>
      <c r="BE474" s="192">
        <f>IF(N474="základní",J474,0)</f>
        <v>0</v>
      </c>
      <c r="BF474" s="192">
        <f>IF(N474="snížená",J474,0)</f>
        <v>0</v>
      </c>
      <c r="BG474" s="192">
        <f>IF(N474="zákl. přenesená",J474,0)</f>
        <v>0</v>
      </c>
      <c r="BH474" s="192">
        <f>IF(N474="sníž. přenesená",J474,0)</f>
        <v>0</v>
      </c>
      <c r="BI474" s="192">
        <f>IF(N474="nulová",J474,0)</f>
        <v>0</v>
      </c>
      <c r="BJ474" s="18" t="s">
        <v>22</v>
      </c>
      <c r="BK474" s="192">
        <f>ROUND(I474*H474,2)</f>
        <v>0</v>
      </c>
      <c r="BL474" s="18" t="s">
        <v>151</v>
      </c>
      <c r="BM474" s="191" t="s">
        <v>634</v>
      </c>
    </row>
    <row r="475" spans="1:47" s="2" customFormat="1" ht="11.25">
      <c r="A475" s="36"/>
      <c r="B475" s="37"/>
      <c r="C475" s="38"/>
      <c r="D475" s="193" t="s">
        <v>153</v>
      </c>
      <c r="E475" s="38"/>
      <c r="F475" s="194" t="s">
        <v>635</v>
      </c>
      <c r="G475" s="38"/>
      <c r="H475" s="38"/>
      <c r="I475" s="195"/>
      <c r="J475" s="38"/>
      <c r="K475" s="38"/>
      <c r="L475" s="41"/>
      <c r="M475" s="196"/>
      <c r="N475" s="197"/>
      <c r="O475" s="66"/>
      <c r="P475" s="66"/>
      <c r="Q475" s="66"/>
      <c r="R475" s="66"/>
      <c r="S475" s="66"/>
      <c r="T475" s="67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8" t="s">
        <v>153</v>
      </c>
      <c r="AU475" s="18" t="s">
        <v>90</v>
      </c>
    </row>
    <row r="476" spans="1:65" s="2" customFormat="1" ht="24.2" customHeight="1">
      <c r="A476" s="36"/>
      <c r="B476" s="37"/>
      <c r="C476" s="180" t="s">
        <v>636</v>
      </c>
      <c r="D476" s="180" t="s">
        <v>146</v>
      </c>
      <c r="E476" s="181" t="s">
        <v>637</v>
      </c>
      <c r="F476" s="182" t="s">
        <v>638</v>
      </c>
      <c r="G476" s="183" t="s">
        <v>209</v>
      </c>
      <c r="H476" s="184">
        <v>305.751</v>
      </c>
      <c r="I476" s="185"/>
      <c r="J476" s="186">
        <f>ROUND(I476*H476,2)</f>
        <v>0</v>
      </c>
      <c r="K476" s="182" t="s">
        <v>150</v>
      </c>
      <c r="L476" s="41"/>
      <c r="M476" s="187" t="s">
        <v>47</v>
      </c>
      <c r="N476" s="188" t="s">
        <v>55</v>
      </c>
      <c r="O476" s="66"/>
      <c r="P476" s="189">
        <f>O476*H476</f>
        <v>0</v>
      </c>
      <c r="Q476" s="189">
        <v>0</v>
      </c>
      <c r="R476" s="189">
        <f>Q476*H476</f>
        <v>0</v>
      </c>
      <c r="S476" s="189">
        <v>0</v>
      </c>
      <c r="T476" s="190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91" t="s">
        <v>151</v>
      </c>
      <c r="AT476" s="191" t="s">
        <v>146</v>
      </c>
      <c r="AU476" s="191" t="s">
        <v>90</v>
      </c>
      <c r="AY476" s="18" t="s">
        <v>144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18" t="s">
        <v>22</v>
      </c>
      <c r="BK476" s="192">
        <f>ROUND(I476*H476,2)</f>
        <v>0</v>
      </c>
      <c r="BL476" s="18" t="s">
        <v>151</v>
      </c>
      <c r="BM476" s="191" t="s">
        <v>639</v>
      </c>
    </row>
    <row r="477" spans="1:47" s="2" customFormat="1" ht="11.25">
      <c r="A477" s="36"/>
      <c r="B477" s="37"/>
      <c r="C477" s="38"/>
      <c r="D477" s="193" t="s">
        <v>153</v>
      </c>
      <c r="E477" s="38"/>
      <c r="F477" s="194" t="s">
        <v>640</v>
      </c>
      <c r="G477" s="38"/>
      <c r="H477" s="38"/>
      <c r="I477" s="195"/>
      <c r="J477" s="38"/>
      <c r="K477" s="38"/>
      <c r="L477" s="41"/>
      <c r="M477" s="196"/>
      <c r="N477" s="197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8" t="s">
        <v>153</v>
      </c>
      <c r="AU477" s="18" t="s">
        <v>90</v>
      </c>
    </row>
    <row r="478" spans="2:63" s="12" customFormat="1" ht="25.9" customHeight="1">
      <c r="B478" s="164"/>
      <c r="C478" s="165"/>
      <c r="D478" s="166" t="s">
        <v>83</v>
      </c>
      <c r="E478" s="167" t="s">
        <v>641</v>
      </c>
      <c r="F478" s="167" t="s">
        <v>642</v>
      </c>
      <c r="G478" s="165"/>
      <c r="H478" s="165"/>
      <c r="I478" s="168"/>
      <c r="J478" s="169">
        <f>BK478</f>
        <v>0</v>
      </c>
      <c r="K478" s="165"/>
      <c r="L478" s="170"/>
      <c r="M478" s="171"/>
      <c r="N478" s="172"/>
      <c r="O478" s="172"/>
      <c r="P478" s="173">
        <f>P479+P525</f>
        <v>0</v>
      </c>
      <c r="Q478" s="172"/>
      <c r="R478" s="173">
        <f>R479+R525</f>
        <v>1.2233770800000001</v>
      </c>
      <c r="S478" s="172"/>
      <c r="T478" s="174">
        <f>T479+T525</f>
        <v>0</v>
      </c>
      <c r="AR478" s="175" t="s">
        <v>22</v>
      </c>
      <c r="AT478" s="176" t="s">
        <v>83</v>
      </c>
      <c r="AU478" s="176" t="s">
        <v>84</v>
      </c>
      <c r="AY478" s="175" t="s">
        <v>144</v>
      </c>
      <c r="BK478" s="177">
        <f>BK479+BK525</f>
        <v>0</v>
      </c>
    </row>
    <row r="479" spans="2:63" s="12" customFormat="1" ht="22.9" customHeight="1">
      <c r="B479" s="164"/>
      <c r="C479" s="165"/>
      <c r="D479" s="166" t="s">
        <v>83</v>
      </c>
      <c r="E479" s="178" t="s">
        <v>643</v>
      </c>
      <c r="F479" s="178" t="s">
        <v>644</v>
      </c>
      <c r="G479" s="165"/>
      <c r="H479" s="165"/>
      <c r="I479" s="168"/>
      <c r="J479" s="179">
        <f>BK479</f>
        <v>0</v>
      </c>
      <c r="K479" s="165"/>
      <c r="L479" s="170"/>
      <c r="M479" s="171"/>
      <c r="N479" s="172"/>
      <c r="O479" s="172"/>
      <c r="P479" s="173">
        <f>SUM(P480:P524)</f>
        <v>0</v>
      </c>
      <c r="Q479" s="172"/>
      <c r="R479" s="173">
        <f>SUM(R480:R524)</f>
        <v>0.2278826</v>
      </c>
      <c r="S479" s="172"/>
      <c r="T479" s="174">
        <f>SUM(T480:T524)</f>
        <v>0</v>
      </c>
      <c r="AR479" s="175" t="s">
        <v>22</v>
      </c>
      <c r="AT479" s="176" t="s">
        <v>83</v>
      </c>
      <c r="AU479" s="176" t="s">
        <v>22</v>
      </c>
      <c r="AY479" s="175" t="s">
        <v>144</v>
      </c>
      <c r="BK479" s="177">
        <f>SUM(BK480:BK524)</f>
        <v>0</v>
      </c>
    </row>
    <row r="480" spans="1:65" s="2" customFormat="1" ht="16.5" customHeight="1">
      <c r="A480" s="36"/>
      <c r="B480" s="37"/>
      <c r="C480" s="180" t="s">
        <v>645</v>
      </c>
      <c r="D480" s="180" t="s">
        <v>146</v>
      </c>
      <c r="E480" s="181" t="s">
        <v>646</v>
      </c>
      <c r="F480" s="182" t="s">
        <v>647</v>
      </c>
      <c r="G480" s="183" t="s">
        <v>149</v>
      </c>
      <c r="H480" s="184">
        <v>111.15</v>
      </c>
      <c r="I480" s="185"/>
      <c r="J480" s="186">
        <f>ROUND(I480*H480,2)</f>
        <v>0</v>
      </c>
      <c r="K480" s="182" t="s">
        <v>150</v>
      </c>
      <c r="L480" s="41"/>
      <c r="M480" s="187" t="s">
        <v>47</v>
      </c>
      <c r="N480" s="188" t="s">
        <v>55</v>
      </c>
      <c r="O480" s="66"/>
      <c r="P480" s="189">
        <f>O480*H480</f>
        <v>0</v>
      </c>
      <c r="Q480" s="189">
        <v>0</v>
      </c>
      <c r="R480" s="189">
        <f>Q480*H480</f>
        <v>0</v>
      </c>
      <c r="S480" s="189">
        <v>0</v>
      </c>
      <c r="T480" s="190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91" t="s">
        <v>151</v>
      </c>
      <c r="AT480" s="191" t="s">
        <v>146</v>
      </c>
      <c r="AU480" s="191" t="s">
        <v>90</v>
      </c>
      <c r="AY480" s="18" t="s">
        <v>144</v>
      </c>
      <c r="BE480" s="192">
        <f>IF(N480="základní",J480,0)</f>
        <v>0</v>
      </c>
      <c r="BF480" s="192">
        <f>IF(N480="snížená",J480,0)</f>
        <v>0</v>
      </c>
      <c r="BG480" s="192">
        <f>IF(N480="zákl. přenesená",J480,0)</f>
        <v>0</v>
      </c>
      <c r="BH480" s="192">
        <f>IF(N480="sníž. přenesená",J480,0)</f>
        <v>0</v>
      </c>
      <c r="BI480" s="192">
        <f>IF(N480="nulová",J480,0)</f>
        <v>0</v>
      </c>
      <c r="BJ480" s="18" t="s">
        <v>22</v>
      </c>
      <c r="BK480" s="192">
        <f>ROUND(I480*H480,2)</f>
        <v>0</v>
      </c>
      <c r="BL480" s="18" t="s">
        <v>151</v>
      </c>
      <c r="BM480" s="191" t="s">
        <v>648</v>
      </c>
    </row>
    <row r="481" spans="1:47" s="2" customFormat="1" ht="11.25">
      <c r="A481" s="36"/>
      <c r="B481" s="37"/>
      <c r="C481" s="38"/>
      <c r="D481" s="193" t="s">
        <v>153</v>
      </c>
      <c r="E481" s="38"/>
      <c r="F481" s="194" t="s">
        <v>649</v>
      </c>
      <c r="G481" s="38"/>
      <c r="H481" s="38"/>
      <c r="I481" s="195"/>
      <c r="J481" s="38"/>
      <c r="K481" s="38"/>
      <c r="L481" s="41"/>
      <c r="M481" s="196"/>
      <c r="N481" s="197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8" t="s">
        <v>153</v>
      </c>
      <c r="AU481" s="18" t="s">
        <v>90</v>
      </c>
    </row>
    <row r="482" spans="2:51" s="13" customFormat="1" ht="11.25">
      <c r="B482" s="198"/>
      <c r="C482" s="199"/>
      <c r="D482" s="200" t="s">
        <v>155</v>
      </c>
      <c r="E482" s="201" t="s">
        <v>47</v>
      </c>
      <c r="F482" s="202" t="s">
        <v>194</v>
      </c>
      <c r="G482" s="199"/>
      <c r="H482" s="201" t="s">
        <v>47</v>
      </c>
      <c r="I482" s="203"/>
      <c r="J482" s="199"/>
      <c r="K482" s="199"/>
      <c r="L482" s="204"/>
      <c r="M482" s="205"/>
      <c r="N482" s="206"/>
      <c r="O482" s="206"/>
      <c r="P482" s="206"/>
      <c r="Q482" s="206"/>
      <c r="R482" s="206"/>
      <c r="S482" s="206"/>
      <c r="T482" s="207"/>
      <c r="AT482" s="208" t="s">
        <v>155</v>
      </c>
      <c r="AU482" s="208" t="s">
        <v>90</v>
      </c>
      <c r="AV482" s="13" t="s">
        <v>22</v>
      </c>
      <c r="AW482" s="13" t="s">
        <v>45</v>
      </c>
      <c r="AX482" s="13" t="s">
        <v>84</v>
      </c>
      <c r="AY482" s="208" t="s">
        <v>144</v>
      </c>
    </row>
    <row r="483" spans="2:51" s="13" customFormat="1" ht="11.25">
      <c r="B483" s="198"/>
      <c r="C483" s="199"/>
      <c r="D483" s="200" t="s">
        <v>155</v>
      </c>
      <c r="E483" s="201" t="s">
        <v>47</v>
      </c>
      <c r="F483" s="202" t="s">
        <v>195</v>
      </c>
      <c r="G483" s="199"/>
      <c r="H483" s="201" t="s">
        <v>47</v>
      </c>
      <c r="I483" s="203"/>
      <c r="J483" s="199"/>
      <c r="K483" s="199"/>
      <c r="L483" s="204"/>
      <c r="M483" s="205"/>
      <c r="N483" s="206"/>
      <c r="O483" s="206"/>
      <c r="P483" s="206"/>
      <c r="Q483" s="206"/>
      <c r="R483" s="206"/>
      <c r="S483" s="206"/>
      <c r="T483" s="207"/>
      <c r="AT483" s="208" t="s">
        <v>155</v>
      </c>
      <c r="AU483" s="208" t="s">
        <v>90</v>
      </c>
      <c r="AV483" s="13" t="s">
        <v>22</v>
      </c>
      <c r="AW483" s="13" t="s">
        <v>45</v>
      </c>
      <c r="AX483" s="13" t="s">
        <v>84</v>
      </c>
      <c r="AY483" s="208" t="s">
        <v>144</v>
      </c>
    </row>
    <row r="484" spans="2:51" s="14" customFormat="1" ht="11.25">
      <c r="B484" s="209"/>
      <c r="C484" s="210"/>
      <c r="D484" s="200" t="s">
        <v>155</v>
      </c>
      <c r="E484" s="211" t="s">
        <v>47</v>
      </c>
      <c r="F484" s="212" t="s">
        <v>650</v>
      </c>
      <c r="G484" s="210"/>
      <c r="H484" s="213">
        <v>55.25</v>
      </c>
      <c r="I484" s="214"/>
      <c r="J484" s="210"/>
      <c r="K484" s="210"/>
      <c r="L484" s="215"/>
      <c r="M484" s="216"/>
      <c r="N484" s="217"/>
      <c r="O484" s="217"/>
      <c r="P484" s="217"/>
      <c r="Q484" s="217"/>
      <c r="R484" s="217"/>
      <c r="S484" s="217"/>
      <c r="T484" s="218"/>
      <c r="AT484" s="219" t="s">
        <v>155</v>
      </c>
      <c r="AU484" s="219" t="s">
        <v>90</v>
      </c>
      <c r="AV484" s="14" t="s">
        <v>90</v>
      </c>
      <c r="AW484" s="14" t="s">
        <v>45</v>
      </c>
      <c r="AX484" s="14" t="s">
        <v>84</v>
      </c>
      <c r="AY484" s="219" t="s">
        <v>144</v>
      </c>
    </row>
    <row r="485" spans="2:51" s="13" customFormat="1" ht="11.25">
      <c r="B485" s="198"/>
      <c r="C485" s="199"/>
      <c r="D485" s="200" t="s">
        <v>155</v>
      </c>
      <c r="E485" s="201" t="s">
        <v>47</v>
      </c>
      <c r="F485" s="202" t="s">
        <v>197</v>
      </c>
      <c r="G485" s="199"/>
      <c r="H485" s="201" t="s">
        <v>47</v>
      </c>
      <c r="I485" s="203"/>
      <c r="J485" s="199"/>
      <c r="K485" s="199"/>
      <c r="L485" s="204"/>
      <c r="M485" s="205"/>
      <c r="N485" s="206"/>
      <c r="O485" s="206"/>
      <c r="P485" s="206"/>
      <c r="Q485" s="206"/>
      <c r="R485" s="206"/>
      <c r="S485" s="206"/>
      <c r="T485" s="207"/>
      <c r="AT485" s="208" t="s">
        <v>155</v>
      </c>
      <c r="AU485" s="208" t="s">
        <v>90</v>
      </c>
      <c r="AV485" s="13" t="s">
        <v>22</v>
      </c>
      <c r="AW485" s="13" t="s">
        <v>45</v>
      </c>
      <c r="AX485" s="13" t="s">
        <v>84</v>
      </c>
      <c r="AY485" s="208" t="s">
        <v>144</v>
      </c>
    </row>
    <row r="486" spans="2:51" s="14" customFormat="1" ht="11.25">
      <c r="B486" s="209"/>
      <c r="C486" s="210"/>
      <c r="D486" s="200" t="s">
        <v>155</v>
      </c>
      <c r="E486" s="211" t="s">
        <v>47</v>
      </c>
      <c r="F486" s="212" t="s">
        <v>651</v>
      </c>
      <c r="G486" s="210"/>
      <c r="H486" s="213">
        <v>55.9</v>
      </c>
      <c r="I486" s="214"/>
      <c r="J486" s="210"/>
      <c r="K486" s="210"/>
      <c r="L486" s="215"/>
      <c r="M486" s="216"/>
      <c r="N486" s="217"/>
      <c r="O486" s="217"/>
      <c r="P486" s="217"/>
      <c r="Q486" s="217"/>
      <c r="R486" s="217"/>
      <c r="S486" s="217"/>
      <c r="T486" s="218"/>
      <c r="AT486" s="219" t="s">
        <v>155</v>
      </c>
      <c r="AU486" s="219" t="s">
        <v>90</v>
      </c>
      <c r="AV486" s="14" t="s">
        <v>90</v>
      </c>
      <c r="AW486" s="14" t="s">
        <v>45</v>
      </c>
      <c r="AX486" s="14" t="s">
        <v>84</v>
      </c>
      <c r="AY486" s="219" t="s">
        <v>144</v>
      </c>
    </row>
    <row r="487" spans="2:51" s="15" customFormat="1" ht="11.25">
      <c r="B487" s="220"/>
      <c r="C487" s="221"/>
      <c r="D487" s="200" t="s">
        <v>155</v>
      </c>
      <c r="E487" s="222" t="s">
        <v>47</v>
      </c>
      <c r="F487" s="223" t="s">
        <v>159</v>
      </c>
      <c r="G487" s="221"/>
      <c r="H487" s="224">
        <v>111.15</v>
      </c>
      <c r="I487" s="225"/>
      <c r="J487" s="221"/>
      <c r="K487" s="221"/>
      <c r="L487" s="226"/>
      <c r="M487" s="227"/>
      <c r="N487" s="228"/>
      <c r="O487" s="228"/>
      <c r="P487" s="228"/>
      <c r="Q487" s="228"/>
      <c r="R487" s="228"/>
      <c r="S487" s="228"/>
      <c r="T487" s="229"/>
      <c r="AT487" s="230" t="s">
        <v>155</v>
      </c>
      <c r="AU487" s="230" t="s">
        <v>90</v>
      </c>
      <c r="AV487" s="15" t="s">
        <v>151</v>
      </c>
      <c r="AW487" s="15" t="s">
        <v>45</v>
      </c>
      <c r="AX487" s="15" t="s">
        <v>22</v>
      </c>
      <c r="AY487" s="230" t="s">
        <v>144</v>
      </c>
    </row>
    <row r="488" spans="1:65" s="2" customFormat="1" ht="21.75" customHeight="1">
      <c r="A488" s="36"/>
      <c r="B488" s="37"/>
      <c r="C488" s="180" t="s">
        <v>652</v>
      </c>
      <c r="D488" s="180" t="s">
        <v>146</v>
      </c>
      <c r="E488" s="181" t="s">
        <v>653</v>
      </c>
      <c r="F488" s="182" t="s">
        <v>654</v>
      </c>
      <c r="G488" s="183" t="s">
        <v>149</v>
      </c>
      <c r="H488" s="184">
        <v>20.8</v>
      </c>
      <c r="I488" s="185"/>
      <c r="J488" s="186">
        <f>ROUND(I488*H488,2)</f>
        <v>0</v>
      </c>
      <c r="K488" s="182" t="s">
        <v>150</v>
      </c>
      <c r="L488" s="41"/>
      <c r="M488" s="187" t="s">
        <v>47</v>
      </c>
      <c r="N488" s="188" t="s">
        <v>55</v>
      </c>
      <c r="O488" s="66"/>
      <c r="P488" s="189">
        <f>O488*H488</f>
        <v>0</v>
      </c>
      <c r="Q488" s="189">
        <v>0</v>
      </c>
      <c r="R488" s="189">
        <f>Q488*H488</f>
        <v>0</v>
      </c>
      <c r="S488" s="189">
        <v>0</v>
      </c>
      <c r="T488" s="190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91" t="s">
        <v>257</v>
      </c>
      <c r="AT488" s="191" t="s">
        <v>146</v>
      </c>
      <c r="AU488" s="191" t="s">
        <v>90</v>
      </c>
      <c r="AY488" s="18" t="s">
        <v>144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18" t="s">
        <v>22</v>
      </c>
      <c r="BK488" s="192">
        <f>ROUND(I488*H488,2)</f>
        <v>0</v>
      </c>
      <c r="BL488" s="18" t="s">
        <v>257</v>
      </c>
      <c r="BM488" s="191" t="s">
        <v>655</v>
      </c>
    </row>
    <row r="489" spans="1:47" s="2" customFormat="1" ht="11.25">
      <c r="A489" s="36"/>
      <c r="B489" s="37"/>
      <c r="C489" s="38"/>
      <c r="D489" s="193" t="s">
        <v>153</v>
      </c>
      <c r="E489" s="38"/>
      <c r="F489" s="194" t="s">
        <v>656</v>
      </c>
      <c r="G489" s="38"/>
      <c r="H489" s="38"/>
      <c r="I489" s="195"/>
      <c r="J489" s="38"/>
      <c r="K489" s="38"/>
      <c r="L489" s="41"/>
      <c r="M489" s="196"/>
      <c r="N489" s="197"/>
      <c r="O489" s="66"/>
      <c r="P489" s="66"/>
      <c r="Q489" s="66"/>
      <c r="R489" s="66"/>
      <c r="S489" s="66"/>
      <c r="T489" s="67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8" t="s">
        <v>153</v>
      </c>
      <c r="AU489" s="18" t="s">
        <v>90</v>
      </c>
    </row>
    <row r="490" spans="2:51" s="13" customFormat="1" ht="11.25">
      <c r="B490" s="198"/>
      <c r="C490" s="199"/>
      <c r="D490" s="200" t="s">
        <v>155</v>
      </c>
      <c r="E490" s="201" t="s">
        <v>47</v>
      </c>
      <c r="F490" s="202" t="s">
        <v>657</v>
      </c>
      <c r="G490" s="199"/>
      <c r="H490" s="201" t="s">
        <v>47</v>
      </c>
      <c r="I490" s="203"/>
      <c r="J490" s="199"/>
      <c r="K490" s="199"/>
      <c r="L490" s="204"/>
      <c r="M490" s="205"/>
      <c r="N490" s="206"/>
      <c r="O490" s="206"/>
      <c r="P490" s="206"/>
      <c r="Q490" s="206"/>
      <c r="R490" s="206"/>
      <c r="S490" s="206"/>
      <c r="T490" s="207"/>
      <c r="AT490" s="208" t="s">
        <v>155</v>
      </c>
      <c r="AU490" s="208" t="s">
        <v>90</v>
      </c>
      <c r="AV490" s="13" t="s">
        <v>22</v>
      </c>
      <c r="AW490" s="13" t="s">
        <v>45</v>
      </c>
      <c r="AX490" s="13" t="s">
        <v>84</v>
      </c>
      <c r="AY490" s="208" t="s">
        <v>144</v>
      </c>
    </row>
    <row r="491" spans="2:51" s="14" customFormat="1" ht="11.25">
      <c r="B491" s="209"/>
      <c r="C491" s="210"/>
      <c r="D491" s="200" t="s">
        <v>155</v>
      </c>
      <c r="E491" s="211" t="s">
        <v>47</v>
      </c>
      <c r="F491" s="212" t="s">
        <v>658</v>
      </c>
      <c r="G491" s="210"/>
      <c r="H491" s="213">
        <v>20.8</v>
      </c>
      <c r="I491" s="214"/>
      <c r="J491" s="210"/>
      <c r="K491" s="210"/>
      <c r="L491" s="215"/>
      <c r="M491" s="216"/>
      <c r="N491" s="217"/>
      <c r="O491" s="217"/>
      <c r="P491" s="217"/>
      <c r="Q491" s="217"/>
      <c r="R491" s="217"/>
      <c r="S491" s="217"/>
      <c r="T491" s="218"/>
      <c r="AT491" s="219" t="s">
        <v>155</v>
      </c>
      <c r="AU491" s="219" t="s">
        <v>90</v>
      </c>
      <c r="AV491" s="14" t="s">
        <v>90</v>
      </c>
      <c r="AW491" s="14" t="s">
        <v>45</v>
      </c>
      <c r="AX491" s="14" t="s">
        <v>22</v>
      </c>
      <c r="AY491" s="219" t="s">
        <v>144</v>
      </c>
    </row>
    <row r="492" spans="1:65" s="2" customFormat="1" ht="16.5" customHeight="1">
      <c r="A492" s="36"/>
      <c r="B492" s="37"/>
      <c r="C492" s="231" t="s">
        <v>659</v>
      </c>
      <c r="D492" s="231" t="s">
        <v>247</v>
      </c>
      <c r="E492" s="232" t="s">
        <v>660</v>
      </c>
      <c r="F492" s="233" t="s">
        <v>661</v>
      </c>
      <c r="G492" s="234" t="s">
        <v>209</v>
      </c>
      <c r="H492" s="235">
        <v>0.053</v>
      </c>
      <c r="I492" s="236"/>
      <c r="J492" s="237">
        <f>ROUND(I492*H492,2)</f>
        <v>0</v>
      </c>
      <c r="K492" s="233" t="s">
        <v>150</v>
      </c>
      <c r="L492" s="238"/>
      <c r="M492" s="239" t="s">
        <v>47</v>
      </c>
      <c r="N492" s="240" t="s">
        <v>55</v>
      </c>
      <c r="O492" s="66"/>
      <c r="P492" s="189">
        <f>O492*H492</f>
        <v>0</v>
      </c>
      <c r="Q492" s="189">
        <v>1</v>
      </c>
      <c r="R492" s="189">
        <f>Q492*H492</f>
        <v>0.053</v>
      </c>
      <c r="S492" s="189">
        <v>0</v>
      </c>
      <c r="T492" s="190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91" t="s">
        <v>367</v>
      </c>
      <c r="AT492" s="191" t="s">
        <v>247</v>
      </c>
      <c r="AU492" s="191" t="s">
        <v>90</v>
      </c>
      <c r="AY492" s="18" t="s">
        <v>144</v>
      </c>
      <c r="BE492" s="192">
        <f>IF(N492="základní",J492,0)</f>
        <v>0</v>
      </c>
      <c r="BF492" s="192">
        <f>IF(N492="snížená",J492,0)</f>
        <v>0</v>
      </c>
      <c r="BG492" s="192">
        <f>IF(N492="zákl. přenesená",J492,0)</f>
        <v>0</v>
      </c>
      <c r="BH492" s="192">
        <f>IF(N492="sníž. přenesená",J492,0)</f>
        <v>0</v>
      </c>
      <c r="BI492" s="192">
        <f>IF(N492="nulová",J492,0)</f>
        <v>0</v>
      </c>
      <c r="BJ492" s="18" t="s">
        <v>22</v>
      </c>
      <c r="BK492" s="192">
        <f>ROUND(I492*H492,2)</f>
        <v>0</v>
      </c>
      <c r="BL492" s="18" t="s">
        <v>257</v>
      </c>
      <c r="BM492" s="191" t="s">
        <v>662</v>
      </c>
    </row>
    <row r="493" spans="1:47" s="2" customFormat="1" ht="19.5">
      <c r="A493" s="36"/>
      <c r="B493" s="37"/>
      <c r="C493" s="38"/>
      <c r="D493" s="200" t="s">
        <v>663</v>
      </c>
      <c r="E493" s="38"/>
      <c r="F493" s="241" t="s">
        <v>664</v>
      </c>
      <c r="G493" s="38"/>
      <c r="H493" s="38"/>
      <c r="I493" s="195"/>
      <c r="J493" s="38"/>
      <c r="K493" s="38"/>
      <c r="L493" s="41"/>
      <c r="M493" s="196"/>
      <c r="N493" s="197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8" t="s">
        <v>663</v>
      </c>
      <c r="AU493" s="18" t="s">
        <v>90</v>
      </c>
    </row>
    <row r="494" spans="2:51" s="14" customFormat="1" ht="11.25">
      <c r="B494" s="209"/>
      <c r="C494" s="210"/>
      <c r="D494" s="200" t="s">
        <v>155</v>
      </c>
      <c r="E494" s="210"/>
      <c r="F494" s="212" t="s">
        <v>665</v>
      </c>
      <c r="G494" s="210"/>
      <c r="H494" s="213">
        <v>0.053</v>
      </c>
      <c r="I494" s="214"/>
      <c r="J494" s="210"/>
      <c r="K494" s="210"/>
      <c r="L494" s="215"/>
      <c r="M494" s="216"/>
      <c r="N494" s="217"/>
      <c r="O494" s="217"/>
      <c r="P494" s="217"/>
      <c r="Q494" s="217"/>
      <c r="R494" s="217"/>
      <c r="S494" s="217"/>
      <c r="T494" s="218"/>
      <c r="AT494" s="219" t="s">
        <v>155</v>
      </c>
      <c r="AU494" s="219" t="s">
        <v>90</v>
      </c>
      <c r="AV494" s="14" t="s">
        <v>90</v>
      </c>
      <c r="AW494" s="14" t="s">
        <v>4</v>
      </c>
      <c r="AX494" s="14" t="s">
        <v>22</v>
      </c>
      <c r="AY494" s="219" t="s">
        <v>144</v>
      </c>
    </row>
    <row r="495" spans="1:65" s="2" customFormat="1" ht="24.2" customHeight="1">
      <c r="A495" s="36"/>
      <c r="B495" s="37"/>
      <c r="C495" s="180" t="s">
        <v>666</v>
      </c>
      <c r="D495" s="180" t="s">
        <v>146</v>
      </c>
      <c r="E495" s="181" t="s">
        <v>667</v>
      </c>
      <c r="F495" s="182" t="s">
        <v>668</v>
      </c>
      <c r="G495" s="183" t="s">
        <v>149</v>
      </c>
      <c r="H495" s="184">
        <v>41.6</v>
      </c>
      <c r="I495" s="185"/>
      <c r="J495" s="186">
        <f>ROUND(I495*H495,2)</f>
        <v>0</v>
      </c>
      <c r="K495" s="182" t="s">
        <v>150</v>
      </c>
      <c r="L495" s="41"/>
      <c r="M495" s="187" t="s">
        <v>47</v>
      </c>
      <c r="N495" s="188" t="s">
        <v>55</v>
      </c>
      <c r="O495" s="66"/>
      <c r="P495" s="189">
        <f>O495*H495</f>
        <v>0</v>
      </c>
      <c r="Q495" s="189">
        <v>0</v>
      </c>
      <c r="R495" s="189">
        <f>Q495*H495</f>
        <v>0</v>
      </c>
      <c r="S495" s="189">
        <v>0</v>
      </c>
      <c r="T495" s="190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91" t="s">
        <v>257</v>
      </c>
      <c r="AT495" s="191" t="s">
        <v>146</v>
      </c>
      <c r="AU495" s="191" t="s">
        <v>90</v>
      </c>
      <c r="AY495" s="18" t="s">
        <v>144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18" t="s">
        <v>22</v>
      </c>
      <c r="BK495" s="192">
        <f>ROUND(I495*H495,2)</f>
        <v>0</v>
      </c>
      <c r="BL495" s="18" t="s">
        <v>257</v>
      </c>
      <c r="BM495" s="191" t="s">
        <v>669</v>
      </c>
    </row>
    <row r="496" spans="1:47" s="2" customFormat="1" ht="11.25">
      <c r="A496" s="36"/>
      <c r="B496" s="37"/>
      <c r="C496" s="38"/>
      <c r="D496" s="193" t="s">
        <v>153</v>
      </c>
      <c r="E496" s="38"/>
      <c r="F496" s="194" t="s">
        <v>670</v>
      </c>
      <c r="G496" s="38"/>
      <c r="H496" s="38"/>
      <c r="I496" s="195"/>
      <c r="J496" s="38"/>
      <c r="K496" s="38"/>
      <c r="L496" s="41"/>
      <c r="M496" s="196"/>
      <c r="N496" s="197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8" t="s">
        <v>153</v>
      </c>
      <c r="AU496" s="18" t="s">
        <v>90</v>
      </c>
    </row>
    <row r="497" spans="2:51" s="14" customFormat="1" ht="11.25">
      <c r="B497" s="209"/>
      <c r="C497" s="210"/>
      <c r="D497" s="200" t="s">
        <v>155</v>
      </c>
      <c r="E497" s="211" t="s">
        <v>47</v>
      </c>
      <c r="F497" s="212" t="s">
        <v>671</v>
      </c>
      <c r="G497" s="210"/>
      <c r="H497" s="213">
        <v>41.6</v>
      </c>
      <c r="I497" s="214"/>
      <c r="J497" s="210"/>
      <c r="K497" s="210"/>
      <c r="L497" s="215"/>
      <c r="M497" s="216"/>
      <c r="N497" s="217"/>
      <c r="O497" s="217"/>
      <c r="P497" s="217"/>
      <c r="Q497" s="217"/>
      <c r="R497" s="217"/>
      <c r="S497" s="217"/>
      <c r="T497" s="218"/>
      <c r="AT497" s="219" t="s">
        <v>155</v>
      </c>
      <c r="AU497" s="219" t="s">
        <v>90</v>
      </c>
      <c r="AV497" s="14" t="s">
        <v>90</v>
      </c>
      <c r="AW497" s="14" t="s">
        <v>45</v>
      </c>
      <c r="AX497" s="14" t="s">
        <v>22</v>
      </c>
      <c r="AY497" s="219" t="s">
        <v>144</v>
      </c>
    </row>
    <row r="498" spans="1:65" s="2" customFormat="1" ht="16.5" customHeight="1">
      <c r="A498" s="36"/>
      <c r="B498" s="37"/>
      <c r="C498" s="231" t="s">
        <v>672</v>
      </c>
      <c r="D498" s="231" t="s">
        <v>247</v>
      </c>
      <c r="E498" s="232" t="s">
        <v>673</v>
      </c>
      <c r="F498" s="233" t="s">
        <v>674</v>
      </c>
      <c r="G498" s="234" t="s">
        <v>209</v>
      </c>
      <c r="H498" s="235">
        <v>0.021</v>
      </c>
      <c r="I498" s="236"/>
      <c r="J498" s="237">
        <f>ROUND(I498*H498,2)</f>
        <v>0</v>
      </c>
      <c r="K498" s="233" t="s">
        <v>150</v>
      </c>
      <c r="L498" s="238"/>
      <c r="M498" s="239" t="s">
        <v>47</v>
      </c>
      <c r="N498" s="240" t="s">
        <v>55</v>
      </c>
      <c r="O498" s="66"/>
      <c r="P498" s="189">
        <f>O498*H498</f>
        <v>0</v>
      </c>
      <c r="Q498" s="189">
        <v>1</v>
      </c>
      <c r="R498" s="189">
        <f>Q498*H498</f>
        <v>0.021</v>
      </c>
      <c r="S498" s="189">
        <v>0</v>
      </c>
      <c r="T498" s="190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91" t="s">
        <v>367</v>
      </c>
      <c r="AT498" s="191" t="s">
        <v>247</v>
      </c>
      <c r="AU498" s="191" t="s">
        <v>90</v>
      </c>
      <c r="AY498" s="18" t="s">
        <v>144</v>
      </c>
      <c r="BE498" s="192">
        <f>IF(N498="základní",J498,0)</f>
        <v>0</v>
      </c>
      <c r="BF498" s="192">
        <f>IF(N498="snížená",J498,0)</f>
        <v>0</v>
      </c>
      <c r="BG498" s="192">
        <f>IF(N498="zákl. přenesená",J498,0)</f>
        <v>0</v>
      </c>
      <c r="BH498" s="192">
        <f>IF(N498="sníž. přenesená",J498,0)</f>
        <v>0</v>
      </c>
      <c r="BI498" s="192">
        <f>IF(N498="nulová",J498,0)</f>
        <v>0</v>
      </c>
      <c r="BJ498" s="18" t="s">
        <v>22</v>
      </c>
      <c r="BK498" s="192">
        <f>ROUND(I498*H498,2)</f>
        <v>0</v>
      </c>
      <c r="BL498" s="18" t="s">
        <v>257</v>
      </c>
      <c r="BM498" s="191" t="s">
        <v>675</v>
      </c>
    </row>
    <row r="499" spans="2:51" s="14" customFormat="1" ht="11.25">
      <c r="B499" s="209"/>
      <c r="C499" s="210"/>
      <c r="D499" s="200" t="s">
        <v>155</v>
      </c>
      <c r="E499" s="211" t="s">
        <v>47</v>
      </c>
      <c r="F499" s="212" t="s">
        <v>676</v>
      </c>
      <c r="G499" s="210"/>
      <c r="H499" s="213">
        <v>0.021</v>
      </c>
      <c r="I499" s="214"/>
      <c r="J499" s="210"/>
      <c r="K499" s="210"/>
      <c r="L499" s="215"/>
      <c r="M499" s="216"/>
      <c r="N499" s="217"/>
      <c r="O499" s="217"/>
      <c r="P499" s="217"/>
      <c r="Q499" s="217"/>
      <c r="R499" s="217"/>
      <c r="S499" s="217"/>
      <c r="T499" s="218"/>
      <c r="AT499" s="219" t="s">
        <v>155</v>
      </c>
      <c r="AU499" s="219" t="s">
        <v>90</v>
      </c>
      <c r="AV499" s="14" t="s">
        <v>90</v>
      </c>
      <c r="AW499" s="14" t="s">
        <v>45</v>
      </c>
      <c r="AX499" s="14" t="s">
        <v>22</v>
      </c>
      <c r="AY499" s="219" t="s">
        <v>144</v>
      </c>
    </row>
    <row r="500" spans="1:65" s="2" customFormat="1" ht="16.5" customHeight="1">
      <c r="A500" s="36"/>
      <c r="B500" s="37"/>
      <c r="C500" s="180" t="s">
        <v>677</v>
      </c>
      <c r="D500" s="180" t="s">
        <v>146</v>
      </c>
      <c r="E500" s="181" t="s">
        <v>678</v>
      </c>
      <c r="F500" s="182" t="s">
        <v>679</v>
      </c>
      <c r="G500" s="183" t="s">
        <v>149</v>
      </c>
      <c r="H500" s="184">
        <v>111.15</v>
      </c>
      <c r="I500" s="185"/>
      <c r="J500" s="186">
        <f>ROUND(I500*H500,2)</f>
        <v>0</v>
      </c>
      <c r="K500" s="182" t="s">
        <v>150</v>
      </c>
      <c r="L500" s="41"/>
      <c r="M500" s="187" t="s">
        <v>47</v>
      </c>
      <c r="N500" s="188" t="s">
        <v>55</v>
      </c>
      <c r="O500" s="66"/>
      <c r="P500" s="189">
        <f>O500*H500</f>
        <v>0</v>
      </c>
      <c r="Q500" s="189">
        <v>0.00038</v>
      </c>
      <c r="R500" s="189">
        <f>Q500*H500</f>
        <v>0.042237000000000004</v>
      </c>
      <c r="S500" s="189">
        <v>0</v>
      </c>
      <c r="T500" s="190">
        <f>S500*H500</f>
        <v>0</v>
      </c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R500" s="191" t="s">
        <v>151</v>
      </c>
      <c r="AT500" s="191" t="s">
        <v>146</v>
      </c>
      <c r="AU500" s="191" t="s">
        <v>90</v>
      </c>
      <c r="AY500" s="18" t="s">
        <v>144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18" t="s">
        <v>22</v>
      </c>
      <c r="BK500" s="192">
        <f>ROUND(I500*H500,2)</f>
        <v>0</v>
      </c>
      <c r="BL500" s="18" t="s">
        <v>151</v>
      </c>
      <c r="BM500" s="191" t="s">
        <v>680</v>
      </c>
    </row>
    <row r="501" spans="1:47" s="2" customFormat="1" ht="11.25">
      <c r="A501" s="36"/>
      <c r="B501" s="37"/>
      <c r="C501" s="38"/>
      <c r="D501" s="193" t="s">
        <v>153</v>
      </c>
      <c r="E501" s="38"/>
      <c r="F501" s="194" t="s">
        <v>681</v>
      </c>
      <c r="G501" s="38"/>
      <c r="H501" s="38"/>
      <c r="I501" s="195"/>
      <c r="J501" s="38"/>
      <c r="K501" s="38"/>
      <c r="L501" s="41"/>
      <c r="M501" s="196"/>
      <c r="N501" s="197"/>
      <c r="O501" s="66"/>
      <c r="P501" s="66"/>
      <c r="Q501" s="66"/>
      <c r="R501" s="66"/>
      <c r="S501" s="66"/>
      <c r="T501" s="67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8" t="s">
        <v>153</v>
      </c>
      <c r="AU501" s="18" t="s">
        <v>90</v>
      </c>
    </row>
    <row r="502" spans="1:65" s="2" customFormat="1" ht="16.5" customHeight="1">
      <c r="A502" s="36"/>
      <c r="B502" s="37"/>
      <c r="C502" s="231" t="s">
        <v>682</v>
      </c>
      <c r="D502" s="231" t="s">
        <v>247</v>
      </c>
      <c r="E502" s="232" t="s">
        <v>683</v>
      </c>
      <c r="F502" s="233" t="s">
        <v>684</v>
      </c>
      <c r="G502" s="234" t="s">
        <v>149</v>
      </c>
      <c r="H502" s="235">
        <v>129.545</v>
      </c>
      <c r="I502" s="236"/>
      <c r="J502" s="237">
        <f>ROUND(I502*H502,2)</f>
        <v>0</v>
      </c>
      <c r="K502" s="233" t="s">
        <v>47</v>
      </c>
      <c r="L502" s="238"/>
      <c r="M502" s="239" t="s">
        <v>47</v>
      </c>
      <c r="N502" s="240" t="s">
        <v>55</v>
      </c>
      <c r="O502" s="66"/>
      <c r="P502" s="189">
        <f>O502*H502</f>
        <v>0</v>
      </c>
      <c r="Q502" s="189">
        <v>0</v>
      </c>
      <c r="R502" s="189">
        <f>Q502*H502</f>
        <v>0</v>
      </c>
      <c r="S502" s="189">
        <v>0</v>
      </c>
      <c r="T502" s="190">
        <f>S502*H502</f>
        <v>0</v>
      </c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R502" s="191" t="s">
        <v>206</v>
      </c>
      <c r="AT502" s="191" t="s">
        <v>247</v>
      </c>
      <c r="AU502" s="191" t="s">
        <v>90</v>
      </c>
      <c r="AY502" s="18" t="s">
        <v>144</v>
      </c>
      <c r="BE502" s="192">
        <f>IF(N502="základní",J502,0)</f>
        <v>0</v>
      </c>
      <c r="BF502" s="192">
        <f>IF(N502="snížená",J502,0)</f>
        <v>0</v>
      </c>
      <c r="BG502" s="192">
        <f>IF(N502="zákl. přenesená",J502,0)</f>
        <v>0</v>
      </c>
      <c r="BH502" s="192">
        <f>IF(N502="sníž. přenesená",J502,0)</f>
        <v>0</v>
      </c>
      <c r="BI502" s="192">
        <f>IF(N502="nulová",J502,0)</f>
        <v>0</v>
      </c>
      <c r="BJ502" s="18" t="s">
        <v>22</v>
      </c>
      <c r="BK502" s="192">
        <f>ROUND(I502*H502,2)</f>
        <v>0</v>
      </c>
      <c r="BL502" s="18" t="s">
        <v>151</v>
      </c>
      <c r="BM502" s="191" t="s">
        <v>685</v>
      </c>
    </row>
    <row r="503" spans="2:51" s="14" customFormat="1" ht="11.25">
      <c r="B503" s="209"/>
      <c r="C503" s="210"/>
      <c r="D503" s="200" t="s">
        <v>155</v>
      </c>
      <c r="E503" s="210"/>
      <c r="F503" s="212" t="s">
        <v>686</v>
      </c>
      <c r="G503" s="210"/>
      <c r="H503" s="213">
        <v>129.545</v>
      </c>
      <c r="I503" s="214"/>
      <c r="J503" s="210"/>
      <c r="K503" s="210"/>
      <c r="L503" s="215"/>
      <c r="M503" s="216"/>
      <c r="N503" s="217"/>
      <c r="O503" s="217"/>
      <c r="P503" s="217"/>
      <c r="Q503" s="217"/>
      <c r="R503" s="217"/>
      <c r="S503" s="217"/>
      <c r="T503" s="218"/>
      <c r="AT503" s="219" t="s">
        <v>155</v>
      </c>
      <c r="AU503" s="219" t="s">
        <v>90</v>
      </c>
      <c r="AV503" s="14" t="s">
        <v>90</v>
      </c>
      <c r="AW503" s="14" t="s">
        <v>4</v>
      </c>
      <c r="AX503" s="14" t="s">
        <v>22</v>
      </c>
      <c r="AY503" s="219" t="s">
        <v>144</v>
      </c>
    </row>
    <row r="504" spans="1:65" s="2" customFormat="1" ht="16.5" customHeight="1">
      <c r="A504" s="36"/>
      <c r="B504" s="37"/>
      <c r="C504" s="180" t="s">
        <v>687</v>
      </c>
      <c r="D504" s="180" t="s">
        <v>146</v>
      </c>
      <c r="E504" s="181" t="s">
        <v>688</v>
      </c>
      <c r="F504" s="182" t="s">
        <v>689</v>
      </c>
      <c r="G504" s="183" t="s">
        <v>167</v>
      </c>
      <c r="H504" s="184">
        <v>31.6</v>
      </c>
      <c r="I504" s="185"/>
      <c r="J504" s="186">
        <f>ROUND(I504*H504,2)</f>
        <v>0</v>
      </c>
      <c r="K504" s="182" t="s">
        <v>150</v>
      </c>
      <c r="L504" s="41"/>
      <c r="M504" s="187" t="s">
        <v>47</v>
      </c>
      <c r="N504" s="188" t="s">
        <v>55</v>
      </c>
      <c r="O504" s="66"/>
      <c r="P504" s="189">
        <f>O504*H504</f>
        <v>0</v>
      </c>
      <c r="Q504" s="189">
        <v>0.00011</v>
      </c>
      <c r="R504" s="189">
        <f>Q504*H504</f>
        <v>0.0034760000000000004</v>
      </c>
      <c r="S504" s="189">
        <v>0</v>
      </c>
      <c r="T504" s="190">
        <f>S504*H504</f>
        <v>0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91" t="s">
        <v>151</v>
      </c>
      <c r="AT504" s="191" t="s">
        <v>146</v>
      </c>
      <c r="AU504" s="191" t="s">
        <v>90</v>
      </c>
      <c r="AY504" s="18" t="s">
        <v>144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8" t="s">
        <v>22</v>
      </c>
      <c r="BK504" s="192">
        <f>ROUND(I504*H504,2)</f>
        <v>0</v>
      </c>
      <c r="BL504" s="18" t="s">
        <v>151</v>
      </c>
      <c r="BM504" s="191" t="s">
        <v>690</v>
      </c>
    </row>
    <row r="505" spans="1:47" s="2" customFormat="1" ht="11.25">
      <c r="A505" s="36"/>
      <c r="B505" s="37"/>
      <c r="C505" s="38"/>
      <c r="D505" s="193" t="s">
        <v>153</v>
      </c>
      <c r="E505" s="38"/>
      <c r="F505" s="194" t="s">
        <v>691</v>
      </c>
      <c r="G505" s="38"/>
      <c r="H505" s="38"/>
      <c r="I505" s="195"/>
      <c r="J505" s="38"/>
      <c r="K505" s="38"/>
      <c r="L505" s="41"/>
      <c r="M505" s="196"/>
      <c r="N505" s="197"/>
      <c r="O505" s="66"/>
      <c r="P505" s="66"/>
      <c r="Q505" s="66"/>
      <c r="R505" s="66"/>
      <c r="S505" s="66"/>
      <c r="T505" s="67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8" t="s">
        <v>153</v>
      </c>
      <c r="AU505" s="18" t="s">
        <v>90</v>
      </c>
    </row>
    <row r="506" spans="1:47" s="2" customFormat="1" ht="19.5">
      <c r="A506" s="36"/>
      <c r="B506" s="37"/>
      <c r="C506" s="38"/>
      <c r="D506" s="200" t="s">
        <v>663</v>
      </c>
      <c r="E506" s="38"/>
      <c r="F506" s="241" t="s">
        <v>692</v>
      </c>
      <c r="G506" s="38"/>
      <c r="H506" s="38"/>
      <c r="I506" s="195"/>
      <c r="J506" s="38"/>
      <c r="K506" s="38"/>
      <c r="L506" s="41"/>
      <c r="M506" s="196"/>
      <c r="N506" s="197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8" t="s">
        <v>663</v>
      </c>
      <c r="AU506" s="18" t="s">
        <v>90</v>
      </c>
    </row>
    <row r="507" spans="2:51" s="13" customFormat="1" ht="11.25">
      <c r="B507" s="198"/>
      <c r="C507" s="199"/>
      <c r="D507" s="200" t="s">
        <v>155</v>
      </c>
      <c r="E507" s="201" t="s">
        <v>47</v>
      </c>
      <c r="F507" s="202" t="s">
        <v>693</v>
      </c>
      <c r="G507" s="199"/>
      <c r="H507" s="201" t="s">
        <v>47</v>
      </c>
      <c r="I507" s="203"/>
      <c r="J507" s="199"/>
      <c r="K507" s="199"/>
      <c r="L507" s="204"/>
      <c r="M507" s="205"/>
      <c r="N507" s="206"/>
      <c r="O507" s="206"/>
      <c r="P507" s="206"/>
      <c r="Q507" s="206"/>
      <c r="R507" s="206"/>
      <c r="S507" s="206"/>
      <c r="T507" s="207"/>
      <c r="AT507" s="208" t="s">
        <v>155</v>
      </c>
      <c r="AU507" s="208" t="s">
        <v>90</v>
      </c>
      <c r="AV507" s="13" t="s">
        <v>22</v>
      </c>
      <c r="AW507" s="13" t="s">
        <v>45</v>
      </c>
      <c r="AX507" s="13" t="s">
        <v>84</v>
      </c>
      <c r="AY507" s="208" t="s">
        <v>144</v>
      </c>
    </row>
    <row r="508" spans="2:51" s="14" customFormat="1" ht="11.25">
      <c r="B508" s="209"/>
      <c r="C508" s="210"/>
      <c r="D508" s="200" t="s">
        <v>155</v>
      </c>
      <c r="E508" s="211" t="s">
        <v>47</v>
      </c>
      <c r="F508" s="212" t="s">
        <v>694</v>
      </c>
      <c r="G508" s="210"/>
      <c r="H508" s="213">
        <v>10</v>
      </c>
      <c r="I508" s="214"/>
      <c r="J508" s="210"/>
      <c r="K508" s="210"/>
      <c r="L508" s="215"/>
      <c r="M508" s="216"/>
      <c r="N508" s="217"/>
      <c r="O508" s="217"/>
      <c r="P508" s="217"/>
      <c r="Q508" s="217"/>
      <c r="R508" s="217"/>
      <c r="S508" s="217"/>
      <c r="T508" s="218"/>
      <c r="AT508" s="219" t="s">
        <v>155</v>
      </c>
      <c r="AU508" s="219" t="s">
        <v>90</v>
      </c>
      <c r="AV508" s="14" t="s">
        <v>90</v>
      </c>
      <c r="AW508" s="14" t="s">
        <v>45</v>
      </c>
      <c r="AX508" s="14" t="s">
        <v>84</v>
      </c>
      <c r="AY508" s="219" t="s">
        <v>144</v>
      </c>
    </row>
    <row r="509" spans="2:51" s="14" customFormat="1" ht="11.25">
      <c r="B509" s="209"/>
      <c r="C509" s="210"/>
      <c r="D509" s="200" t="s">
        <v>155</v>
      </c>
      <c r="E509" s="211" t="s">
        <v>47</v>
      </c>
      <c r="F509" s="212" t="s">
        <v>695</v>
      </c>
      <c r="G509" s="210"/>
      <c r="H509" s="213">
        <v>12</v>
      </c>
      <c r="I509" s="214"/>
      <c r="J509" s="210"/>
      <c r="K509" s="210"/>
      <c r="L509" s="215"/>
      <c r="M509" s="216"/>
      <c r="N509" s="217"/>
      <c r="O509" s="217"/>
      <c r="P509" s="217"/>
      <c r="Q509" s="217"/>
      <c r="R509" s="217"/>
      <c r="S509" s="217"/>
      <c r="T509" s="218"/>
      <c r="AT509" s="219" t="s">
        <v>155</v>
      </c>
      <c r="AU509" s="219" t="s">
        <v>90</v>
      </c>
      <c r="AV509" s="14" t="s">
        <v>90</v>
      </c>
      <c r="AW509" s="14" t="s">
        <v>45</v>
      </c>
      <c r="AX509" s="14" t="s">
        <v>84</v>
      </c>
      <c r="AY509" s="219" t="s">
        <v>144</v>
      </c>
    </row>
    <row r="510" spans="2:51" s="13" customFormat="1" ht="11.25">
      <c r="B510" s="198"/>
      <c r="C510" s="199"/>
      <c r="D510" s="200" t="s">
        <v>155</v>
      </c>
      <c r="E510" s="201" t="s">
        <v>47</v>
      </c>
      <c r="F510" s="202" t="s">
        <v>696</v>
      </c>
      <c r="G510" s="199"/>
      <c r="H510" s="201" t="s">
        <v>47</v>
      </c>
      <c r="I510" s="203"/>
      <c r="J510" s="199"/>
      <c r="K510" s="199"/>
      <c r="L510" s="204"/>
      <c r="M510" s="205"/>
      <c r="N510" s="206"/>
      <c r="O510" s="206"/>
      <c r="P510" s="206"/>
      <c r="Q510" s="206"/>
      <c r="R510" s="206"/>
      <c r="S510" s="206"/>
      <c r="T510" s="207"/>
      <c r="AT510" s="208" t="s">
        <v>155</v>
      </c>
      <c r="AU510" s="208" t="s">
        <v>90</v>
      </c>
      <c r="AV510" s="13" t="s">
        <v>22</v>
      </c>
      <c r="AW510" s="13" t="s">
        <v>45</v>
      </c>
      <c r="AX510" s="13" t="s">
        <v>84</v>
      </c>
      <c r="AY510" s="208" t="s">
        <v>144</v>
      </c>
    </row>
    <row r="511" spans="2:51" s="14" customFormat="1" ht="11.25">
      <c r="B511" s="209"/>
      <c r="C511" s="210"/>
      <c r="D511" s="200" t="s">
        <v>155</v>
      </c>
      <c r="E511" s="211" t="s">
        <v>47</v>
      </c>
      <c r="F511" s="212" t="s">
        <v>697</v>
      </c>
      <c r="G511" s="210"/>
      <c r="H511" s="213">
        <v>9.6</v>
      </c>
      <c r="I511" s="214"/>
      <c r="J511" s="210"/>
      <c r="K511" s="210"/>
      <c r="L511" s="215"/>
      <c r="M511" s="216"/>
      <c r="N511" s="217"/>
      <c r="O511" s="217"/>
      <c r="P511" s="217"/>
      <c r="Q511" s="217"/>
      <c r="R511" s="217"/>
      <c r="S511" s="217"/>
      <c r="T511" s="218"/>
      <c r="AT511" s="219" t="s">
        <v>155</v>
      </c>
      <c r="AU511" s="219" t="s">
        <v>90</v>
      </c>
      <c r="AV511" s="14" t="s">
        <v>90</v>
      </c>
      <c r="AW511" s="14" t="s">
        <v>45</v>
      </c>
      <c r="AX511" s="14" t="s">
        <v>84</v>
      </c>
      <c r="AY511" s="219" t="s">
        <v>144</v>
      </c>
    </row>
    <row r="512" spans="2:51" s="15" customFormat="1" ht="11.25">
      <c r="B512" s="220"/>
      <c r="C512" s="221"/>
      <c r="D512" s="200" t="s">
        <v>155</v>
      </c>
      <c r="E512" s="222" t="s">
        <v>47</v>
      </c>
      <c r="F512" s="223" t="s">
        <v>159</v>
      </c>
      <c r="G512" s="221"/>
      <c r="H512" s="224">
        <v>31.6</v>
      </c>
      <c r="I512" s="225"/>
      <c r="J512" s="221"/>
      <c r="K512" s="221"/>
      <c r="L512" s="226"/>
      <c r="M512" s="227"/>
      <c r="N512" s="228"/>
      <c r="O512" s="228"/>
      <c r="P512" s="228"/>
      <c r="Q512" s="228"/>
      <c r="R512" s="228"/>
      <c r="S512" s="228"/>
      <c r="T512" s="229"/>
      <c r="AT512" s="230" t="s">
        <v>155</v>
      </c>
      <c r="AU512" s="230" t="s">
        <v>90</v>
      </c>
      <c r="AV512" s="15" t="s">
        <v>151</v>
      </c>
      <c r="AW512" s="15" t="s">
        <v>45</v>
      </c>
      <c r="AX512" s="15" t="s">
        <v>22</v>
      </c>
      <c r="AY512" s="230" t="s">
        <v>144</v>
      </c>
    </row>
    <row r="513" spans="1:65" s="2" customFormat="1" ht="16.5" customHeight="1">
      <c r="A513" s="36"/>
      <c r="B513" s="37"/>
      <c r="C513" s="231" t="s">
        <v>698</v>
      </c>
      <c r="D513" s="231" t="s">
        <v>247</v>
      </c>
      <c r="E513" s="232" t="s">
        <v>699</v>
      </c>
      <c r="F513" s="233" t="s">
        <v>700</v>
      </c>
      <c r="G513" s="234" t="s">
        <v>167</v>
      </c>
      <c r="H513" s="235">
        <v>32.548</v>
      </c>
      <c r="I513" s="236"/>
      <c r="J513" s="237">
        <f>ROUND(I513*H513,2)</f>
        <v>0</v>
      </c>
      <c r="K513" s="233" t="s">
        <v>47</v>
      </c>
      <c r="L513" s="238"/>
      <c r="M513" s="239" t="s">
        <v>47</v>
      </c>
      <c r="N513" s="240" t="s">
        <v>55</v>
      </c>
      <c r="O513" s="66"/>
      <c r="P513" s="189">
        <f>O513*H513</f>
        <v>0</v>
      </c>
      <c r="Q513" s="189">
        <v>0</v>
      </c>
      <c r="R513" s="189">
        <f>Q513*H513</f>
        <v>0</v>
      </c>
      <c r="S513" s="189">
        <v>0</v>
      </c>
      <c r="T513" s="190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191" t="s">
        <v>206</v>
      </c>
      <c r="AT513" s="191" t="s">
        <v>247</v>
      </c>
      <c r="AU513" s="191" t="s">
        <v>90</v>
      </c>
      <c r="AY513" s="18" t="s">
        <v>144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18" t="s">
        <v>22</v>
      </c>
      <c r="BK513" s="192">
        <f>ROUND(I513*H513,2)</f>
        <v>0</v>
      </c>
      <c r="BL513" s="18" t="s">
        <v>151</v>
      </c>
      <c r="BM513" s="191" t="s">
        <v>701</v>
      </c>
    </row>
    <row r="514" spans="2:51" s="14" customFormat="1" ht="11.25">
      <c r="B514" s="209"/>
      <c r="C514" s="210"/>
      <c r="D514" s="200" t="s">
        <v>155</v>
      </c>
      <c r="E514" s="211" t="s">
        <v>47</v>
      </c>
      <c r="F514" s="212" t="s">
        <v>702</v>
      </c>
      <c r="G514" s="210"/>
      <c r="H514" s="213">
        <v>32.548</v>
      </c>
      <c r="I514" s="214"/>
      <c r="J514" s="210"/>
      <c r="K514" s="210"/>
      <c r="L514" s="215"/>
      <c r="M514" s="216"/>
      <c r="N514" s="217"/>
      <c r="O514" s="217"/>
      <c r="P514" s="217"/>
      <c r="Q514" s="217"/>
      <c r="R514" s="217"/>
      <c r="S514" s="217"/>
      <c r="T514" s="218"/>
      <c r="AT514" s="219" t="s">
        <v>155</v>
      </c>
      <c r="AU514" s="219" t="s">
        <v>90</v>
      </c>
      <c r="AV514" s="14" t="s">
        <v>90</v>
      </c>
      <c r="AW514" s="14" t="s">
        <v>45</v>
      </c>
      <c r="AX514" s="14" t="s">
        <v>22</v>
      </c>
      <c r="AY514" s="219" t="s">
        <v>144</v>
      </c>
    </row>
    <row r="515" spans="1:65" s="2" customFormat="1" ht="16.5" customHeight="1">
      <c r="A515" s="36"/>
      <c r="B515" s="37"/>
      <c r="C515" s="231" t="s">
        <v>703</v>
      </c>
      <c r="D515" s="231" t="s">
        <v>247</v>
      </c>
      <c r="E515" s="232" t="s">
        <v>704</v>
      </c>
      <c r="F515" s="233" t="s">
        <v>705</v>
      </c>
      <c r="G515" s="234" t="s">
        <v>370</v>
      </c>
      <c r="H515" s="235">
        <v>96</v>
      </c>
      <c r="I515" s="236"/>
      <c r="J515" s="237">
        <f>ROUND(I515*H515,2)</f>
        <v>0</v>
      </c>
      <c r="K515" s="233" t="s">
        <v>47</v>
      </c>
      <c r="L515" s="238"/>
      <c r="M515" s="239" t="s">
        <v>47</v>
      </c>
      <c r="N515" s="240" t="s">
        <v>55</v>
      </c>
      <c r="O515" s="66"/>
      <c r="P515" s="189">
        <f>O515*H515</f>
        <v>0</v>
      </c>
      <c r="Q515" s="189">
        <v>0</v>
      </c>
      <c r="R515" s="189">
        <f>Q515*H515</f>
        <v>0</v>
      </c>
      <c r="S515" s="189">
        <v>0</v>
      </c>
      <c r="T515" s="190">
        <f>S515*H515</f>
        <v>0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191" t="s">
        <v>206</v>
      </c>
      <c r="AT515" s="191" t="s">
        <v>247</v>
      </c>
      <c r="AU515" s="191" t="s">
        <v>90</v>
      </c>
      <c r="AY515" s="18" t="s">
        <v>144</v>
      </c>
      <c r="BE515" s="192">
        <f>IF(N515="základní",J515,0)</f>
        <v>0</v>
      </c>
      <c r="BF515" s="192">
        <f>IF(N515="snížená",J515,0)</f>
        <v>0</v>
      </c>
      <c r="BG515" s="192">
        <f>IF(N515="zákl. přenesená",J515,0)</f>
        <v>0</v>
      </c>
      <c r="BH515" s="192">
        <f>IF(N515="sníž. přenesená",J515,0)</f>
        <v>0</v>
      </c>
      <c r="BI515" s="192">
        <f>IF(N515="nulová",J515,0)</f>
        <v>0</v>
      </c>
      <c r="BJ515" s="18" t="s">
        <v>22</v>
      </c>
      <c r="BK515" s="192">
        <f>ROUND(I515*H515,2)</f>
        <v>0</v>
      </c>
      <c r="BL515" s="18" t="s">
        <v>151</v>
      </c>
      <c r="BM515" s="191" t="s">
        <v>706</v>
      </c>
    </row>
    <row r="516" spans="1:65" s="2" customFormat="1" ht="16.5" customHeight="1">
      <c r="A516" s="36"/>
      <c r="B516" s="37"/>
      <c r="C516" s="180" t="s">
        <v>707</v>
      </c>
      <c r="D516" s="180" t="s">
        <v>146</v>
      </c>
      <c r="E516" s="181" t="s">
        <v>708</v>
      </c>
      <c r="F516" s="182" t="s">
        <v>709</v>
      </c>
      <c r="G516" s="183" t="s">
        <v>149</v>
      </c>
      <c r="H516" s="184">
        <v>131.95</v>
      </c>
      <c r="I516" s="185"/>
      <c r="J516" s="186">
        <f>ROUND(I516*H516,2)</f>
        <v>0</v>
      </c>
      <c r="K516" s="182" t="s">
        <v>150</v>
      </c>
      <c r="L516" s="41"/>
      <c r="M516" s="187" t="s">
        <v>47</v>
      </c>
      <c r="N516" s="188" t="s">
        <v>55</v>
      </c>
      <c r="O516" s="66"/>
      <c r="P516" s="189">
        <f>O516*H516</f>
        <v>0</v>
      </c>
      <c r="Q516" s="189">
        <v>0</v>
      </c>
      <c r="R516" s="189">
        <f>Q516*H516</f>
        <v>0</v>
      </c>
      <c r="S516" s="189">
        <v>0</v>
      </c>
      <c r="T516" s="190">
        <f>S516*H516</f>
        <v>0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91" t="s">
        <v>257</v>
      </c>
      <c r="AT516" s="191" t="s">
        <v>146</v>
      </c>
      <c r="AU516" s="191" t="s">
        <v>90</v>
      </c>
      <c r="AY516" s="18" t="s">
        <v>144</v>
      </c>
      <c r="BE516" s="192">
        <f>IF(N516="základní",J516,0)</f>
        <v>0</v>
      </c>
      <c r="BF516" s="192">
        <f>IF(N516="snížená",J516,0)</f>
        <v>0</v>
      </c>
      <c r="BG516" s="192">
        <f>IF(N516="zákl. přenesená",J516,0)</f>
        <v>0</v>
      </c>
      <c r="BH516" s="192">
        <f>IF(N516="sníž. přenesená",J516,0)</f>
        <v>0</v>
      </c>
      <c r="BI516" s="192">
        <f>IF(N516="nulová",J516,0)</f>
        <v>0</v>
      </c>
      <c r="BJ516" s="18" t="s">
        <v>22</v>
      </c>
      <c r="BK516" s="192">
        <f>ROUND(I516*H516,2)</f>
        <v>0</v>
      </c>
      <c r="BL516" s="18" t="s">
        <v>257</v>
      </c>
      <c r="BM516" s="191" t="s">
        <v>710</v>
      </c>
    </row>
    <row r="517" spans="1:47" s="2" customFormat="1" ht="11.25">
      <c r="A517" s="36"/>
      <c r="B517" s="37"/>
      <c r="C517" s="38"/>
      <c r="D517" s="193" t="s">
        <v>153</v>
      </c>
      <c r="E517" s="38"/>
      <c r="F517" s="194" t="s">
        <v>711</v>
      </c>
      <c r="G517" s="38"/>
      <c r="H517" s="38"/>
      <c r="I517" s="195"/>
      <c r="J517" s="38"/>
      <c r="K517" s="38"/>
      <c r="L517" s="41"/>
      <c r="M517" s="196"/>
      <c r="N517" s="197"/>
      <c r="O517" s="66"/>
      <c r="P517" s="66"/>
      <c r="Q517" s="66"/>
      <c r="R517" s="66"/>
      <c r="S517" s="66"/>
      <c r="T517" s="67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8" t="s">
        <v>153</v>
      </c>
      <c r="AU517" s="18" t="s">
        <v>90</v>
      </c>
    </row>
    <row r="518" spans="2:51" s="14" customFormat="1" ht="11.25">
      <c r="B518" s="209"/>
      <c r="C518" s="210"/>
      <c r="D518" s="200" t="s">
        <v>155</v>
      </c>
      <c r="E518" s="211" t="s">
        <v>47</v>
      </c>
      <c r="F518" s="212" t="s">
        <v>712</v>
      </c>
      <c r="G518" s="210"/>
      <c r="H518" s="213">
        <v>111.15</v>
      </c>
      <c r="I518" s="214"/>
      <c r="J518" s="210"/>
      <c r="K518" s="210"/>
      <c r="L518" s="215"/>
      <c r="M518" s="216"/>
      <c r="N518" s="217"/>
      <c r="O518" s="217"/>
      <c r="P518" s="217"/>
      <c r="Q518" s="217"/>
      <c r="R518" s="217"/>
      <c r="S518" s="217"/>
      <c r="T518" s="218"/>
      <c r="AT518" s="219" t="s">
        <v>155</v>
      </c>
      <c r="AU518" s="219" t="s">
        <v>90</v>
      </c>
      <c r="AV518" s="14" t="s">
        <v>90</v>
      </c>
      <c r="AW518" s="14" t="s">
        <v>45</v>
      </c>
      <c r="AX518" s="14" t="s">
        <v>84</v>
      </c>
      <c r="AY518" s="219" t="s">
        <v>144</v>
      </c>
    </row>
    <row r="519" spans="2:51" s="14" customFormat="1" ht="11.25">
      <c r="B519" s="209"/>
      <c r="C519" s="210"/>
      <c r="D519" s="200" t="s">
        <v>155</v>
      </c>
      <c r="E519" s="211" t="s">
        <v>47</v>
      </c>
      <c r="F519" s="212" t="s">
        <v>713</v>
      </c>
      <c r="G519" s="210"/>
      <c r="H519" s="213">
        <v>20.8</v>
      </c>
      <c r="I519" s="214"/>
      <c r="J519" s="210"/>
      <c r="K519" s="210"/>
      <c r="L519" s="215"/>
      <c r="M519" s="216"/>
      <c r="N519" s="217"/>
      <c r="O519" s="217"/>
      <c r="P519" s="217"/>
      <c r="Q519" s="217"/>
      <c r="R519" s="217"/>
      <c r="S519" s="217"/>
      <c r="T519" s="218"/>
      <c r="AT519" s="219" t="s">
        <v>155</v>
      </c>
      <c r="AU519" s="219" t="s">
        <v>90</v>
      </c>
      <c r="AV519" s="14" t="s">
        <v>90</v>
      </c>
      <c r="AW519" s="14" t="s">
        <v>45</v>
      </c>
      <c r="AX519" s="14" t="s">
        <v>84</v>
      </c>
      <c r="AY519" s="219" t="s">
        <v>144</v>
      </c>
    </row>
    <row r="520" spans="2:51" s="15" customFormat="1" ht="11.25">
      <c r="B520" s="220"/>
      <c r="C520" s="221"/>
      <c r="D520" s="200" t="s">
        <v>155</v>
      </c>
      <c r="E520" s="222" t="s">
        <v>47</v>
      </c>
      <c r="F520" s="223" t="s">
        <v>159</v>
      </c>
      <c r="G520" s="221"/>
      <c r="H520" s="224">
        <v>131.95</v>
      </c>
      <c r="I520" s="225"/>
      <c r="J520" s="221"/>
      <c r="K520" s="221"/>
      <c r="L520" s="226"/>
      <c r="M520" s="227"/>
      <c r="N520" s="228"/>
      <c r="O520" s="228"/>
      <c r="P520" s="228"/>
      <c r="Q520" s="228"/>
      <c r="R520" s="228"/>
      <c r="S520" s="228"/>
      <c r="T520" s="229"/>
      <c r="AT520" s="230" t="s">
        <v>155</v>
      </c>
      <c r="AU520" s="230" t="s">
        <v>90</v>
      </c>
      <c r="AV520" s="15" t="s">
        <v>151</v>
      </c>
      <c r="AW520" s="15" t="s">
        <v>45</v>
      </c>
      <c r="AX520" s="15" t="s">
        <v>22</v>
      </c>
      <c r="AY520" s="230" t="s">
        <v>144</v>
      </c>
    </row>
    <row r="521" spans="1:65" s="2" customFormat="1" ht="16.5" customHeight="1">
      <c r="A521" s="36"/>
      <c r="B521" s="37"/>
      <c r="C521" s="231" t="s">
        <v>714</v>
      </c>
      <c r="D521" s="231" t="s">
        <v>247</v>
      </c>
      <c r="E521" s="232" t="s">
        <v>715</v>
      </c>
      <c r="F521" s="233" t="s">
        <v>716</v>
      </c>
      <c r="G521" s="234" t="s">
        <v>149</v>
      </c>
      <c r="H521" s="235">
        <v>135.212</v>
      </c>
      <c r="I521" s="236"/>
      <c r="J521" s="237">
        <f>ROUND(I521*H521,2)</f>
        <v>0</v>
      </c>
      <c r="K521" s="233" t="s">
        <v>150</v>
      </c>
      <c r="L521" s="238"/>
      <c r="M521" s="239" t="s">
        <v>47</v>
      </c>
      <c r="N521" s="240" t="s">
        <v>55</v>
      </c>
      <c r="O521" s="66"/>
      <c r="P521" s="189">
        <f>O521*H521</f>
        <v>0</v>
      </c>
      <c r="Q521" s="189">
        <v>0.0008</v>
      </c>
      <c r="R521" s="189">
        <f>Q521*H521</f>
        <v>0.10816959999999999</v>
      </c>
      <c r="S521" s="189">
        <v>0</v>
      </c>
      <c r="T521" s="190">
        <f>S521*H521</f>
        <v>0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91" t="s">
        <v>367</v>
      </c>
      <c r="AT521" s="191" t="s">
        <v>247</v>
      </c>
      <c r="AU521" s="191" t="s">
        <v>90</v>
      </c>
      <c r="AY521" s="18" t="s">
        <v>144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18" t="s">
        <v>22</v>
      </c>
      <c r="BK521" s="192">
        <f>ROUND(I521*H521,2)</f>
        <v>0</v>
      </c>
      <c r="BL521" s="18" t="s">
        <v>257</v>
      </c>
      <c r="BM521" s="191" t="s">
        <v>717</v>
      </c>
    </row>
    <row r="522" spans="2:51" s="14" customFormat="1" ht="11.25">
      <c r="B522" s="209"/>
      <c r="C522" s="210"/>
      <c r="D522" s="200" t="s">
        <v>155</v>
      </c>
      <c r="E522" s="210"/>
      <c r="F522" s="212" t="s">
        <v>718</v>
      </c>
      <c r="G522" s="210"/>
      <c r="H522" s="213">
        <v>135.212</v>
      </c>
      <c r="I522" s="214"/>
      <c r="J522" s="210"/>
      <c r="K522" s="210"/>
      <c r="L522" s="215"/>
      <c r="M522" s="216"/>
      <c r="N522" s="217"/>
      <c r="O522" s="217"/>
      <c r="P522" s="217"/>
      <c r="Q522" s="217"/>
      <c r="R522" s="217"/>
      <c r="S522" s="217"/>
      <c r="T522" s="218"/>
      <c r="AT522" s="219" t="s">
        <v>155</v>
      </c>
      <c r="AU522" s="219" t="s">
        <v>90</v>
      </c>
      <c r="AV522" s="14" t="s">
        <v>90</v>
      </c>
      <c r="AW522" s="14" t="s">
        <v>4</v>
      </c>
      <c r="AX522" s="14" t="s">
        <v>22</v>
      </c>
      <c r="AY522" s="219" t="s">
        <v>144</v>
      </c>
    </row>
    <row r="523" spans="1:65" s="2" customFormat="1" ht="24.2" customHeight="1">
      <c r="A523" s="36"/>
      <c r="B523" s="37"/>
      <c r="C523" s="180" t="s">
        <v>719</v>
      </c>
      <c r="D523" s="180" t="s">
        <v>146</v>
      </c>
      <c r="E523" s="181" t="s">
        <v>720</v>
      </c>
      <c r="F523" s="182" t="s">
        <v>721</v>
      </c>
      <c r="G523" s="183" t="s">
        <v>722</v>
      </c>
      <c r="H523" s="242"/>
      <c r="I523" s="185"/>
      <c r="J523" s="186">
        <f>ROUND(I523*H523,2)</f>
        <v>0</v>
      </c>
      <c r="K523" s="182" t="s">
        <v>150</v>
      </c>
      <c r="L523" s="41"/>
      <c r="M523" s="187" t="s">
        <v>47</v>
      </c>
      <c r="N523" s="188" t="s">
        <v>55</v>
      </c>
      <c r="O523" s="66"/>
      <c r="P523" s="189">
        <f>O523*H523</f>
        <v>0</v>
      </c>
      <c r="Q523" s="189">
        <v>0</v>
      </c>
      <c r="R523" s="189">
        <f>Q523*H523</f>
        <v>0</v>
      </c>
      <c r="S523" s="189">
        <v>0</v>
      </c>
      <c r="T523" s="190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191" t="s">
        <v>257</v>
      </c>
      <c r="AT523" s="191" t="s">
        <v>146</v>
      </c>
      <c r="AU523" s="191" t="s">
        <v>90</v>
      </c>
      <c r="AY523" s="18" t="s">
        <v>144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18" t="s">
        <v>22</v>
      </c>
      <c r="BK523" s="192">
        <f>ROUND(I523*H523,2)</f>
        <v>0</v>
      </c>
      <c r="BL523" s="18" t="s">
        <v>257</v>
      </c>
      <c r="BM523" s="191" t="s">
        <v>723</v>
      </c>
    </row>
    <row r="524" spans="1:47" s="2" customFormat="1" ht="11.25">
      <c r="A524" s="36"/>
      <c r="B524" s="37"/>
      <c r="C524" s="38"/>
      <c r="D524" s="193" t="s">
        <v>153</v>
      </c>
      <c r="E524" s="38"/>
      <c r="F524" s="194" t="s">
        <v>724</v>
      </c>
      <c r="G524" s="38"/>
      <c r="H524" s="38"/>
      <c r="I524" s="195"/>
      <c r="J524" s="38"/>
      <c r="K524" s="38"/>
      <c r="L524" s="41"/>
      <c r="M524" s="196"/>
      <c r="N524" s="197"/>
      <c r="O524" s="66"/>
      <c r="P524" s="66"/>
      <c r="Q524" s="66"/>
      <c r="R524" s="66"/>
      <c r="S524" s="66"/>
      <c r="T524" s="67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T524" s="18" t="s">
        <v>153</v>
      </c>
      <c r="AU524" s="18" t="s">
        <v>90</v>
      </c>
    </row>
    <row r="525" spans="2:63" s="12" customFormat="1" ht="22.9" customHeight="1">
      <c r="B525" s="164"/>
      <c r="C525" s="165"/>
      <c r="D525" s="166" t="s">
        <v>83</v>
      </c>
      <c r="E525" s="178" t="s">
        <v>725</v>
      </c>
      <c r="F525" s="178" t="s">
        <v>726</v>
      </c>
      <c r="G525" s="165"/>
      <c r="H525" s="165"/>
      <c r="I525" s="168"/>
      <c r="J525" s="179">
        <f>BK525</f>
        <v>0</v>
      </c>
      <c r="K525" s="165"/>
      <c r="L525" s="170"/>
      <c r="M525" s="171"/>
      <c r="N525" s="172"/>
      <c r="O525" s="172"/>
      <c r="P525" s="173">
        <f>SUM(P526:P539)</f>
        <v>0</v>
      </c>
      <c r="Q525" s="172"/>
      <c r="R525" s="173">
        <f>SUM(R526:R539)</f>
        <v>0.9954944800000001</v>
      </c>
      <c r="S525" s="172"/>
      <c r="T525" s="174">
        <f>SUM(T526:T539)</f>
        <v>0</v>
      </c>
      <c r="AR525" s="175" t="s">
        <v>90</v>
      </c>
      <c r="AT525" s="176" t="s">
        <v>83</v>
      </c>
      <c r="AU525" s="176" t="s">
        <v>22</v>
      </c>
      <c r="AY525" s="175" t="s">
        <v>144</v>
      </c>
      <c r="BK525" s="177">
        <f>SUM(BK526:BK539)</f>
        <v>0</v>
      </c>
    </row>
    <row r="526" spans="1:65" s="2" customFormat="1" ht="21.75" customHeight="1">
      <c r="A526" s="36"/>
      <c r="B526" s="37"/>
      <c r="C526" s="180" t="s">
        <v>727</v>
      </c>
      <c r="D526" s="180" t="s">
        <v>146</v>
      </c>
      <c r="E526" s="181" t="s">
        <v>728</v>
      </c>
      <c r="F526" s="182" t="s">
        <v>729</v>
      </c>
      <c r="G526" s="183" t="s">
        <v>149</v>
      </c>
      <c r="H526" s="184">
        <v>48.302</v>
      </c>
      <c r="I526" s="185"/>
      <c r="J526" s="186">
        <f>ROUND(I526*H526,2)</f>
        <v>0</v>
      </c>
      <c r="K526" s="182" t="s">
        <v>150</v>
      </c>
      <c r="L526" s="41"/>
      <c r="M526" s="187" t="s">
        <v>47</v>
      </c>
      <c r="N526" s="188" t="s">
        <v>55</v>
      </c>
      <c r="O526" s="66"/>
      <c r="P526" s="189">
        <f>O526*H526</f>
        <v>0</v>
      </c>
      <c r="Q526" s="189">
        <v>0.00049</v>
      </c>
      <c r="R526" s="189">
        <f>Q526*H526</f>
        <v>0.023667979999999998</v>
      </c>
      <c r="S526" s="189">
        <v>0</v>
      </c>
      <c r="T526" s="190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1" t="s">
        <v>257</v>
      </c>
      <c r="AT526" s="191" t="s">
        <v>146</v>
      </c>
      <c r="AU526" s="191" t="s">
        <v>90</v>
      </c>
      <c r="AY526" s="18" t="s">
        <v>144</v>
      </c>
      <c r="BE526" s="192">
        <f>IF(N526="základní",J526,0)</f>
        <v>0</v>
      </c>
      <c r="BF526" s="192">
        <f>IF(N526="snížená",J526,0)</f>
        <v>0</v>
      </c>
      <c r="BG526" s="192">
        <f>IF(N526="zákl. přenesená",J526,0)</f>
        <v>0</v>
      </c>
      <c r="BH526" s="192">
        <f>IF(N526="sníž. přenesená",J526,0)</f>
        <v>0</v>
      </c>
      <c r="BI526" s="192">
        <f>IF(N526="nulová",J526,0)</f>
        <v>0</v>
      </c>
      <c r="BJ526" s="18" t="s">
        <v>22</v>
      </c>
      <c r="BK526" s="192">
        <f>ROUND(I526*H526,2)</f>
        <v>0</v>
      </c>
      <c r="BL526" s="18" t="s">
        <v>257</v>
      </c>
      <c r="BM526" s="191" t="s">
        <v>730</v>
      </c>
    </row>
    <row r="527" spans="1:47" s="2" customFormat="1" ht="11.25">
      <c r="A527" s="36"/>
      <c r="B527" s="37"/>
      <c r="C527" s="38"/>
      <c r="D527" s="193" t="s">
        <v>153</v>
      </c>
      <c r="E527" s="38"/>
      <c r="F527" s="194" t="s">
        <v>731</v>
      </c>
      <c r="G527" s="38"/>
      <c r="H527" s="38"/>
      <c r="I527" s="195"/>
      <c r="J527" s="38"/>
      <c r="K527" s="38"/>
      <c r="L527" s="41"/>
      <c r="M527" s="196"/>
      <c r="N527" s="197"/>
      <c r="O527" s="66"/>
      <c r="P527" s="66"/>
      <c r="Q527" s="66"/>
      <c r="R527" s="66"/>
      <c r="S527" s="66"/>
      <c r="T527" s="6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8" t="s">
        <v>153</v>
      </c>
      <c r="AU527" s="18" t="s">
        <v>90</v>
      </c>
    </row>
    <row r="528" spans="1:47" s="2" customFormat="1" ht="19.5">
      <c r="A528" s="36"/>
      <c r="B528" s="37"/>
      <c r="C528" s="38"/>
      <c r="D528" s="200" t="s">
        <v>663</v>
      </c>
      <c r="E528" s="38"/>
      <c r="F528" s="241" t="s">
        <v>732</v>
      </c>
      <c r="G528" s="38"/>
      <c r="H528" s="38"/>
      <c r="I528" s="195"/>
      <c r="J528" s="38"/>
      <c r="K528" s="38"/>
      <c r="L528" s="41"/>
      <c r="M528" s="196"/>
      <c r="N528" s="197"/>
      <c r="O528" s="66"/>
      <c r="P528" s="66"/>
      <c r="Q528" s="66"/>
      <c r="R528" s="66"/>
      <c r="S528" s="66"/>
      <c r="T528" s="67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8" t="s">
        <v>663</v>
      </c>
      <c r="AU528" s="18" t="s">
        <v>90</v>
      </c>
    </row>
    <row r="529" spans="2:51" s="13" customFormat="1" ht="11.25">
      <c r="B529" s="198"/>
      <c r="C529" s="199"/>
      <c r="D529" s="200" t="s">
        <v>155</v>
      </c>
      <c r="E529" s="201" t="s">
        <v>47</v>
      </c>
      <c r="F529" s="202" t="s">
        <v>733</v>
      </c>
      <c r="G529" s="199"/>
      <c r="H529" s="201" t="s">
        <v>47</v>
      </c>
      <c r="I529" s="203"/>
      <c r="J529" s="199"/>
      <c r="K529" s="199"/>
      <c r="L529" s="204"/>
      <c r="M529" s="205"/>
      <c r="N529" s="206"/>
      <c r="O529" s="206"/>
      <c r="P529" s="206"/>
      <c r="Q529" s="206"/>
      <c r="R529" s="206"/>
      <c r="S529" s="206"/>
      <c r="T529" s="207"/>
      <c r="AT529" s="208" t="s">
        <v>155</v>
      </c>
      <c r="AU529" s="208" t="s">
        <v>90</v>
      </c>
      <c r="AV529" s="13" t="s">
        <v>22</v>
      </c>
      <c r="AW529" s="13" t="s">
        <v>45</v>
      </c>
      <c r="AX529" s="13" t="s">
        <v>84</v>
      </c>
      <c r="AY529" s="208" t="s">
        <v>144</v>
      </c>
    </row>
    <row r="530" spans="2:51" s="14" customFormat="1" ht="11.25">
      <c r="B530" s="209"/>
      <c r="C530" s="210"/>
      <c r="D530" s="200" t="s">
        <v>155</v>
      </c>
      <c r="E530" s="211" t="s">
        <v>47</v>
      </c>
      <c r="F530" s="212" t="s">
        <v>734</v>
      </c>
      <c r="G530" s="210"/>
      <c r="H530" s="213">
        <v>12.062</v>
      </c>
      <c r="I530" s="214"/>
      <c r="J530" s="210"/>
      <c r="K530" s="210"/>
      <c r="L530" s="215"/>
      <c r="M530" s="216"/>
      <c r="N530" s="217"/>
      <c r="O530" s="217"/>
      <c r="P530" s="217"/>
      <c r="Q530" s="217"/>
      <c r="R530" s="217"/>
      <c r="S530" s="217"/>
      <c r="T530" s="218"/>
      <c r="AT530" s="219" t="s">
        <v>155</v>
      </c>
      <c r="AU530" s="219" t="s">
        <v>90</v>
      </c>
      <c r="AV530" s="14" t="s">
        <v>90</v>
      </c>
      <c r="AW530" s="14" t="s">
        <v>45</v>
      </c>
      <c r="AX530" s="14" t="s">
        <v>84</v>
      </c>
      <c r="AY530" s="219" t="s">
        <v>144</v>
      </c>
    </row>
    <row r="531" spans="2:51" s="13" customFormat="1" ht="11.25">
      <c r="B531" s="198"/>
      <c r="C531" s="199"/>
      <c r="D531" s="200" t="s">
        <v>155</v>
      </c>
      <c r="E531" s="201" t="s">
        <v>47</v>
      </c>
      <c r="F531" s="202" t="s">
        <v>735</v>
      </c>
      <c r="G531" s="199"/>
      <c r="H531" s="201" t="s">
        <v>47</v>
      </c>
      <c r="I531" s="203"/>
      <c r="J531" s="199"/>
      <c r="K531" s="199"/>
      <c r="L531" s="204"/>
      <c r="M531" s="205"/>
      <c r="N531" s="206"/>
      <c r="O531" s="206"/>
      <c r="P531" s="206"/>
      <c r="Q531" s="206"/>
      <c r="R531" s="206"/>
      <c r="S531" s="206"/>
      <c r="T531" s="207"/>
      <c r="AT531" s="208" t="s">
        <v>155</v>
      </c>
      <c r="AU531" s="208" t="s">
        <v>90</v>
      </c>
      <c r="AV531" s="13" t="s">
        <v>22</v>
      </c>
      <c r="AW531" s="13" t="s">
        <v>45</v>
      </c>
      <c r="AX531" s="13" t="s">
        <v>84</v>
      </c>
      <c r="AY531" s="208" t="s">
        <v>144</v>
      </c>
    </row>
    <row r="532" spans="2:51" s="14" customFormat="1" ht="11.25">
      <c r="B532" s="209"/>
      <c r="C532" s="210"/>
      <c r="D532" s="200" t="s">
        <v>155</v>
      </c>
      <c r="E532" s="211" t="s">
        <v>47</v>
      </c>
      <c r="F532" s="212" t="s">
        <v>736</v>
      </c>
      <c r="G532" s="210"/>
      <c r="H532" s="213">
        <v>6.283</v>
      </c>
      <c r="I532" s="214"/>
      <c r="J532" s="210"/>
      <c r="K532" s="210"/>
      <c r="L532" s="215"/>
      <c r="M532" s="216"/>
      <c r="N532" s="217"/>
      <c r="O532" s="217"/>
      <c r="P532" s="217"/>
      <c r="Q532" s="217"/>
      <c r="R532" s="217"/>
      <c r="S532" s="217"/>
      <c r="T532" s="218"/>
      <c r="AT532" s="219" t="s">
        <v>155</v>
      </c>
      <c r="AU532" s="219" t="s">
        <v>90</v>
      </c>
      <c r="AV532" s="14" t="s">
        <v>90</v>
      </c>
      <c r="AW532" s="14" t="s">
        <v>45</v>
      </c>
      <c r="AX532" s="14" t="s">
        <v>84</v>
      </c>
      <c r="AY532" s="219" t="s">
        <v>144</v>
      </c>
    </row>
    <row r="533" spans="2:51" s="13" customFormat="1" ht="11.25">
      <c r="B533" s="198"/>
      <c r="C533" s="199"/>
      <c r="D533" s="200" t="s">
        <v>155</v>
      </c>
      <c r="E533" s="201" t="s">
        <v>47</v>
      </c>
      <c r="F533" s="202" t="s">
        <v>737</v>
      </c>
      <c r="G533" s="199"/>
      <c r="H533" s="201" t="s">
        <v>47</v>
      </c>
      <c r="I533" s="203"/>
      <c r="J533" s="199"/>
      <c r="K533" s="199"/>
      <c r="L533" s="204"/>
      <c r="M533" s="205"/>
      <c r="N533" s="206"/>
      <c r="O533" s="206"/>
      <c r="P533" s="206"/>
      <c r="Q533" s="206"/>
      <c r="R533" s="206"/>
      <c r="S533" s="206"/>
      <c r="T533" s="207"/>
      <c r="AT533" s="208" t="s">
        <v>155</v>
      </c>
      <c r="AU533" s="208" t="s">
        <v>90</v>
      </c>
      <c r="AV533" s="13" t="s">
        <v>22</v>
      </c>
      <c r="AW533" s="13" t="s">
        <v>45</v>
      </c>
      <c r="AX533" s="13" t="s">
        <v>84</v>
      </c>
      <c r="AY533" s="208" t="s">
        <v>144</v>
      </c>
    </row>
    <row r="534" spans="2:51" s="14" customFormat="1" ht="11.25">
      <c r="B534" s="209"/>
      <c r="C534" s="210"/>
      <c r="D534" s="200" t="s">
        <v>155</v>
      </c>
      <c r="E534" s="211" t="s">
        <v>47</v>
      </c>
      <c r="F534" s="212" t="s">
        <v>738</v>
      </c>
      <c r="G534" s="210"/>
      <c r="H534" s="213">
        <v>29.957</v>
      </c>
      <c r="I534" s="214"/>
      <c r="J534" s="210"/>
      <c r="K534" s="210"/>
      <c r="L534" s="215"/>
      <c r="M534" s="216"/>
      <c r="N534" s="217"/>
      <c r="O534" s="217"/>
      <c r="P534" s="217"/>
      <c r="Q534" s="217"/>
      <c r="R534" s="217"/>
      <c r="S534" s="217"/>
      <c r="T534" s="218"/>
      <c r="AT534" s="219" t="s">
        <v>155</v>
      </c>
      <c r="AU534" s="219" t="s">
        <v>90</v>
      </c>
      <c r="AV534" s="14" t="s">
        <v>90</v>
      </c>
      <c r="AW534" s="14" t="s">
        <v>45</v>
      </c>
      <c r="AX534" s="14" t="s">
        <v>84</v>
      </c>
      <c r="AY534" s="219" t="s">
        <v>144</v>
      </c>
    </row>
    <row r="535" spans="2:51" s="15" customFormat="1" ht="11.25">
      <c r="B535" s="220"/>
      <c r="C535" s="221"/>
      <c r="D535" s="200" t="s">
        <v>155</v>
      </c>
      <c r="E535" s="222" t="s">
        <v>47</v>
      </c>
      <c r="F535" s="223" t="s">
        <v>159</v>
      </c>
      <c r="G535" s="221"/>
      <c r="H535" s="224">
        <v>48.302</v>
      </c>
      <c r="I535" s="225"/>
      <c r="J535" s="221"/>
      <c r="K535" s="221"/>
      <c r="L535" s="226"/>
      <c r="M535" s="227"/>
      <c r="N535" s="228"/>
      <c r="O535" s="228"/>
      <c r="P535" s="228"/>
      <c r="Q535" s="228"/>
      <c r="R535" s="228"/>
      <c r="S535" s="228"/>
      <c r="T535" s="229"/>
      <c r="AT535" s="230" t="s">
        <v>155</v>
      </c>
      <c r="AU535" s="230" t="s">
        <v>90</v>
      </c>
      <c r="AV535" s="15" t="s">
        <v>151</v>
      </c>
      <c r="AW535" s="15" t="s">
        <v>45</v>
      </c>
      <c r="AX535" s="15" t="s">
        <v>22</v>
      </c>
      <c r="AY535" s="230" t="s">
        <v>144</v>
      </c>
    </row>
    <row r="536" spans="1:65" s="2" customFormat="1" ht="16.5" customHeight="1">
      <c r="A536" s="36"/>
      <c r="B536" s="37"/>
      <c r="C536" s="231" t="s">
        <v>739</v>
      </c>
      <c r="D536" s="231" t="s">
        <v>247</v>
      </c>
      <c r="E536" s="232" t="s">
        <v>740</v>
      </c>
      <c r="F536" s="233" t="s">
        <v>741</v>
      </c>
      <c r="G536" s="234" t="s">
        <v>149</v>
      </c>
      <c r="H536" s="235">
        <v>29.957</v>
      </c>
      <c r="I536" s="236"/>
      <c r="J536" s="237">
        <f>ROUND(I536*H536,2)</f>
        <v>0</v>
      </c>
      <c r="K536" s="233" t="s">
        <v>150</v>
      </c>
      <c r="L536" s="238"/>
      <c r="M536" s="239" t="s">
        <v>47</v>
      </c>
      <c r="N536" s="240" t="s">
        <v>55</v>
      </c>
      <c r="O536" s="66"/>
      <c r="P536" s="189">
        <f>O536*H536</f>
        <v>0</v>
      </c>
      <c r="Q536" s="189">
        <v>0.0235</v>
      </c>
      <c r="R536" s="189">
        <f>Q536*H536</f>
        <v>0.7039895</v>
      </c>
      <c r="S536" s="189">
        <v>0</v>
      </c>
      <c r="T536" s="190">
        <f>S536*H536</f>
        <v>0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91" t="s">
        <v>367</v>
      </c>
      <c r="AT536" s="191" t="s">
        <v>247</v>
      </c>
      <c r="AU536" s="191" t="s">
        <v>90</v>
      </c>
      <c r="AY536" s="18" t="s">
        <v>144</v>
      </c>
      <c r="BE536" s="192">
        <f>IF(N536="základní",J536,0)</f>
        <v>0</v>
      </c>
      <c r="BF536" s="192">
        <f>IF(N536="snížená",J536,0)</f>
        <v>0</v>
      </c>
      <c r="BG536" s="192">
        <f>IF(N536="zákl. přenesená",J536,0)</f>
        <v>0</v>
      </c>
      <c r="BH536" s="192">
        <f>IF(N536="sníž. přenesená",J536,0)</f>
        <v>0</v>
      </c>
      <c r="BI536" s="192">
        <f>IF(N536="nulová",J536,0)</f>
        <v>0</v>
      </c>
      <c r="BJ536" s="18" t="s">
        <v>22</v>
      </c>
      <c r="BK536" s="192">
        <f>ROUND(I536*H536,2)</f>
        <v>0</v>
      </c>
      <c r="BL536" s="18" t="s">
        <v>257</v>
      </c>
      <c r="BM536" s="191" t="s">
        <v>742</v>
      </c>
    </row>
    <row r="537" spans="1:47" s="2" customFormat="1" ht="29.25">
      <c r="A537" s="36"/>
      <c r="B537" s="37"/>
      <c r="C537" s="38"/>
      <c r="D537" s="200" t="s">
        <v>663</v>
      </c>
      <c r="E537" s="38"/>
      <c r="F537" s="241" t="s">
        <v>743</v>
      </c>
      <c r="G537" s="38"/>
      <c r="H537" s="38"/>
      <c r="I537" s="195"/>
      <c r="J537" s="38"/>
      <c r="K537" s="38"/>
      <c r="L537" s="41"/>
      <c r="M537" s="196"/>
      <c r="N537" s="197"/>
      <c r="O537" s="66"/>
      <c r="P537" s="66"/>
      <c r="Q537" s="66"/>
      <c r="R537" s="66"/>
      <c r="S537" s="66"/>
      <c r="T537" s="6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8" t="s">
        <v>663</v>
      </c>
      <c r="AU537" s="18" t="s">
        <v>90</v>
      </c>
    </row>
    <row r="538" spans="1:65" s="2" customFormat="1" ht="16.5" customHeight="1">
      <c r="A538" s="36"/>
      <c r="B538" s="37"/>
      <c r="C538" s="231" t="s">
        <v>744</v>
      </c>
      <c r="D538" s="231" t="s">
        <v>247</v>
      </c>
      <c r="E538" s="232" t="s">
        <v>745</v>
      </c>
      <c r="F538" s="233" t="s">
        <v>746</v>
      </c>
      <c r="G538" s="234" t="s">
        <v>149</v>
      </c>
      <c r="H538" s="235">
        <v>18.345</v>
      </c>
      <c r="I538" s="236"/>
      <c r="J538" s="237">
        <f>ROUND(I538*H538,2)</f>
        <v>0</v>
      </c>
      <c r="K538" s="233" t="s">
        <v>150</v>
      </c>
      <c r="L538" s="238"/>
      <c r="M538" s="239" t="s">
        <v>47</v>
      </c>
      <c r="N538" s="240" t="s">
        <v>55</v>
      </c>
      <c r="O538" s="66"/>
      <c r="P538" s="189">
        <f>O538*H538</f>
        <v>0</v>
      </c>
      <c r="Q538" s="189">
        <v>0.0146</v>
      </c>
      <c r="R538" s="189">
        <f>Q538*H538</f>
        <v>0.267837</v>
      </c>
      <c r="S538" s="189">
        <v>0</v>
      </c>
      <c r="T538" s="190">
        <f>S538*H538</f>
        <v>0</v>
      </c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R538" s="191" t="s">
        <v>367</v>
      </c>
      <c r="AT538" s="191" t="s">
        <v>247</v>
      </c>
      <c r="AU538" s="191" t="s">
        <v>90</v>
      </c>
      <c r="AY538" s="18" t="s">
        <v>144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18" t="s">
        <v>22</v>
      </c>
      <c r="BK538" s="192">
        <f>ROUND(I538*H538,2)</f>
        <v>0</v>
      </c>
      <c r="BL538" s="18" t="s">
        <v>257</v>
      </c>
      <c r="BM538" s="191" t="s">
        <v>747</v>
      </c>
    </row>
    <row r="539" spans="2:51" s="14" customFormat="1" ht="11.25">
      <c r="B539" s="209"/>
      <c r="C539" s="210"/>
      <c r="D539" s="200" t="s">
        <v>155</v>
      </c>
      <c r="E539" s="211" t="s">
        <v>47</v>
      </c>
      <c r="F539" s="212" t="s">
        <v>748</v>
      </c>
      <c r="G539" s="210"/>
      <c r="H539" s="213">
        <v>18.345</v>
      </c>
      <c r="I539" s="214"/>
      <c r="J539" s="210"/>
      <c r="K539" s="210"/>
      <c r="L539" s="215"/>
      <c r="M539" s="216"/>
      <c r="N539" s="217"/>
      <c r="O539" s="217"/>
      <c r="P539" s="217"/>
      <c r="Q539" s="217"/>
      <c r="R539" s="217"/>
      <c r="S539" s="217"/>
      <c r="T539" s="218"/>
      <c r="AT539" s="219" t="s">
        <v>155</v>
      </c>
      <c r="AU539" s="219" t="s">
        <v>90</v>
      </c>
      <c r="AV539" s="14" t="s">
        <v>90</v>
      </c>
      <c r="AW539" s="14" t="s">
        <v>45</v>
      </c>
      <c r="AX539" s="14" t="s">
        <v>22</v>
      </c>
      <c r="AY539" s="219" t="s">
        <v>144</v>
      </c>
    </row>
    <row r="540" spans="2:63" s="12" customFormat="1" ht="25.9" customHeight="1">
      <c r="B540" s="164"/>
      <c r="C540" s="165"/>
      <c r="D540" s="166" t="s">
        <v>83</v>
      </c>
      <c r="E540" s="167" t="s">
        <v>247</v>
      </c>
      <c r="F540" s="167" t="s">
        <v>749</v>
      </c>
      <c r="G540" s="165"/>
      <c r="H540" s="165"/>
      <c r="I540" s="168"/>
      <c r="J540" s="169">
        <f>BK540</f>
        <v>0</v>
      </c>
      <c r="K540" s="165"/>
      <c r="L540" s="170"/>
      <c r="M540" s="171"/>
      <c r="N540" s="172"/>
      <c r="O540" s="172"/>
      <c r="P540" s="173">
        <f>P541</f>
        <v>0</v>
      </c>
      <c r="Q540" s="172"/>
      <c r="R540" s="173">
        <f>R541</f>
        <v>0</v>
      </c>
      <c r="S540" s="172"/>
      <c r="T540" s="174">
        <f>T541</f>
        <v>0</v>
      </c>
      <c r="AR540" s="175" t="s">
        <v>164</v>
      </c>
      <c r="AT540" s="176" t="s">
        <v>83</v>
      </c>
      <c r="AU540" s="176" t="s">
        <v>84</v>
      </c>
      <c r="AY540" s="175" t="s">
        <v>144</v>
      </c>
      <c r="BK540" s="177">
        <f>BK541</f>
        <v>0</v>
      </c>
    </row>
    <row r="541" spans="2:63" s="12" customFormat="1" ht="22.9" customHeight="1">
      <c r="B541" s="164"/>
      <c r="C541" s="165"/>
      <c r="D541" s="166" t="s">
        <v>83</v>
      </c>
      <c r="E541" s="178" t="s">
        <v>750</v>
      </c>
      <c r="F541" s="178" t="s">
        <v>751</v>
      </c>
      <c r="G541" s="165"/>
      <c r="H541" s="165"/>
      <c r="I541" s="168"/>
      <c r="J541" s="179">
        <f>BK541</f>
        <v>0</v>
      </c>
      <c r="K541" s="165"/>
      <c r="L541" s="170"/>
      <c r="M541" s="171"/>
      <c r="N541" s="172"/>
      <c r="O541" s="172"/>
      <c r="P541" s="173">
        <f>SUM(P542:P543)</f>
        <v>0</v>
      </c>
      <c r="Q541" s="172"/>
      <c r="R541" s="173">
        <f>SUM(R542:R543)</f>
        <v>0</v>
      </c>
      <c r="S541" s="172"/>
      <c r="T541" s="174">
        <f>SUM(T542:T543)</f>
        <v>0</v>
      </c>
      <c r="AR541" s="175" t="s">
        <v>164</v>
      </c>
      <c r="AT541" s="176" t="s">
        <v>83</v>
      </c>
      <c r="AU541" s="176" t="s">
        <v>22</v>
      </c>
      <c r="AY541" s="175" t="s">
        <v>144</v>
      </c>
      <c r="BK541" s="177">
        <f>SUM(BK542:BK543)</f>
        <v>0</v>
      </c>
    </row>
    <row r="542" spans="1:65" s="2" customFormat="1" ht="16.5" customHeight="1">
      <c r="A542" s="36"/>
      <c r="B542" s="37"/>
      <c r="C542" s="180" t="s">
        <v>752</v>
      </c>
      <c r="D542" s="180" t="s">
        <v>146</v>
      </c>
      <c r="E542" s="181" t="s">
        <v>753</v>
      </c>
      <c r="F542" s="182" t="s">
        <v>754</v>
      </c>
      <c r="G542" s="183" t="s">
        <v>755</v>
      </c>
      <c r="H542" s="184">
        <v>1</v>
      </c>
      <c r="I542" s="185"/>
      <c r="J542" s="186">
        <f>ROUND(I542*H542,2)</f>
        <v>0</v>
      </c>
      <c r="K542" s="182" t="s">
        <v>47</v>
      </c>
      <c r="L542" s="41"/>
      <c r="M542" s="187" t="s">
        <v>47</v>
      </c>
      <c r="N542" s="188" t="s">
        <v>55</v>
      </c>
      <c r="O542" s="66"/>
      <c r="P542" s="189">
        <f>O542*H542</f>
        <v>0</v>
      </c>
      <c r="Q542" s="189">
        <v>0</v>
      </c>
      <c r="R542" s="189">
        <f>Q542*H542</f>
        <v>0</v>
      </c>
      <c r="S542" s="189">
        <v>0</v>
      </c>
      <c r="T542" s="190">
        <f>S542*H542</f>
        <v>0</v>
      </c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R542" s="191" t="s">
        <v>569</v>
      </c>
      <c r="AT542" s="191" t="s">
        <v>146</v>
      </c>
      <c r="AU542" s="191" t="s">
        <v>90</v>
      </c>
      <c r="AY542" s="18" t="s">
        <v>144</v>
      </c>
      <c r="BE542" s="192">
        <f>IF(N542="základní",J542,0)</f>
        <v>0</v>
      </c>
      <c r="BF542" s="192">
        <f>IF(N542="snížená",J542,0)</f>
        <v>0</v>
      </c>
      <c r="BG542" s="192">
        <f>IF(N542="zákl. přenesená",J542,0)</f>
        <v>0</v>
      </c>
      <c r="BH542" s="192">
        <f>IF(N542="sníž. přenesená",J542,0)</f>
        <v>0</v>
      </c>
      <c r="BI542" s="192">
        <f>IF(N542="nulová",J542,0)</f>
        <v>0</v>
      </c>
      <c r="BJ542" s="18" t="s">
        <v>22</v>
      </c>
      <c r="BK542" s="192">
        <f>ROUND(I542*H542,2)</f>
        <v>0</v>
      </c>
      <c r="BL542" s="18" t="s">
        <v>569</v>
      </c>
      <c r="BM542" s="191" t="s">
        <v>756</v>
      </c>
    </row>
    <row r="543" spans="1:47" s="2" customFormat="1" ht="48.75">
      <c r="A543" s="36"/>
      <c r="B543" s="37"/>
      <c r="C543" s="38"/>
      <c r="D543" s="200" t="s">
        <v>663</v>
      </c>
      <c r="E543" s="38"/>
      <c r="F543" s="241" t="s">
        <v>757</v>
      </c>
      <c r="G543" s="38"/>
      <c r="H543" s="38"/>
      <c r="I543" s="195"/>
      <c r="J543" s="38"/>
      <c r="K543" s="38"/>
      <c r="L543" s="41"/>
      <c r="M543" s="243"/>
      <c r="N543" s="244"/>
      <c r="O543" s="245"/>
      <c r="P543" s="245"/>
      <c r="Q543" s="245"/>
      <c r="R543" s="245"/>
      <c r="S543" s="245"/>
      <c r="T543" s="24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8" t="s">
        <v>663</v>
      </c>
      <c r="AU543" s="18" t="s">
        <v>90</v>
      </c>
    </row>
    <row r="544" spans="1:31" s="2" customFormat="1" ht="6.95" customHeight="1">
      <c r="A544" s="36"/>
      <c r="B544" s="49"/>
      <c r="C544" s="50"/>
      <c r="D544" s="50"/>
      <c r="E544" s="50"/>
      <c r="F544" s="50"/>
      <c r="G544" s="50"/>
      <c r="H544" s="50"/>
      <c r="I544" s="50"/>
      <c r="J544" s="50"/>
      <c r="K544" s="50"/>
      <c r="L544" s="41"/>
      <c r="M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</row>
  </sheetData>
  <sheetProtection algorithmName="SHA-512" hashValue="bNgI88ysd2mNyudiotCBDh67DCrbG96iakGX6kL7Y6wF6tJZQB+0a2vQ9ZI1hppuTgSC+9tc9dnvi5I3I0NARA==" saltValue="YjwHrJo4p5/LKOr2cZoSFjj3/y39GhxMf+Pfdp773P3lIieuGzymi5Z8XJLjXvbdBf0FQJAMIXm41pHBxYVqHg==" spinCount="100000" sheet="1" objects="1" scenarios="1" formatColumns="0" formatRows="0" autoFilter="0"/>
  <autoFilter ref="C99:K543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hyperlinks>
    <hyperlink ref="F104" r:id="rId1" display="https://podminky.urs.cz/item/CS_URS_2022_02/111211101"/>
    <hyperlink ref="F110" r:id="rId2" display="https://podminky.urs.cz/item/CS_URS_2022_02/112155315"/>
    <hyperlink ref="F116" r:id="rId3" display="https://podminky.urs.cz/item/CS_URS_2022_02/115001106"/>
    <hyperlink ref="F120" r:id="rId4" display="https://podminky.urs.cz/item/CS_URS_2022_02/119001421"/>
    <hyperlink ref="F125" r:id="rId5" display="https://podminky.urs.cz/item/CS_URS_2022_02/121151113"/>
    <hyperlink ref="F134" r:id="rId6" display="https://podminky.urs.cz/item/CS_URS_2022_02/122252502"/>
    <hyperlink ref="F144" r:id="rId7" display="https://podminky.urs.cz/item/CS_URS_2022_02/122252508"/>
    <hyperlink ref="F146" r:id="rId8" display="https://podminky.urs.cz/item/CS_URS_2022_02/162432511"/>
    <hyperlink ref="F153" r:id="rId9" display="https://podminky.urs.cz/item/CS_URS_2022_02/162751117"/>
    <hyperlink ref="F157" r:id="rId10" display="https://podminky.urs.cz/item/CS_URS_2022_02/162751119"/>
    <hyperlink ref="F161" r:id="rId11" display="https://podminky.urs.cz/item/CS_URS_2022_02/171103101"/>
    <hyperlink ref="F165" r:id="rId12" display="https://podminky.urs.cz/item/CS_URS_2022_02/171201231"/>
    <hyperlink ref="F168" r:id="rId13" display="https://podminky.urs.cz/item/CS_URS_2022_02/174111311"/>
    <hyperlink ref="F180" r:id="rId14" display="https://podminky.urs.cz/item/CS_URS_2022_02/181411122"/>
    <hyperlink ref="F193" r:id="rId15" display="https://podminky.urs.cz/item/CS_URS_2022_02/182351123"/>
    <hyperlink ref="F204" r:id="rId16" display="https://podminky.urs.cz/item/CS_URS_2022_02/212795111"/>
    <hyperlink ref="F207" r:id="rId17" display="https://podminky.urs.cz/item/CS_URS_2022_02/224111114"/>
    <hyperlink ref="F216" r:id="rId18" display="https://podminky.urs.cz/item/CS_URS_2022_02/281601111"/>
    <hyperlink ref="F223" r:id="rId19" display="https://podminky.urs.cz/item/CS_URS_2022_02/334323218"/>
    <hyperlink ref="F226" r:id="rId20" display="https://podminky.urs.cz/item/CS_URS_2022_02/334323291"/>
    <hyperlink ref="F228" r:id="rId21" display="https://podminky.urs.cz/item/CS_URS_2022_02/334352111"/>
    <hyperlink ref="F235" r:id="rId22" display="https://podminky.urs.cz/item/CS_URS_2022_02/334352211"/>
    <hyperlink ref="F237" r:id="rId23" display="https://podminky.urs.cz/item/CS_URS_2022_02/334361216"/>
    <hyperlink ref="F241" r:id="rId24" display="https://podminky.urs.cz/item/CS_URS_2022_02/273361412"/>
    <hyperlink ref="F250" r:id="rId25" display="https://podminky.urs.cz/item/CS_URS_2022_02/421941521"/>
    <hyperlink ref="F255" r:id="rId26" display="https://podminky.urs.cz/item/CS_URS_2022_02/421953211"/>
    <hyperlink ref="F266" r:id="rId27" display="https://podminky.urs.cz/item/CS_URS_2022_02/428941121"/>
    <hyperlink ref="F269" r:id="rId28" display="https://podminky.urs.cz/item/CS_URS_2022_02/451315124"/>
    <hyperlink ref="F275" r:id="rId29" display="https://podminky.urs.cz/item/CS_URS_2022_02/451475121"/>
    <hyperlink ref="F280" r:id="rId30" display="https://podminky.urs.cz/item/CS_URS_2022_02/451475122"/>
    <hyperlink ref="F283" r:id="rId31" display="https://podminky.urs.cz/item/CS_URS_2022_02/457311118"/>
    <hyperlink ref="F291" r:id="rId32" display="https://podminky.urs.cz/item/CS_URS_2022_02/465513157"/>
    <hyperlink ref="F301" r:id="rId33" display="https://podminky.urs.cz/item/CS_URS_2022_02/521272215"/>
    <hyperlink ref="F303" r:id="rId34" display="https://podminky.urs.cz/item/CS_URS_2022_02/521273111"/>
    <hyperlink ref="F306" r:id="rId35" display="https://podminky.urs.cz/item/CS_URS_2022_02/521273211"/>
    <hyperlink ref="F308" r:id="rId36" display="https://podminky.urs.cz/item/CS_URS_2022_02/521281111"/>
    <hyperlink ref="F310" r:id="rId37" display="https://podminky.urs.cz/item/CS_URS_2022_02/521281211"/>
    <hyperlink ref="F318" r:id="rId38" display="https://podminky.urs.cz/item/CS_URS_2022_02/521283221"/>
    <hyperlink ref="F321" r:id="rId39" display="https://podminky.urs.cz/item/CS_URS_2022_02/628613233"/>
    <hyperlink ref="F336" r:id="rId40" display="https://podminky.urs.cz/item/CS_URS_2022_02/911121211"/>
    <hyperlink ref="F340" r:id="rId41" display="https://podminky.urs.cz/item/CS_URS_2022_02/911121311"/>
    <hyperlink ref="F352" r:id="rId42" display="https://podminky.urs.cz/item/CS_URS_2022_02/938905312"/>
    <hyperlink ref="F355" r:id="rId43" display="https://podminky.urs.cz/item/CS_URS_2022_02/941111121"/>
    <hyperlink ref="F363" r:id="rId44" display="https://podminky.urs.cz/item/CS_URS_2022_02/941111221"/>
    <hyperlink ref="F366" r:id="rId45" display="https://podminky.urs.cz/item/CS_URS_2022_02/941111821"/>
    <hyperlink ref="F368" r:id="rId46" display="https://podminky.urs.cz/item/CS_URS_2022_02/943221111"/>
    <hyperlink ref="F373" r:id="rId47" display="https://podminky.urs.cz/item/CS_URS_2022_02/943221211"/>
    <hyperlink ref="F376" r:id="rId48" display="https://podminky.urs.cz/item/CS_URS_2022_02/943221811"/>
    <hyperlink ref="F378" r:id="rId49" display="https://podminky.urs.cz/item/CS_URS_2022_02/953965132"/>
    <hyperlink ref="F381" r:id="rId50" display="https://podminky.urs.cz/item/CS_URS_2022_02/963021112"/>
    <hyperlink ref="F386" r:id="rId51" display="https://podminky.urs.cz/item/CS_URS_2022_02/966075141"/>
    <hyperlink ref="F389" r:id="rId52" display="https://podminky.urs.cz/item/CS_URS_2022_02/985131111"/>
    <hyperlink ref="F402" r:id="rId53" display="https://podminky.urs.cz/item/CS_URS_2022_02/985131211"/>
    <hyperlink ref="F415" r:id="rId54" display="https://podminky.urs.cz/item/CS_URS_2022_02/985142212"/>
    <hyperlink ref="F428" r:id="rId55" display="https://podminky.urs.cz/item/CS_URS_2022_02/985223211"/>
    <hyperlink ref="F434" r:id="rId56" display="https://podminky.urs.cz/item/CS_URS_2022_02/985232112"/>
    <hyperlink ref="F447" r:id="rId57" display="https://podminky.urs.cz/item/CS_URS_2022_02/985233121"/>
    <hyperlink ref="F461" r:id="rId58" display="https://podminky.urs.cz/item/CS_URS_2022_02/997013873"/>
    <hyperlink ref="F463" r:id="rId59" display="https://podminky.urs.cz/item/CS_URS_2022_02/997211511"/>
    <hyperlink ref="F465" r:id="rId60" display="https://podminky.urs.cz/item/CS_URS_2022_02/997211519"/>
    <hyperlink ref="F468" r:id="rId61" display="https://podminky.urs.cz/item/CS_URS_2022_02/997211611"/>
    <hyperlink ref="F470" r:id="rId62" display="https://podminky.urs.cz/item/CS_URS_2022_02/997211621"/>
    <hyperlink ref="F475" r:id="rId63" display="https://podminky.urs.cz/item/CS_URS_2022_02/998212111"/>
    <hyperlink ref="F477" r:id="rId64" display="https://podminky.urs.cz/item/CS_URS_2022_02/998214191"/>
    <hyperlink ref="F481" r:id="rId65" display="https://podminky.urs.cz/item/CS_URS_2022_02/711311001"/>
    <hyperlink ref="F489" r:id="rId66" display="https://podminky.urs.cz/item/CS_URS_2022_02/711112001"/>
    <hyperlink ref="F496" r:id="rId67" display="https://podminky.urs.cz/item/CS_URS_2022_02/711112011"/>
    <hyperlink ref="F501" r:id="rId68" display="https://podminky.urs.cz/item/CS_URS_2022_02/711341564"/>
    <hyperlink ref="F505" r:id="rId69" display="https://podminky.urs.cz/item/CS_URS_2022_02/711491177"/>
    <hyperlink ref="F517" r:id="rId70" display="https://podminky.urs.cz/item/CS_URS_2022_02/711491272"/>
    <hyperlink ref="F524" r:id="rId71" display="https://podminky.urs.cz/item/CS_URS_2022_02/998711201"/>
    <hyperlink ref="F527" r:id="rId72" display="https://podminky.urs.cz/item/CS_URS_2022_02/7675910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 topLeftCell="A1">
      <selection activeCell="I138" sqref="I13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8" t="s">
        <v>98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90</v>
      </c>
    </row>
    <row r="4" spans="2:46" s="1" customFormat="1" ht="24.95" customHeight="1">
      <c r="B4" s="21"/>
      <c r="D4" s="112" t="s">
        <v>105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78" t="str">
        <f>'Rekapitulace zakázky'!K6</f>
        <v>SO 05 - Oprava mostu v km 24,778 na trati Kutná Hora-Zruč n/S</v>
      </c>
      <c r="F7" s="379"/>
      <c r="G7" s="379"/>
      <c r="H7" s="379"/>
      <c r="L7" s="21"/>
    </row>
    <row r="8" spans="2:12" s="1" customFormat="1" ht="12" customHeight="1">
      <c r="B8" s="21"/>
      <c r="D8" s="114" t="s">
        <v>106</v>
      </c>
      <c r="L8" s="21"/>
    </row>
    <row r="9" spans="1:31" s="2" customFormat="1" ht="16.5" customHeight="1">
      <c r="A9" s="36"/>
      <c r="B9" s="41"/>
      <c r="C9" s="36"/>
      <c r="D9" s="36"/>
      <c r="E9" s="378" t="s">
        <v>107</v>
      </c>
      <c r="F9" s="380"/>
      <c r="G9" s="380"/>
      <c r="H9" s="380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108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30" customHeight="1">
      <c r="A11" s="36"/>
      <c r="B11" s="41"/>
      <c r="C11" s="36"/>
      <c r="D11" s="36"/>
      <c r="E11" s="381" t="s">
        <v>758</v>
      </c>
      <c r="F11" s="380"/>
      <c r="G11" s="380"/>
      <c r="H11" s="380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19</v>
      </c>
      <c r="E13" s="36"/>
      <c r="F13" s="105" t="s">
        <v>20</v>
      </c>
      <c r="G13" s="36"/>
      <c r="H13" s="36"/>
      <c r="I13" s="114" t="s">
        <v>21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23</v>
      </c>
      <c r="E14" s="36"/>
      <c r="F14" s="105" t="s">
        <v>24</v>
      </c>
      <c r="G14" s="36"/>
      <c r="H14" s="36"/>
      <c r="I14" s="114" t="s">
        <v>25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247" t="s">
        <v>28</v>
      </c>
      <c r="E15" s="36"/>
      <c r="F15" s="248" t="s">
        <v>29</v>
      </c>
      <c r="G15" s="36"/>
      <c r="H15" s="36"/>
      <c r="I15" s="247" t="s">
        <v>30</v>
      </c>
      <c r="J15" s="248" t="s">
        <v>31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33</v>
      </c>
      <c r="E16" s="36"/>
      <c r="F16" s="36"/>
      <c r="G16" s="36"/>
      <c r="H16" s="36"/>
      <c r="I16" s="114" t="s">
        <v>34</v>
      </c>
      <c r="J16" s="105" t="s">
        <v>35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36</v>
      </c>
      <c r="F17" s="36"/>
      <c r="G17" s="36"/>
      <c r="H17" s="36"/>
      <c r="I17" s="114" t="s">
        <v>37</v>
      </c>
      <c r="J17" s="105" t="s">
        <v>38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39</v>
      </c>
      <c r="E19" s="36"/>
      <c r="F19" s="36"/>
      <c r="G19" s="36"/>
      <c r="H19" s="36"/>
      <c r="I19" s="114" t="s">
        <v>34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2" t="str">
        <f>'Rekapitulace zakázky'!E14</f>
        <v>Vyplň údaj</v>
      </c>
      <c r="F20" s="383"/>
      <c r="G20" s="383"/>
      <c r="H20" s="383"/>
      <c r="I20" s="114" t="s">
        <v>37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41</v>
      </c>
      <c r="E22" s="36"/>
      <c r="F22" s="36"/>
      <c r="G22" s="36"/>
      <c r="H22" s="36"/>
      <c r="I22" s="114" t="s">
        <v>34</v>
      </c>
      <c r="J22" s="105" t="s">
        <v>42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43</v>
      </c>
      <c r="F23" s="36"/>
      <c r="G23" s="36"/>
      <c r="H23" s="36"/>
      <c r="I23" s="114" t="s">
        <v>37</v>
      </c>
      <c r="J23" s="105" t="s">
        <v>44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46</v>
      </c>
      <c r="E25" s="36"/>
      <c r="F25" s="36"/>
      <c r="G25" s="36"/>
      <c r="H25" s="36"/>
      <c r="I25" s="114" t="s">
        <v>34</v>
      </c>
      <c r="J25" s="105" t="str">
        <f>IF('Rekapitulace zakázky'!AN19="","",'Rekapitulace zakázky'!AN19)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zakázky'!E20="","",'Rekapitulace zakázky'!E20)</f>
        <v xml:space="preserve"> </v>
      </c>
      <c r="F26" s="36"/>
      <c r="G26" s="36"/>
      <c r="H26" s="36"/>
      <c r="I26" s="114" t="s">
        <v>37</v>
      </c>
      <c r="J26" s="105" t="str">
        <f>IF('Rekapitulace zakázky'!AN20="","",'Rekapitulace zakázky'!AN20)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48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4" t="s">
        <v>47</v>
      </c>
      <c r="F29" s="384"/>
      <c r="G29" s="384"/>
      <c r="H29" s="384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50</v>
      </c>
      <c r="E32" s="36"/>
      <c r="F32" s="36"/>
      <c r="G32" s="36"/>
      <c r="H32" s="36"/>
      <c r="I32" s="36"/>
      <c r="J32" s="122">
        <f>ROUND(J88,2)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52</v>
      </c>
      <c r="G34" s="36"/>
      <c r="H34" s="36"/>
      <c r="I34" s="123" t="s">
        <v>51</v>
      </c>
      <c r="J34" s="123" t="s">
        <v>53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54</v>
      </c>
      <c r="E35" s="114" t="s">
        <v>55</v>
      </c>
      <c r="F35" s="125">
        <f>ROUND((SUM(BE88:BE151)),2)</f>
        <v>0</v>
      </c>
      <c r="G35" s="36"/>
      <c r="H35" s="36"/>
      <c r="I35" s="126">
        <v>0.21</v>
      </c>
      <c r="J35" s="125">
        <f>ROUND(((SUM(BE88:BE151))*I35),2)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56</v>
      </c>
      <c r="F36" s="125">
        <f>ROUND((SUM(BF88:BF151)),2)</f>
        <v>0</v>
      </c>
      <c r="G36" s="36"/>
      <c r="H36" s="36"/>
      <c r="I36" s="126">
        <v>0.15</v>
      </c>
      <c r="J36" s="125">
        <f>ROUND(((SUM(BF88:BF151))*I36),2)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57</v>
      </c>
      <c r="F37" s="125">
        <f>ROUND((SUM(BG88:BG151)),2)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58</v>
      </c>
      <c r="F38" s="125">
        <f>ROUND((SUM(BH88:BH151)),2)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59</v>
      </c>
      <c r="F39" s="125">
        <f>ROUND((SUM(BI88:BI151)),2)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60</v>
      </c>
      <c r="E41" s="129"/>
      <c r="F41" s="129"/>
      <c r="G41" s="130" t="s">
        <v>61</v>
      </c>
      <c r="H41" s="131" t="s">
        <v>62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110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E7</f>
        <v>SO 05 - Oprava mostu v km 24,778 na trati Kutná Hora-Zruč n/S</v>
      </c>
      <c r="F50" s="386"/>
      <c r="G50" s="386"/>
      <c r="H50" s="38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85" t="s">
        <v>107</v>
      </c>
      <c r="F52" s="387"/>
      <c r="G52" s="387"/>
      <c r="H52" s="38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108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30" customHeight="1">
      <c r="A54" s="36"/>
      <c r="B54" s="37"/>
      <c r="C54" s="38"/>
      <c r="D54" s="38"/>
      <c r="E54" s="334" t="str">
        <f>E11</f>
        <v>22-11-2 - SO 05 - 001.2 - Oprava mostu v km 24,778 na trati Kutná Hora-Zruč n/S_Železniční svršek</v>
      </c>
      <c r="F54" s="387"/>
      <c r="G54" s="387"/>
      <c r="H54" s="38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23</v>
      </c>
      <c r="D56" s="38"/>
      <c r="E56" s="38"/>
      <c r="F56" s="28" t="str">
        <f>F14</f>
        <v xml:space="preserve"> </v>
      </c>
      <c r="G56" s="38"/>
      <c r="H56" s="38"/>
      <c r="I56" s="30" t="s">
        <v>25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33</v>
      </c>
      <c r="D58" s="38"/>
      <c r="E58" s="38"/>
      <c r="F58" s="28" t="str">
        <f>E17</f>
        <v>Správa železnic, státní organizace</v>
      </c>
      <c r="G58" s="38"/>
      <c r="H58" s="38"/>
      <c r="I58" s="30" t="s">
        <v>41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39</v>
      </c>
      <c r="D59" s="38"/>
      <c r="E59" s="38"/>
      <c r="F59" s="28" t="str">
        <f>IF(E20="","",E20)</f>
        <v>Vyplň údaj</v>
      </c>
      <c r="G59" s="38"/>
      <c r="H59" s="38"/>
      <c r="I59" s="30" t="s">
        <v>46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111</v>
      </c>
      <c r="D61" s="139"/>
      <c r="E61" s="139"/>
      <c r="F61" s="139"/>
      <c r="G61" s="139"/>
      <c r="H61" s="139"/>
      <c r="I61" s="139"/>
      <c r="J61" s="140" t="s">
        <v>112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82</v>
      </c>
      <c r="D63" s="38"/>
      <c r="E63" s="38"/>
      <c r="F63" s="38"/>
      <c r="G63" s="38"/>
      <c r="H63" s="38"/>
      <c r="I63" s="38"/>
      <c r="J63" s="79">
        <f>J88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113</v>
      </c>
    </row>
    <row r="64" spans="2:12" s="9" customFormat="1" ht="24.95" customHeight="1">
      <c r="B64" s="142"/>
      <c r="C64" s="143"/>
      <c r="D64" s="144" t="s">
        <v>114</v>
      </c>
      <c r="E64" s="145"/>
      <c r="F64" s="145"/>
      <c r="G64" s="145"/>
      <c r="H64" s="145"/>
      <c r="I64" s="145"/>
      <c r="J64" s="146">
        <f>J89</f>
        <v>0</v>
      </c>
      <c r="K64" s="143"/>
      <c r="L64" s="147"/>
    </row>
    <row r="65" spans="2:12" s="10" customFormat="1" ht="19.9" customHeight="1">
      <c r="B65" s="148"/>
      <c r="C65" s="99"/>
      <c r="D65" s="149" t="s">
        <v>119</v>
      </c>
      <c r="E65" s="150"/>
      <c r="F65" s="150"/>
      <c r="G65" s="150"/>
      <c r="H65" s="150"/>
      <c r="I65" s="150"/>
      <c r="J65" s="151">
        <f>J90</f>
        <v>0</v>
      </c>
      <c r="K65" s="99"/>
      <c r="L65" s="152"/>
    </row>
    <row r="66" spans="2:12" s="9" customFormat="1" ht="24.95" customHeight="1">
      <c r="B66" s="142"/>
      <c r="C66" s="143"/>
      <c r="D66" s="144" t="s">
        <v>759</v>
      </c>
      <c r="E66" s="145"/>
      <c r="F66" s="145"/>
      <c r="G66" s="145"/>
      <c r="H66" s="145"/>
      <c r="I66" s="145"/>
      <c r="J66" s="146">
        <f>J140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4" t="s">
        <v>129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5" t="str">
        <f>E7</f>
        <v>SO 05 - Oprava mostu v km 24,778 na trati Kutná Hora-Zruč n/S</v>
      </c>
      <c r="F76" s="386"/>
      <c r="G76" s="386"/>
      <c r="H76" s="386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106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85" t="s">
        <v>107</v>
      </c>
      <c r="F78" s="387"/>
      <c r="G78" s="387"/>
      <c r="H78" s="387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108</v>
      </c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30" customHeight="1">
      <c r="A80" s="36"/>
      <c r="B80" s="37"/>
      <c r="C80" s="38"/>
      <c r="D80" s="38"/>
      <c r="E80" s="334" t="str">
        <f>E11</f>
        <v>22-11-2 - SO 05 - 001.2 - Oprava mostu v km 24,778 na trati Kutná Hora-Zruč n/S_Železniční svršek</v>
      </c>
      <c r="F80" s="387"/>
      <c r="G80" s="387"/>
      <c r="H80" s="387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23</v>
      </c>
      <c r="D82" s="38"/>
      <c r="E82" s="38"/>
      <c r="F82" s="28" t="str">
        <f>F14</f>
        <v xml:space="preserve"> </v>
      </c>
      <c r="G82" s="38"/>
      <c r="H82" s="38"/>
      <c r="I82" s="30" t="s">
        <v>25</v>
      </c>
      <c r="J82" s="61" t="str">
        <f>IF(J14="","",J14)</f>
        <v>24. 11. 2022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33</v>
      </c>
      <c r="D84" s="38"/>
      <c r="E84" s="38"/>
      <c r="F84" s="28" t="str">
        <f>E17</f>
        <v>Správa železnic, státní organizace</v>
      </c>
      <c r="G84" s="38"/>
      <c r="H84" s="38"/>
      <c r="I84" s="30" t="s">
        <v>41</v>
      </c>
      <c r="J84" s="34" t="str">
        <f>E23</f>
        <v>DIPONT s.r.o.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0" t="s">
        <v>39</v>
      </c>
      <c r="D85" s="38"/>
      <c r="E85" s="38"/>
      <c r="F85" s="28" t="str">
        <f>IF(E20="","",E20)</f>
        <v>Vyplň údaj</v>
      </c>
      <c r="G85" s="38"/>
      <c r="H85" s="38"/>
      <c r="I85" s="30" t="s">
        <v>46</v>
      </c>
      <c r="J85" s="34" t="str">
        <f>E26</f>
        <v xml:space="preserve"> 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53"/>
      <c r="B87" s="154"/>
      <c r="C87" s="155" t="s">
        <v>130</v>
      </c>
      <c r="D87" s="156" t="s">
        <v>69</v>
      </c>
      <c r="E87" s="156" t="s">
        <v>65</v>
      </c>
      <c r="F87" s="156" t="s">
        <v>66</v>
      </c>
      <c r="G87" s="156" t="s">
        <v>131</v>
      </c>
      <c r="H87" s="156" t="s">
        <v>132</v>
      </c>
      <c r="I87" s="156" t="s">
        <v>133</v>
      </c>
      <c r="J87" s="156" t="s">
        <v>112</v>
      </c>
      <c r="K87" s="157" t="s">
        <v>134</v>
      </c>
      <c r="L87" s="158"/>
      <c r="M87" s="70" t="s">
        <v>47</v>
      </c>
      <c r="N87" s="71" t="s">
        <v>54</v>
      </c>
      <c r="O87" s="71" t="s">
        <v>135</v>
      </c>
      <c r="P87" s="71" t="s">
        <v>136</v>
      </c>
      <c r="Q87" s="71" t="s">
        <v>137</v>
      </c>
      <c r="R87" s="71" t="s">
        <v>138</v>
      </c>
      <c r="S87" s="71" t="s">
        <v>139</v>
      </c>
      <c r="T87" s="72" t="s">
        <v>140</v>
      </c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</row>
    <row r="88" spans="1:63" s="2" customFormat="1" ht="22.9" customHeight="1">
      <c r="A88" s="36"/>
      <c r="B88" s="37"/>
      <c r="C88" s="77" t="s">
        <v>141</v>
      </c>
      <c r="D88" s="38"/>
      <c r="E88" s="38"/>
      <c r="F88" s="38"/>
      <c r="G88" s="38"/>
      <c r="H88" s="38"/>
      <c r="I88" s="38"/>
      <c r="J88" s="159">
        <f>BK88</f>
        <v>0</v>
      </c>
      <c r="K88" s="38"/>
      <c r="L88" s="41"/>
      <c r="M88" s="73"/>
      <c r="N88" s="160"/>
      <c r="O88" s="74"/>
      <c r="P88" s="161">
        <f>P89+P140</f>
        <v>0</v>
      </c>
      <c r="Q88" s="74"/>
      <c r="R88" s="161">
        <f>R89+R140</f>
        <v>117.1102716</v>
      </c>
      <c r="S88" s="74"/>
      <c r="T88" s="162">
        <f>T89+T140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83</v>
      </c>
      <c r="AU88" s="18" t="s">
        <v>113</v>
      </c>
      <c r="BK88" s="163">
        <f>BK89+BK140</f>
        <v>0</v>
      </c>
    </row>
    <row r="89" spans="2:63" s="12" customFormat="1" ht="25.9" customHeight="1">
      <c r="B89" s="164"/>
      <c r="C89" s="165"/>
      <c r="D89" s="166" t="s">
        <v>83</v>
      </c>
      <c r="E89" s="167" t="s">
        <v>142</v>
      </c>
      <c r="F89" s="167" t="s">
        <v>143</v>
      </c>
      <c r="G89" s="165"/>
      <c r="H89" s="165"/>
      <c r="I89" s="168"/>
      <c r="J89" s="169">
        <f>BK89</f>
        <v>0</v>
      </c>
      <c r="K89" s="165"/>
      <c r="L89" s="170"/>
      <c r="M89" s="171"/>
      <c r="N89" s="172"/>
      <c r="O89" s="172"/>
      <c r="P89" s="173">
        <f>P90</f>
        <v>0</v>
      </c>
      <c r="Q89" s="172"/>
      <c r="R89" s="173">
        <f>R90</f>
        <v>117.1102716</v>
      </c>
      <c r="S89" s="172"/>
      <c r="T89" s="174">
        <f>T90</f>
        <v>0</v>
      </c>
      <c r="AR89" s="175" t="s">
        <v>22</v>
      </c>
      <c r="AT89" s="176" t="s">
        <v>83</v>
      </c>
      <c r="AU89" s="176" t="s">
        <v>84</v>
      </c>
      <c r="AY89" s="175" t="s">
        <v>144</v>
      </c>
      <c r="BK89" s="177">
        <f>BK90</f>
        <v>0</v>
      </c>
    </row>
    <row r="90" spans="2:63" s="12" customFormat="1" ht="22.9" customHeight="1">
      <c r="B90" s="164"/>
      <c r="C90" s="165"/>
      <c r="D90" s="166" t="s">
        <v>83</v>
      </c>
      <c r="E90" s="178" t="s">
        <v>177</v>
      </c>
      <c r="F90" s="178" t="s">
        <v>410</v>
      </c>
      <c r="G90" s="165"/>
      <c r="H90" s="165"/>
      <c r="I90" s="168"/>
      <c r="J90" s="179">
        <f>BK90</f>
        <v>0</v>
      </c>
      <c r="K90" s="165"/>
      <c r="L90" s="170"/>
      <c r="M90" s="171"/>
      <c r="N90" s="172"/>
      <c r="O90" s="172"/>
      <c r="P90" s="173">
        <f>SUM(P91:P139)</f>
        <v>0</v>
      </c>
      <c r="Q90" s="172"/>
      <c r="R90" s="173">
        <f>SUM(R91:R139)</f>
        <v>117.1102716</v>
      </c>
      <c r="S90" s="172"/>
      <c r="T90" s="174">
        <f>SUM(T91:T139)</f>
        <v>0</v>
      </c>
      <c r="AR90" s="175" t="s">
        <v>22</v>
      </c>
      <c r="AT90" s="176" t="s">
        <v>83</v>
      </c>
      <c r="AU90" s="176" t="s">
        <v>22</v>
      </c>
      <c r="AY90" s="175" t="s">
        <v>144</v>
      </c>
      <c r="BK90" s="177">
        <f>SUM(BK91:BK139)</f>
        <v>0</v>
      </c>
    </row>
    <row r="91" spans="1:65" s="2" customFormat="1" ht="37.9" customHeight="1">
      <c r="A91" s="36"/>
      <c r="B91" s="37"/>
      <c r="C91" s="180" t="s">
        <v>22</v>
      </c>
      <c r="D91" s="180" t="s">
        <v>146</v>
      </c>
      <c r="E91" s="181" t="s">
        <v>760</v>
      </c>
      <c r="F91" s="182" t="s">
        <v>761</v>
      </c>
      <c r="G91" s="183" t="s">
        <v>149</v>
      </c>
      <c r="H91" s="184">
        <v>24</v>
      </c>
      <c r="I91" s="185"/>
      <c r="J91" s="186">
        <f>ROUND(I91*H91,2)</f>
        <v>0</v>
      </c>
      <c r="K91" s="182" t="s">
        <v>762</v>
      </c>
      <c r="L91" s="41"/>
      <c r="M91" s="187" t="s">
        <v>47</v>
      </c>
      <c r="N91" s="188" t="s">
        <v>55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151</v>
      </c>
      <c r="AT91" s="191" t="s">
        <v>146</v>
      </c>
      <c r="AU91" s="191" t="s">
        <v>90</v>
      </c>
      <c r="AY91" s="18" t="s">
        <v>144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8" t="s">
        <v>22</v>
      </c>
      <c r="BK91" s="192">
        <f>ROUND(I91*H91,2)</f>
        <v>0</v>
      </c>
      <c r="BL91" s="18" t="s">
        <v>151</v>
      </c>
      <c r="BM91" s="191" t="s">
        <v>763</v>
      </c>
    </row>
    <row r="92" spans="2:51" s="14" customFormat="1" ht="11.25">
      <c r="B92" s="209"/>
      <c r="C92" s="210"/>
      <c r="D92" s="200" t="s">
        <v>155</v>
      </c>
      <c r="E92" s="211" t="s">
        <v>47</v>
      </c>
      <c r="F92" s="212" t="s">
        <v>764</v>
      </c>
      <c r="G92" s="210"/>
      <c r="H92" s="213">
        <v>24</v>
      </c>
      <c r="I92" s="214"/>
      <c r="J92" s="210"/>
      <c r="K92" s="210"/>
      <c r="L92" s="215"/>
      <c r="M92" s="216"/>
      <c r="N92" s="217"/>
      <c r="O92" s="217"/>
      <c r="P92" s="217"/>
      <c r="Q92" s="217"/>
      <c r="R92" s="217"/>
      <c r="S92" s="217"/>
      <c r="T92" s="218"/>
      <c r="AT92" s="219" t="s">
        <v>155</v>
      </c>
      <c r="AU92" s="219" t="s">
        <v>90</v>
      </c>
      <c r="AV92" s="14" t="s">
        <v>90</v>
      </c>
      <c r="AW92" s="14" t="s">
        <v>45</v>
      </c>
      <c r="AX92" s="14" t="s">
        <v>22</v>
      </c>
      <c r="AY92" s="219" t="s">
        <v>144</v>
      </c>
    </row>
    <row r="93" spans="1:65" s="2" customFormat="1" ht="37.9" customHeight="1">
      <c r="A93" s="36"/>
      <c r="B93" s="37"/>
      <c r="C93" s="180" t="s">
        <v>90</v>
      </c>
      <c r="D93" s="180" t="s">
        <v>146</v>
      </c>
      <c r="E93" s="181" t="s">
        <v>765</v>
      </c>
      <c r="F93" s="182" t="s">
        <v>766</v>
      </c>
      <c r="G93" s="183" t="s">
        <v>191</v>
      </c>
      <c r="H93" s="184">
        <v>2.4</v>
      </c>
      <c r="I93" s="185"/>
      <c r="J93" s="186">
        <f>ROUND(I93*H93,2)</f>
        <v>0</v>
      </c>
      <c r="K93" s="182" t="s">
        <v>762</v>
      </c>
      <c r="L93" s="41"/>
      <c r="M93" s="187" t="s">
        <v>47</v>
      </c>
      <c r="N93" s="188" t="s">
        <v>55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151</v>
      </c>
      <c r="AT93" s="191" t="s">
        <v>146</v>
      </c>
      <c r="AU93" s="191" t="s">
        <v>90</v>
      </c>
      <c r="AY93" s="18" t="s">
        <v>144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8" t="s">
        <v>22</v>
      </c>
      <c r="BK93" s="192">
        <f>ROUND(I93*H93,2)</f>
        <v>0</v>
      </c>
      <c r="BL93" s="18" t="s">
        <v>151</v>
      </c>
      <c r="BM93" s="191" t="s">
        <v>767</v>
      </c>
    </row>
    <row r="94" spans="2:51" s="14" customFormat="1" ht="11.25">
      <c r="B94" s="209"/>
      <c r="C94" s="210"/>
      <c r="D94" s="200" t="s">
        <v>155</v>
      </c>
      <c r="E94" s="211" t="s">
        <v>47</v>
      </c>
      <c r="F94" s="212" t="s">
        <v>768</v>
      </c>
      <c r="G94" s="210"/>
      <c r="H94" s="213">
        <v>2.4</v>
      </c>
      <c r="I94" s="214"/>
      <c r="J94" s="210"/>
      <c r="K94" s="210"/>
      <c r="L94" s="215"/>
      <c r="M94" s="216"/>
      <c r="N94" s="217"/>
      <c r="O94" s="217"/>
      <c r="P94" s="217"/>
      <c r="Q94" s="217"/>
      <c r="R94" s="217"/>
      <c r="S94" s="217"/>
      <c r="T94" s="218"/>
      <c r="AT94" s="219" t="s">
        <v>155</v>
      </c>
      <c r="AU94" s="219" t="s">
        <v>90</v>
      </c>
      <c r="AV94" s="14" t="s">
        <v>90</v>
      </c>
      <c r="AW94" s="14" t="s">
        <v>45</v>
      </c>
      <c r="AX94" s="14" t="s">
        <v>22</v>
      </c>
      <c r="AY94" s="219" t="s">
        <v>144</v>
      </c>
    </row>
    <row r="95" spans="1:65" s="2" customFormat="1" ht="16.5" customHeight="1">
      <c r="A95" s="36"/>
      <c r="B95" s="37"/>
      <c r="C95" s="231" t="s">
        <v>164</v>
      </c>
      <c r="D95" s="231" t="s">
        <v>247</v>
      </c>
      <c r="E95" s="232" t="s">
        <v>769</v>
      </c>
      <c r="F95" s="233" t="s">
        <v>770</v>
      </c>
      <c r="G95" s="234" t="s">
        <v>209</v>
      </c>
      <c r="H95" s="235">
        <v>4.56</v>
      </c>
      <c r="I95" s="236"/>
      <c r="J95" s="237">
        <f>ROUND(I95*H95,2)</f>
        <v>0</v>
      </c>
      <c r="K95" s="233" t="s">
        <v>762</v>
      </c>
      <c r="L95" s="238"/>
      <c r="M95" s="239" t="s">
        <v>47</v>
      </c>
      <c r="N95" s="240" t="s">
        <v>55</v>
      </c>
      <c r="O95" s="66"/>
      <c r="P95" s="189">
        <f>O95*H95</f>
        <v>0</v>
      </c>
      <c r="Q95" s="189">
        <v>1</v>
      </c>
      <c r="R95" s="189">
        <f>Q95*H95</f>
        <v>4.56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206</v>
      </c>
      <c r="AT95" s="191" t="s">
        <v>247</v>
      </c>
      <c r="AU95" s="191" t="s">
        <v>90</v>
      </c>
      <c r="AY95" s="18" t="s">
        <v>144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8" t="s">
        <v>22</v>
      </c>
      <c r="BK95" s="192">
        <f>ROUND(I95*H95,2)</f>
        <v>0</v>
      </c>
      <c r="BL95" s="18" t="s">
        <v>151</v>
      </c>
      <c r="BM95" s="191" t="s">
        <v>771</v>
      </c>
    </row>
    <row r="96" spans="2:51" s="14" customFormat="1" ht="11.25">
      <c r="B96" s="209"/>
      <c r="C96" s="210"/>
      <c r="D96" s="200" t="s">
        <v>155</v>
      </c>
      <c r="E96" s="211" t="s">
        <v>47</v>
      </c>
      <c r="F96" s="212" t="s">
        <v>772</v>
      </c>
      <c r="G96" s="210"/>
      <c r="H96" s="213">
        <v>4.56</v>
      </c>
      <c r="I96" s="214"/>
      <c r="J96" s="210"/>
      <c r="K96" s="210"/>
      <c r="L96" s="215"/>
      <c r="M96" s="216"/>
      <c r="N96" s="217"/>
      <c r="O96" s="217"/>
      <c r="P96" s="217"/>
      <c r="Q96" s="217"/>
      <c r="R96" s="217"/>
      <c r="S96" s="217"/>
      <c r="T96" s="218"/>
      <c r="AT96" s="219" t="s">
        <v>155</v>
      </c>
      <c r="AU96" s="219" t="s">
        <v>90</v>
      </c>
      <c r="AV96" s="14" t="s">
        <v>90</v>
      </c>
      <c r="AW96" s="14" t="s">
        <v>45</v>
      </c>
      <c r="AX96" s="14" t="s">
        <v>22</v>
      </c>
      <c r="AY96" s="219" t="s">
        <v>144</v>
      </c>
    </row>
    <row r="97" spans="1:65" s="2" customFormat="1" ht="37.9" customHeight="1">
      <c r="A97" s="36"/>
      <c r="B97" s="37"/>
      <c r="C97" s="180" t="s">
        <v>151</v>
      </c>
      <c r="D97" s="180" t="s">
        <v>146</v>
      </c>
      <c r="E97" s="181" t="s">
        <v>773</v>
      </c>
      <c r="F97" s="182" t="s">
        <v>774</v>
      </c>
      <c r="G97" s="183" t="s">
        <v>191</v>
      </c>
      <c r="H97" s="184">
        <v>53.6</v>
      </c>
      <c r="I97" s="185"/>
      <c r="J97" s="186">
        <f>ROUND(I97*H97,2)</f>
        <v>0</v>
      </c>
      <c r="K97" s="182" t="s">
        <v>762</v>
      </c>
      <c r="L97" s="41"/>
      <c r="M97" s="187" t="s">
        <v>47</v>
      </c>
      <c r="N97" s="188" t="s">
        <v>55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151</v>
      </c>
      <c r="AT97" s="191" t="s">
        <v>146</v>
      </c>
      <c r="AU97" s="191" t="s">
        <v>90</v>
      </c>
      <c r="AY97" s="18" t="s">
        <v>144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8" t="s">
        <v>22</v>
      </c>
      <c r="BK97" s="192">
        <f>ROUND(I97*H97,2)</f>
        <v>0</v>
      </c>
      <c r="BL97" s="18" t="s">
        <v>151</v>
      </c>
      <c r="BM97" s="191" t="s">
        <v>775</v>
      </c>
    </row>
    <row r="98" spans="2:51" s="13" customFormat="1" ht="11.25">
      <c r="B98" s="198"/>
      <c r="C98" s="199"/>
      <c r="D98" s="200" t="s">
        <v>155</v>
      </c>
      <c r="E98" s="201" t="s">
        <v>47</v>
      </c>
      <c r="F98" s="202" t="s">
        <v>776</v>
      </c>
      <c r="G98" s="199"/>
      <c r="H98" s="201" t="s">
        <v>47</v>
      </c>
      <c r="I98" s="203"/>
      <c r="J98" s="199"/>
      <c r="K98" s="199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155</v>
      </c>
      <c r="AU98" s="208" t="s">
        <v>90</v>
      </c>
      <c r="AV98" s="13" t="s">
        <v>22</v>
      </c>
      <c r="AW98" s="13" t="s">
        <v>45</v>
      </c>
      <c r="AX98" s="13" t="s">
        <v>84</v>
      </c>
      <c r="AY98" s="208" t="s">
        <v>144</v>
      </c>
    </row>
    <row r="99" spans="2:51" s="14" customFormat="1" ht="11.25">
      <c r="B99" s="209"/>
      <c r="C99" s="210"/>
      <c r="D99" s="200" t="s">
        <v>155</v>
      </c>
      <c r="E99" s="211" t="s">
        <v>47</v>
      </c>
      <c r="F99" s="212" t="s">
        <v>777</v>
      </c>
      <c r="G99" s="210"/>
      <c r="H99" s="213">
        <v>53.6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155</v>
      </c>
      <c r="AU99" s="219" t="s">
        <v>90</v>
      </c>
      <c r="AV99" s="14" t="s">
        <v>90</v>
      </c>
      <c r="AW99" s="14" t="s">
        <v>45</v>
      </c>
      <c r="AX99" s="14" t="s">
        <v>84</v>
      </c>
      <c r="AY99" s="219" t="s">
        <v>144</v>
      </c>
    </row>
    <row r="100" spans="2:51" s="15" customFormat="1" ht="11.25">
      <c r="B100" s="220"/>
      <c r="C100" s="221"/>
      <c r="D100" s="200" t="s">
        <v>155</v>
      </c>
      <c r="E100" s="222" t="s">
        <v>47</v>
      </c>
      <c r="F100" s="223" t="s">
        <v>159</v>
      </c>
      <c r="G100" s="221"/>
      <c r="H100" s="224">
        <v>53.6</v>
      </c>
      <c r="I100" s="225"/>
      <c r="J100" s="221"/>
      <c r="K100" s="221"/>
      <c r="L100" s="226"/>
      <c r="M100" s="227"/>
      <c r="N100" s="228"/>
      <c r="O100" s="228"/>
      <c r="P100" s="228"/>
      <c r="Q100" s="228"/>
      <c r="R100" s="228"/>
      <c r="S100" s="228"/>
      <c r="T100" s="229"/>
      <c r="AT100" s="230" t="s">
        <v>155</v>
      </c>
      <c r="AU100" s="230" t="s">
        <v>90</v>
      </c>
      <c r="AV100" s="15" t="s">
        <v>151</v>
      </c>
      <c r="AW100" s="15" t="s">
        <v>45</v>
      </c>
      <c r="AX100" s="15" t="s">
        <v>22</v>
      </c>
      <c r="AY100" s="230" t="s">
        <v>144</v>
      </c>
    </row>
    <row r="101" spans="1:65" s="2" customFormat="1" ht="66.75" customHeight="1">
      <c r="A101" s="36"/>
      <c r="B101" s="37"/>
      <c r="C101" s="180" t="s">
        <v>177</v>
      </c>
      <c r="D101" s="180" t="s">
        <v>146</v>
      </c>
      <c r="E101" s="181" t="s">
        <v>778</v>
      </c>
      <c r="F101" s="182" t="s">
        <v>779</v>
      </c>
      <c r="G101" s="183" t="s">
        <v>191</v>
      </c>
      <c r="H101" s="184">
        <v>53.6</v>
      </c>
      <c r="I101" s="185"/>
      <c r="J101" s="186">
        <f>ROUND(I101*H101,2)</f>
        <v>0</v>
      </c>
      <c r="K101" s="182" t="s">
        <v>762</v>
      </c>
      <c r="L101" s="41"/>
      <c r="M101" s="187" t="s">
        <v>47</v>
      </c>
      <c r="N101" s="188" t="s">
        <v>55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151</v>
      </c>
      <c r="AT101" s="191" t="s">
        <v>146</v>
      </c>
      <c r="AU101" s="191" t="s">
        <v>90</v>
      </c>
      <c r="AY101" s="18" t="s">
        <v>144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8" t="s">
        <v>22</v>
      </c>
      <c r="BK101" s="192">
        <f>ROUND(I101*H101,2)</f>
        <v>0</v>
      </c>
      <c r="BL101" s="18" t="s">
        <v>151</v>
      </c>
      <c r="BM101" s="191" t="s">
        <v>780</v>
      </c>
    </row>
    <row r="102" spans="2:51" s="13" customFormat="1" ht="11.25">
      <c r="B102" s="198"/>
      <c r="C102" s="199"/>
      <c r="D102" s="200" t="s">
        <v>155</v>
      </c>
      <c r="E102" s="201" t="s">
        <v>47</v>
      </c>
      <c r="F102" s="202" t="s">
        <v>781</v>
      </c>
      <c r="G102" s="199"/>
      <c r="H102" s="201" t="s">
        <v>47</v>
      </c>
      <c r="I102" s="203"/>
      <c r="J102" s="199"/>
      <c r="K102" s="199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155</v>
      </c>
      <c r="AU102" s="208" t="s">
        <v>90</v>
      </c>
      <c r="AV102" s="13" t="s">
        <v>22</v>
      </c>
      <c r="AW102" s="13" t="s">
        <v>45</v>
      </c>
      <c r="AX102" s="13" t="s">
        <v>84</v>
      </c>
      <c r="AY102" s="208" t="s">
        <v>144</v>
      </c>
    </row>
    <row r="103" spans="2:51" s="14" customFormat="1" ht="11.25">
      <c r="B103" s="209"/>
      <c r="C103" s="210"/>
      <c r="D103" s="200" t="s">
        <v>155</v>
      </c>
      <c r="E103" s="211" t="s">
        <v>47</v>
      </c>
      <c r="F103" s="212" t="s">
        <v>777</v>
      </c>
      <c r="G103" s="210"/>
      <c r="H103" s="213">
        <v>53.6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155</v>
      </c>
      <c r="AU103" s="219" t="s">
        <v>90</v>
      </c>
      <c r="AV103" s="14" t="s">
        <v>90</v>
      </c>
      <c r="AW103" s="14" t="s">
        <v>45</v>
      </c>
      <c r="AX103" s="14" t="s">
        <v>84</v>
      </c>
      <c r="AY103" s="219" t="s">
        <v>144</v>
      </c>
    </row>
    <row r="104" spans="2:51" s="15" customFormat="1" ht="11.25">
      <c r="B104" s="220"/>
      <c r="C104" s="221"/>
      <c r="D104" s="200" t="s">
        <v>155</v>
      </c>
      <c r="E104" s="222" t="s">
        <v>47</v>
      </c>
      <c r="F104" s="223" t="s">
        <v>159</v>
      </c>
      <c r="G104" s="221"/>
      <c r="H104" s="224">
        <v>53.6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155</v>
      </c>
      <c r="AU104" s="230" t="s">
        <v>90</v>
      </c>
      <c r="AV104" s="15" t="s">
        <v>151</v>
      </c>
      <c r="AW104" s="15" t="s">
        <v>45</v>
      </c>
      <c r="AX104" s="15" t="s">
        <v>22</v>
      </c>
      <c r="AY104" s="230" t="s">
        <v>144</v>
      </c>
    </row>
    <row r="105" spans="1:65" s="2" customFormat="1" ht="16.5" customHeight="1">
      <c r="A105" s="36"/>
      <c r="B105" s="37"/>
      <c r="C105" s="231" t="s">
        <v>188</v>
      </c>
      <c r="D105" s="231" t="s">
        <v>247</v>
      </c>
      <c r="E105" s="232" t="s">
        <v>782</v>
      </c>
      <c r="F105" s="233" t="s">
        <v>783</v>
      </c>
      <c r="G105" s="234" t="s">
        <v>209</v>
      </c>
      <c r="H105" s="235">
        <v>96.48</v>
      </c>
      <c r="I105" s="236"/>
      <c r="J105" s="237">
        <f>ROUND(I105*H105,2)</f>
        <v>0</v>
      </c>
      <c r="K105" s="233" t="s">
        <v>762</v>
      </c>
      <c r="L105" s="238"/>
      <c r="M105" s="239" t="s">
        <v>47</v>
      </c>
      <c r="N105" s="240" t="s">
        <v>55</v>
      </c>
      <c r="O105" s="66"/>
      <c r="P105" s="189">
        <f>O105*H105</f>
        <v>0</v>
      </c>
      <c r="Q105" s="189">
        <v>1</v>
      </c>
      <c r="R105" s="189">
        <f>Q105*H105</f>
        <v>96.48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206</v>
      </c>
      <c r="AT105" s="191" t="s">
        <v>247</v>
      </c>
      <c r="AU105" s="191" t="s">
        <v>90</v>
      </c>
      <c r="AY105" s="18" t="s">
        <v>144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8" t="s">
        <v>22</v>
      </c>
      <c r="BK105" s="192">
        <f>ROUND(I105*H105,2)</f>
        <v>0</v>
      </c>
      <c r="BL105" s="18" t="s">
        <v>151</v>
      </c>
      <c r="BM105" s="191" t="s">
        <v>784</v>
      </c>
    </row>
    <row r="106" spans="2:51" s="14" customFormat="1" ht="11.25">
      <c r="B106" s="209"/>
      <c r="C106" s="210"/>
      <c r="D106" s="200" t="s">
        <v>155</v>
      </c>
      <c r="E106" s="211" t="s">
        <v>47</v>
      </c>
      <c r="F106" s="212" t="s">
        <v>785</v>
      </c>
      <c r="G106" s="210"/>
      <c r="H106" s="213">
        <v>96.48</v>
      </c>
      <c r="I106" s="214"/>
      <c r="J106" s="210"/>
      <c r="K106" s="210"/>
      <c r="L106" s="215"/>
      <c r="M106" s="216"/>
      <c r="N106" s="217"/>
      <c r="O106" s="217"/>
      <c r="P106" s="217"/>
      <c r="Q106" s="217"/>
      <c r="R106" s="217"/>
      <c r="S106" s="217"/>
      <c r="T106" s="218"/>
      <c r="AT106" s="219" t="s">
        <v>155</v>
      </c>
      <c r="AU106" s="219" t="s">
        <v>90</v>
      </c>
      <c r="AV106" s="14" t="s">
        <v>90</v>
      </c>
      <c r="AW106" s="14" t="s">
        <v>45</v>
      </c>
      <c r="AX106" s="14" t="s">
        <v>22</v>
      </c>
      <c r="AY106" s="219" t="s">
        <v>144</v>
      </c>
    </row>
    <row r="107" spans="1:65" s="2" customFormat="1" ht="37.9" customHeight="1">
      <c r="A107" s="36"/>
      <c r="B107" s="37"/>
      <c r="C107" s="180" t="s">
        <v>216</v>
      </c>
      <c r="D107" s="180" t="s">
        <v>146</v>
      </c>
      <c r="E107" s="181" t="s">
        <v>786</v>
      </c>
      <c r="F107" s="182" t="s">
        <v>787</v>
      </c>
      <c r="G107" s="183" t="s">
        <v>788</v>
      </c>
      <c r="H107" s="184">
        <v>0.024</v>
      </c>
      <c r="I107" s="185"/>
      <c r="J107" s="186">
        <f>ROUND(I107*H107,2)</f>
        <v>0</v>
      </c>
      <c r="K107" s="182" t="s">
        <v>762</v>
      </c>
      <c r="L107" s="41"/>
      <c r="M107" s="187" t="s">
        <v>47</v>
      </c>
      <c r="N107" s="188" t="s">
        <v>55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151</v>
      </c>
      <c r="AT107" s="191" t="s">
        <v>146</v>
      </c>
      <c r="AU107" s="191" t="s">
        <v>90</v>
      </c>
      <c r="AY107" s="18" t="s">
        <v>144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8" t="s">
        <v>22</v>
      </c>
      <c r="BK107" s="192">
        <f>ROUND(I107*H107,2)</f>
        <v>0</v>
      </c>
      <c r="BL107" s="18" t="s">
        <v>151</v>
      </c>
      <c r="BM107" s="191" t="s">
        <v>789</v>
      </c>
    </row>
    <row r="108" spans="2:51" s="14" customFormat="1" ht="11.25">
      <c r="B108" s="209"/>
      <c r="C108" s="210"/>
      <c r="D108" s="200" t="s">
        <v>155</v>
      </c>
      <c r="E108" s="211" t="s">
        <v>47</v>
      </c>
      <c r="F108" s="212" t="s">
        <v>790</v>
      </c>
      <c r="G108" s="210"/>
      <c r="H108" s="213">
        <v>0.024</v>
      </c>
      <c r="I108" s="214"/>
      <c r="J108" s="210"/>
      <c r="K108" s="210"/>
      <c r="L108" s="215"/>
      <c r="M108" s="216"/>
      <c r="N108" s="217"/>
      <c r="O108" s="217"/>
      <c r="P108" s="217"/>
      <c r="Q108" s="217"/>
      <c r="R108" s="217"/>
      <c r="S108" s="217"/>
      <c r="T108" s="218"/>
      <c r="AT108" s="219" t="s">
        <v>155</v>
      </c>
      <c r="AU108" s="219" t="s">
        <v>90</v>
      </c>
      <c r="AV108" s="14" t="s">
        <v>90</v>
      </c>
      <c r="AW108" s="14" t="s">
        <v>45</v>
      </c>
      <c r="AX108" s="14" t="s">
        <v>22</v>
      </c>
      <c r="AY108" s="219" t="s">
        <v>144</v>
      </c>
    </row>
    <row r="109" spans="1:65" s="2" customFormat="1" ht="44.25" customHeight="1">
      <c r="A109" s="36"/>
      <c r="B109" s="37"/>
      <c r="C109" s="180" t="s">
        <v>27</v>
      </c>
      <c r="D109" s="180" t="s">
        <v>146</v>
      </c>
      <c r="E109" s="181" t="s">
        <v>791</v>
      </c>
      <c r="F109" s="182" t="s">
        <v>792</v>
      </c>
      <c r="G109" s="183" t="s">
        <v>788</v>
      </c>
      <c r="H109" s="184">
        <v>0.024</v>
      </c>
      <c r="I109" s="185"/>
      <c r="J109" s="186">
        <f>ROUND(I109*H109,2)</f>
        <v>0</v>
      </c>
      <c r="K109" s="182" t="s">
        <v>762</v>
      </c>
      <c r="L109" s="41"/>
      <c r="M109" s="187" t="s">
        <v>47</v>
      </c>
      <c r="N109" s="188" t="s">
        <v>55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151</v>
      </c>
      <c r="AT109" s="191" t="s">
        <v>146</v>
      </c>
      <c r="AU109" s="191" t="s">
        <v>90</v>
      </c>
      <c r="AY109" s="18" t="s">
        <v>144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8" t="s">
        <v>22</v>
      </c>
      <c r="BK109" s="192">
        <f>ROUND(I109*H109,2)</f>
        <v>0</v>
      </c>
      <c r="BL109" s="18" t="s">
        <v>151</v>
      </c>
      <c r="BM109" s="191" t="s">
        <v>793</v>
      </c>
    </row>
    <row r="110" spans="2:51" s="13" customFormat="1" ht="11.25">
      <c r="B110" s="198"/>
      <c r="C110" s="199"/>
      <c r="D110" s="200" t="s">
        <v>155</v>
      </c>
      <c r="E110" s="201" t="s">
        <v>47</v>
      </c>
      <c r="F110" s="202" t="s">
        <v>794</v>
      </c>
      <c r="G110" s="199"/>
      <c r="H110" s="201" t="s">
        <v>47</v>
      </c>
      <c r="I110" s="203"/>
      <c r="J110" s="199"/>
      <c r="K110" s="199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155</v>
      </c>
      <c r="AU110" s="208" t="s">
        <v>90</v>
      </c>
      <c r="AV110" s="13" t="s">
        <v>22</v>
      </c>
      <c r="AW110" s="13" t="s">
        <v>45</v>
      </c>
      <c r="AX110" s="13" t="s">
        <v>84</v>
      </c>
      <c r="AY110" s="208" t="s">
        <v>144</v>
      </c>
    </row>
    <row r="111" spans="2:51" s="14" customFormat="1" ht="11.25">
      <c r="B111" s="209"/>
      <c r="C111" s="210"/>
      <c r="D111" s="200" t="s">
        <v>155</v>
      </c>
      <c r="E111" s="211" t="s">
        <v>47</v>
      </c>
      <c r="F111" s="212" t="s">
        <v>795</v>
      </c>
      <c r="G111" s="210"/>
      <c r="H111" s="213">
        <v>0.024</v>
      </c>
      <c r="I111" s="214"/>
      <c r="J111" s="210"/>
      <c r="K111" s="210"/>
      <c r="L111" s="215"/>
      <c r="M111" s="216"/>
      <c r="N111" s="217"/>
      <c r="O111" s="217"/>
      <c r="P111" s="217"/>
      <c r="Q111" s="217"/>
      <c r="R111" s="217"/>
      <c r="S111" s="217"/>
      <c r="T111" s="218"/>
      <c r="AT111" s="219" t="s">
        <v>155</v>
      </c>
      <c r="AU111" s="219" t="s">
        <v>90</v>
      </c>
      <c r="AV111" s="14" t="s">
        <v>90</v>
      </c>
      <c r="AW111" s="14" t="s">
        <v>45</v>
      </c>
      <c r="AX111" s="14" t="s">
        <v>22</v>
      </c>
      <c r="AY111" s="219" t="s">
        <v>144</v>
      </c>
    </row>
    <row r="112" spans="1:65" s="2" customFormat="1" ht="55.5" customHeight="1">
      <c r="A112" s="36"/>
      <c r="B112" s="37"/>
      <c r="C112" s="180" t="s">
        <v>227</v>
      </c>
      <c r="D112" s="180" t="s">
        <v>146</v>
      </c>
      <c r="E112" s="181" t="s">
        <v>796</v>
      </c>
      <c r="F112" s="182" t="s">
        <v>797</v>
      </c>
      <c r="G112" s="183" t="s">
        <v>167</v>
      </c>
      <c r="H112" s="184">
        <v>22.44</v>
      </c>
      <c r="I112" s="185"/>
      <c r="J112" s="186">
        <f>ROUND(I112*H112,2)</f>
        <v>0</v>
      </c>
      <c r="K112" s="182" t="s">
        <v>762</v>
      </c>
      <c r="L112" s="41"/>
      <c r="M112" s="187" t="s">
        <v>47</v>
      </c>
      <c r="N112" s="188" t="s">
        <v>55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151</v>
      </c>
      <c r="AT112" s="191" t="s">
        <v>146</v>
      </c>
      <c r="AU112" s="191" t="s">
        <v>90</v>
      </c>
      <c r="AY112" s="18" t="s">
        <v>144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8" t="s">
        <v>22</v>
      </c>
      <c r="BK112" s="192">
        <f>ROUND(I112*H112,2)</f>
        <v>0</v>
      </c>
      <c r="BL112" s="18" t="s">
        <v>151</v>
      </c>
      <c r="BM112" s="191" t="s">
        <v>798</v>
      </c>
    </row>
    <row r="113" spans="1:47" s="2" customFormat="1" ht="29.25">
      <c r="A113" s="36"/>
      <c r="B113" s="37"/>
      <c r="C113" s="38"/>
      <c r="D113" s="200" t="s">
        <v>663</v>
      </c>
      <c r="E113" s="38"/>
      <c r="F113" s="241" t="s">
        <v>799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663</v>
      </c>
      <c r="AU113" s="18" t="s">
        <v>90</v>
      </c>
    </row>
    <row r="114" spans="2:51" s="14" customFormat="1" ht="11.25">
      <c r="B114" s="209"/>
      <c r="C114" s="210"/>
      <c r="D114" s="200" t="s">
        <v>155</v>
      </c>
      <c r="E114" s="211" t="s">
        <v>47</v>
      </c>
      <c r="F114" s="212" t="s">
        <v>800</v>
      </c>
      <c r="G114" s="210"/>
      <c r="H114" s="213">
        <v>22.44</v>
      </c>
      <c r="I114" s="214"/>
      <c r="J114" s="210"/>
      <c r="K114" s="210"/>
      <c r="L114" s="215"/>
      <c r="M114" s="216"/>
      <c r="N114" s="217"/>
      <c r="O114" s="217"/>
      <c r="P114" s="217"/>
      <c r="Q114" s="217"/>
      <c r="R114" s="217"/>
      <c r="S114" s="217"/>
      <c r="T114" s="218"/>
      <c r="AT114" s="219" t="s">
        <v>155</v>
      </c>
      <c r="AU114" s="219" t="s">
        <v>90</v>
      </c>
      <c r="AV114" s="14" t="s">
        <v>90</v>
      </c>
      <c r="AW114" s="14" t="s">
        <v>45</v>
      </c>
      <c r="AX114" s="14" t="s">
        <v>22</v>
      </c>
      <c r="AY114" s="219" t="s">
        <v>144</v>
      </c>
    </row>
    <row r="115" spans="1:65" s="2" customFormat="1" ht="16.5" customHeight="1">
      <c r="A115" s="36"/>
      <c r="B115" s="37"/>
      <c r="C115" s="231" t="s">
        <v>232</v>
      </c>
      <c r="D115" s="231" t="s">
        <v>247</v>
      </c>
      <c r="E115" s="232" t="s">
        <v>801</v>
      </c>
      <c r="F115" s="233" t="s">
        <v>802</v>
      </c>
      <c r="G115" s="234" t="s">
        <v>370</v>
      </c>
      <c r="H115" s="235">
        <v>40</v>
      </c>
      <c r="I115" s="396"/>
      <c r="J115" s="237">
        <f>ROUND(I115*H115,2)</f>
        <v>0</v>
      </c>
      <c r="K115" s="233" t="s">
        <v>762</v>
      </c>
      <c r="L115" s="238"/>
      <c r="M115" s="239" t="s">
        <v>47</v>
      </c>
      <c r="N115" s="240" t="s">
        <v>55</v>
      </c>
      <c r="O115" s="66"/>
      <c r="P115" s="189">
        <f>O115*H115</f>
        <v>0</v>
      </c>
      <c r="Q115" s="189">
        <v>0.3273</v>
      </c>
      <c r="R115" s="189">
        <f>Q115*H115</f>
        <v>13.091999999999999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206</v>
      </c>
      <c r="AT115" s="191" t="s">
        <v>247</v>
      </c>
      <c r="AU115" s="191" t="s">
        <v>90</v>
      </c>
      <c r="AY115" s="18" t="s">
        <v>144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8" t="s">
        <v>22</v>
      </c>
      <c r="BK115" s="192">
        <f>ROUND(I115*H115,2)</f>
        <v>0</v>
      </c>
      <c r="BL115" s="18" t="s">
        <v>151</v>
      </c>
      <c r="BM115" s="191" t="s">
        <v>803</v>
      </c>
    </row>
    <row r="116" spans="1:47" s="2" customFormat="1" ht="39">
      <c r="A116" s="36"/>
      <c r="B116" s="37"/>
      <c r="C116" s="38"/>
      <c r="D116" s="200" t="s">
        <v>663</v>
      </c>
      <c r="E116" s="38"/>
      <c r="F116" s="241" t="s">
        <v>804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663</v>
      </c>
      <c r="AU116" s="18" t="s">
        <v>90</v>
      </c>
    </row>
    <row r="117" spans="2:51" s="14" customFormat="1" ht="11.25">
      <c r="B117" s="209"/>
      <c r="C117" s="210"/>
      <c r="D117" s="200" t="s">
        <v>155</v>
      </c>
      <c r="E117" s="211" t="s">
        <v>47</v>
      </c>
      <c r="F117" s="212" t="s">
        <v>805</v>
      </c>
      <c r="G117" s="210"/>
      <c r="H117" s="213">
        <v>40</v>
      </c>
      <c r="I117" s="214"/>
      <c r="J117" s="210"/>
      <c r="K117" s="210"/>
      <c r="L117" s="215"/>
      <c r="M117" s="216"/>
      <c r="N117" s="217"/>
      <c r="O117" s="217"/>
      <c r="P117" s="217"/>
      <c r="Q117" s="217"/>
      <c r="R117" s="217"/>
      <c r="S117" s="217"/>
      <c r="T117" s="218"/>
      <c r="AT117" s="219" t="s">
        <v>155</v>
      </c>
      <c r="AU117" s="219" t="s">
        <v>90</v>
      </c>
      <c r="AV117" s="14" t="s">
        <v>90</v>
      </c>
      <c r="AW117" s="14" t="s">
        <v>45</v>
      </c>
      <c r="AX117" s="14" t="s">
        <v>22</v>
      </c>
      <c r="AY117" s="219" t="s">
        <v>144</v>
      </c>
    </row>
    <row r="118" spans="1:65" s="2" customFormat="1" ht="16.5" customHeight="1">
      <c r="A118" s="36"/>
      <c r="B118" s="37"/>
      <c r="C118" s="231" t="s">
        <v>238</v>
      </c>
      <c r="D118" s="231" t="s">
        <v>247</v>
      </c>
      <c r="E118" s="232" t="s">
        <v>806</v>
      </c>
      <c r="F118" s="233" t="s">
        <v>807</v>
      </c>
      <c r="G118" s="234" t="s">
        <v>167</v>
      </c>
      <c r="H118" s="235">
        <v>46.44</v>
      </c>
      <c r="I118" s="396"/>
      <c r="J118" s="237">
        <f>ROUND(I118*H118,2)</f>
        <v>0</v>
      </c>
      <c r="K118" s="233" t="s">
        <v>762</v>
      </c>
      <c r="L118" s="238"/>
      <c r="M118" s="239" t="s">
        <v>47</v>
      </c>
      <c r="N118" s="240" t="s">
        <v>55</v>
      </c>
      <c r="O118" s="66"/>
      <c r="P118" s="189">
        <f>O118*H118</f>
        <v>0</v>
      </c>
      <c r="Q118" s="189">
        <v>0.04939</v>
      </c>
      <c r="R118" s="189">
        <f>Q118*H118</f>
        <v>2.2936716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808</v>
      </c>
      <c r="AT118" s="191" t="s">
        <v>247</v>
      </c>
      <c r="AU118" s="191" t="s">
        <v>90</v>
      </c>
      <c r="AY118" s="18" t="s">
        <v>144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8" t="s">
        <v>22</v>
      </c>
      <c r="BK118" s="192">
        <f>ROUND(I118*H118,2)</f>
        <v>0</v>
      </c>
      <c r="BL118" s="18" t="s">
        <v>808</v>
      </c>
      <c r="BM118" s="191" t="s">
        <v>809</v>
      </c>
    </row>
    <row r="119" spans="1:47" s="2" customFormat="1" ht="39">
      <c r="A119" s="36"/>
      <c r="B119" s="37"/>
      <c r="C119" s="38"/>
      <c r="D119" s="200" t="s">
        <v>663</v>
      </c>
      <c r="E119" s="38"/>
      <c r="F119" s="241" t="s">
        <v>804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663</v>
      </c>
      <c r="AU119" s="18" t="s">
        <v>90</v>
      </c>
    </row>
    <row r="120" spans="2:51" s="14" customFormat="1" ht="11.25">
      <c r="B120" s="209"/>
      <c r="C120" s="210"/>
      <c r="D120" s="200" t="s">
        <v>155</v>
      </c>
      <c r="E120" s="211" t="s">
        <v>47</v>
      </c>
      <c r="F120" s="212" t="s">
        <v>810</v>
      </c>
      <c r="G120" s="210"/>
      <c r="H120" s="213">
        <v>46.44</v>
      </c>
      <c r="I120" s="214"/>
      <c r="J120" s="210"/>
      <c r="K120" s="210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155</v>
      </c>
      <c r="AU120" s="219" t="s">
        <v>90</v>
      </c>
      <c r="AV120" s="14" t="s">
        <v>90</v>
      </c>
      <c r="AW120" s="14" t="s">
        <v>45</v>
      </c>
      <c r="AX120" s="14" t="s">
        <v>22</v>
      </c>
      <c r="AY120" s="219" t="s">
        <v>144</v>
      </c>
    </row>
    <row r="121" spans="1:65" s="2" customFormat="1" ht="16.5" customHeight="1">
      <c r="A121" s="36"/>
      <c r="B121" s="37"/>
      <c r="C121" s="231" t="s">
        <v>246</v>
      </c>
      <c r="D121" s="231" t="s">
        <v>247</v>
      </c>
      <c r="E121" s="232" t="s">
        <v>811</v>
      </c>
      <c r="F121" s="233" t="s">
        <v>812</v>
      </c>
      <c r="G121" s="234" t="s">
        <v>370</v>
      </c>
      <c r="H121" s="235">
        <v>42</v>
      </c>
      <c r="I121" s="396"/>
      <c r="J121" s="237">
        <f>ROUND(I121*H121,2)</f>
        <v>0</v>
      </c>
      <c r="K121" s="233" t="s">
        <v>762</v>
      </c>
      <c r="L121" s="238"/>
      <c r="M121" s="239" t="s">
        <v>47</v>
      </c>
      <c r="N121" s="240" t="s">
        <v>55</v>
      </c>
      <c r="O121" s="66"/>
      <c r="P121" s="189">
        <f>O121*H121</f>
        <v>0</v>
      </c>
      <c r="Q121" s="189">
        <v>0.01167</v>
      </c>
      <c r="R121" s="189">
        <f>Q121*H121</f>
        <v>0.49014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206</v>
      </c>
      <c r="AT121" s="191" t="s">
        <v>247</v>
      </c>
      <c r="AU121" s="191" t="s">
        <v>90</v>
      </c>
      <c r="AY121" s="18" t="s">
        <v>144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8" t="s">
        <v>22</v>
      </c>
      <c r="BK121" s="192">
        <f>ROUND(I121*H121,2)</f>
        <v>0</v>
      </c>
      <c r="BL121" s="18" t="s">
        <v>151</v>
      </c>
      <c r="BM121" s="191" t="s">
        <v>813</v>
      </c>
    </row>
    <row r="122" spans="1:47" s="2" customFormat="1" ht="39">
      <c r="A122" s="36"/>
      <c r="B122" s="37"/>
      <c r="C122" s="38"/>
      <c r="D122" s="200" t="s">
        <v>663</v>
      </c>
      <c r="E122" s="38"/>
      <c r="F122" s="241" t="s">
        <v>804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663</v>
      </c>
      <c r="AU122" s="18" t="s">
        <v>90</v>
      </c>
    </row>
    <row r="123" spans="2:51" s="14" customFormat="1" ht="11.25">
      <c r="B123" s="209"/>
      <c r="C123" s="210"/>
      <c r="D123" s="200" t="s">
        <v>155</v>
      </c>
      <c r="E123" s="211" t="s">
        <v>47</v>
      </c>
      <c r="F123" s="212" t="s">
        <v>814</v>
      </c>
      <c r="G123" s="210"/>
      <c r="H123" s="213">
        <v>42</v>
      </c>
      <c r="I123" s="214"/>
      <c r="J123" s="210"/>
      <c r="K123" s="210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155</v>
      </c>
      <c r="AU123" s="219" t="s">
        <v>90</v>
      </c>
      <c r="AV123" s="14" t="s">
        <v>90</v>
      </c>
      <c r="AW123" s="14" t="s">
        <v>45</v>
      </c>
      <c r="AX123" s="14" t="s">
        <v>22</v>
      </c>
      <c r="AY123" s="219" t="s">
        <v>144</v>
      </c>
    </row>
    <row r="124" spans="1:65" s="2" customFormat="1" ht="16.5" customHeight="1">
      <c r="A124" s="36"/>
      <c r="B124" s="37"/>
      <c r="C124" s="231" t="s">
        <v>8</v>
      </c>
      <c r="D124" s="231" t="s">
        <v>247</v>
      </c>
      <c r="E124" s="232" t="s">
        <v>815</v>
      </c>
      <c r="F124" s="233" t="s">
        <v>816</v>
      </c>
      <c r="G124" s="234" t="s">
        <v>370</v>
      </c>
      <c r="H124" s="235">
        <v>42</v>
      </c>
      <c r="I124" s="396"/>
      <c r="J124" s="237">
        <f>ROUND(I124*H124,2)</f>
        <v>0</v>
      </c>
      <c r="K124" s="233" t="s">
        <v>762</v>
      </c>
      <c r="L124" s="238"/>
      <c r="M124" s="239" t="s">
        <v>47</v>
      </c>
      <c r="N124" s="240" t="s">
        <v>55</v>
      </c>
      <c r="O124" s="66"/>
      <c r="P124" s="189">
        <f>O124*H124</f>
        <v>0</v>
      </c>
      <c r="Q124" s="189">
        <v>9E-05</v>
      </c>
      <c r="R124" s="189">
        <f>Q124*H124</f>
        <v>0.0037800000000000004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206</v>
      </c>
      <c r="AT124" s="191" t="s">
        <v>247</v>
      </c>
      <c r="AU124" s="191" t="s">
        <v>90</v>
      </c>
      <c r="AY124" s="18" t="s">
        <v>144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8" t="s">
        <v>22</v>
      </c>
      <c r="BK124" s="192">
        <f>ROUND(I124*H124,2)</f>
        <v>0</v>
      </c>
      <c r="BL124" s="18" t="s">
        <v>151</v>
      </c>
      <c r="BM124" s="191" t="s">
        <v>817</v>
      </c>
    </row>
    <row r="125" spans="1:47" s="2" customFormat="1" ht="39">
      <c r="A125" s="36"/>
      <c r="B125" s="37"/>
      <c r="C125" s="38"/>
      <c r="D125" s="200" t="s">
        <v>663</v>
      </c>
      <c r="E125" s="38"/>
      <c r="F125" s="241" t="s">
        <v>804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663</v>
      </c>
      <c r="AU125" s="18" t="s">
        <v>90</v>
      </c>
    </row>
    <row r="126" spans="2:51" s="14" customFormat="1" ht="11.25">
      <c r="B126" s="209"/>
      <c r="C126" s="210"/>
      <c r="D126" s="200" t="s">
        <v>155</v>
      </c>
      <c r="E126" s="211" t="s">
        <v>47</v>
      </c>
      <c r="F126" s="212" t="s">
        <v>814</v>
      </c>
      <c r="G126" s="210"/>
      <c r="H126" s="213">
        <v>42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155</v>
      </c>
      <c r="AU126" s="219" t="s">
        <v>90</v>
      </c>
      <c r="AV126" s="14" t="s">
        <v>90</v>
      </c>
      <c r="AW126" s="14" t="s">
        <v>45</v>
      </c>
      <c r="AX126" s="14" t="s">
        <v>22</v>
      </c>
      <c r="AY126" s="219" t="s">
        <v>144</v>
      </c>
    </row>
    <row r="127" spans="1:65" s="2" customFormat="1" ht="16.5" customHeight="1">
      <c r="A127" s="36"/>
      <c r="B127" s="37"/>
      <c r="C127" s="231" t="s">
        <v>257</v>
      </c>
      <c r="D127" s="231" t="s">
        <v>247</v>
      </c>
      <c r="E127" s="232" t="s">
        <v>818</v>
      </c>
      <c r="F127" s="233" t="s">
        <v>819</v>
      </c>
      <c r="G127" s="234" t="s">
        <v>370</v>
      </c>
      <c r="H127" s="235">
        <v>84</v>
      </c>
      <c r="I127" s="396"/>
      <c r="J127" s="237">
        <f>ROUND(I127*H127,2)</f>
        <v>0</v>
      </c>
      <c r="K127" s="233" t="s">
        <v>762</v>
      </c>
      <c r="L127" s="238"/>
      <c r="M127" s="239" t="s">
        <v>47</v>
      </c>
      <c r="N127" s="240" t="s">
        <v>55</v>
      </c>
      <c r="O127" s="66"/>
      <c r="P127" s="189">
        <f>O127*H127</f>
        <v>0</v>
      </c>
      <c r="Q127" s="189">
        <v>0.00123</v>
      </c>
      <c r="R127" s="189">
        <f>Q127*H127</f>
        <v>0.10332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206</v>
      </c>
      <c r="AT127" s="191" t="s">
        <v>247</v>
      </c>
      <c r="AU127" s="191" t="s">
        <v>90</v>
      </c>
      <c r="AY127" s="18" t="s">
        <v>144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8" t="s">
        <v>22</v>
      </c>
      <c r="BK127" s="192">
        <f>ROUND(I127*H127,2)</f>
        <v>0</v>
      </c>
      <c r="BL127" s="18" t="s">
        <v>151</v>
      </c>
      <c r="BM127" s="191" t="s">
        <v>820</v>
      </c>
    </row>
    <row r="128" spans="1:47" s="2" customFormat="1" ht="39">
      <c r="A128" s="36"/>
      <c r="B128" s="37"/>
      <c r="C128" s="38"/>
      <c r="D128" s="200" t="s">
        <v>663</v>
      </c>
      <c r="E128" s="38"/>
      <c r="F128" s="241" t="s">
        <v>804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8" t="s">
        <v>663</v>
      </c>
      <c r="AU128" s="18" t="s">
        <v>90</v>
      </c>
    </row>
    <row r="129" spans="2:51" s="14" customFormat="1" ht="11.25">
      <c r="B129" s="209"/>
      <c r="C129" s="210"/>
      <c r="D129" s="200" t="s">
        <v>155</v>
      </c>
      <c r="E129" s="211" t="s">
        <v>47</v>
      </c>
      <c r="F129" s="212" t="s">
        <v>821</v>
      </c>
      <c r="G129" s="210"/>
      <c r="H129" s="213">
        <v>84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155</v>
      </c>
      <c r="AU129" s="219" t="s">
        <v>90</v>
      </c>
      <c r="AV129" s="14" t="s">
        <v>90</v>
      </c>
      <c r="AW129" s="14" t="s">
        <v>45</v>
      </c>
      <c r="AX129" s="14" t="s">
        <v>22</v>
      </c>
      <c r="AY129" s="219" t="s">
        <v>144</v>
      </c>
    </row>
    <row r="130" spans="1:65" s="2" customFormat="1" ht="16.5" customHeight="1">
      <c r="A130" s="36"/>
      <c r="B130" s="37"/>
      <c r="C130" s="231" t="s">
        <v>263</v>
      </c>
      <c r="D130" s="231" t="s">
        <v>247</v>
      </c>
      <c r="E130" s="232" t="s">
        <v>822</v>
      </c>
      <c r="F130" s="233" t="s">
        <v>823</v>
      </c>
      <c r="G130" s="234" t="s">
        <v>370</v>
      </c>
      <c r="H130" s="235">
        <v>168</v>
      </c>
      <c r="I130" s="396"/>
      <c r="J130" s="237">
        <f>ROUND(I130*H130,2)</f>
        <v>0</v>
      </c>
      <c r="K130" s="233" t="s">
        <v>762</v>
      </c>
      <c r="L130" s="238"/>
      <c r="M130" s="239" t="s">
        <v>47</v>
      </c>
      <c r="N130" s="240" t="s">
        <v>55</v>
      </c>
      <c r="O130" s="66"/>
      <c r="P130" s="189">
        <f>O130*H130</f>
        <v>0</v>
      </c>
      <c r="Q130" s="189">
        <v>0.00052</v>
      </c>
      <c r="R130" s="189">
        <f>Q130*H130</f>
        <v>0.08736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206</v>
      </c>
      <c r="AT130" s="191" t="s">
        <v>247</v>
      </c>
      <c r="AU130" s="191" t="s">
        <v>90</v>
      </c>
      <c r="AY130" s="18" t="s">
        <v>144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8" t="s">
        <v>22</v>
      </c>
      <c r="BK130" s="192">
        <f>ROUND(I130*H130,2)</f>
        <v>0</v>
      </c>
      <c r="BL130" s="18" t="s">
        <v>151</v>
      </c>
      <c r="BM130" s="191" t="s">
        <v>824</v>
      </c>
    </row>
    <row r="131" spans="1:47" s="2" customFormat="1" ht="39">
      <c r="A131" s="36"/>
      <c r="B131" s="37"/>
      <c r="C131" s="38"/>
      <c r="D131" s="200" t="s">
        <v>663</v>
      </c>
      <c r="E131" s="38"/>
      <c r="F131" s="241" t="s">
        <v>804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8" t="s">
        <v>663</v>
      </c>
      <c r="AU131" s="18" t="s">
        <v>90</v>
      </c>
    </row>
    <row r="132" spans="2:51" s="14" customFormat="1" ht="11.25">
      <c r="B132" s="209"/>
      <c r="C132" s="210"/>
      <c r="D132" s="200" t="s">
        <v>155</v>
      </c>
      <c r="E132" s="211" t="s">
        <v>47</v>
      </c>
      <c r="F132" s="212" t="s">
        <v>825</v>
      </c>
      <c r="G132" s="210"/>
      <c r="H132" s="213">
        <v>168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155</v>
      </c>
      <c r="AU132" s="219" t="s">
        <v>90</v>
      </c>
      <c r="AV132" s="14" t="s">
        <v>90</v>
      </c>
      <c r="AW132" s="14" t="s">
        <v>45</v>
      </c>
      <c r="AX132" s="14" t="s">
        <v>22</v>
      </c>
      <c r="AY132" s="219" t="s">
        <v>144</v>
      </c>
    </row>
    <row r="133" spans="1:65" s="2" customFormat="1" ht="16.5" customHeight="1">
      <c r="A133" s="36"/>
      <c r="B133" s="37"/>
      <c r="C133" s="231" t="s">
        <v>269</v>
      </c>
      <c r="D133" s="231" t="s">
        <v>247</v>
      </c>
      <c r="E133" s="232" t="s">
        <v>826</v>
      </c>
      <c r="F133" s="233" t="s">
        <v>827</v>
      </c>
      <c r="G133" s="234" t="s">
        <v>370</v>
      </c>
      <c r="H133" s="235">
        <v>42</v>
      </c>
      <c r="I133" s="396"/>
      <c r="J133" s="237">
        <f>ROUND(I133*H133,2)</f>
        <v>0</v>
      </c>
      <c r="K133" s="233" t="s">
        <v>47</v>
      </c>
      <c r="L133" s="238"/>
      <c r="M133" s="239" t="s">
        <v>47</v>
      </c>
      <c r="N133" s="240" t="s">
        <v>55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206</v>
      </c>
      <c r="AT133" s="191" t="s">
        <v>247</v>
      </c>
      <c r="AU133" s="191" t="s">
        <v>90</v>
      </c>
      <c r="AY133" s="18" t="s">
        <v>144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8" t="s">
        <v>22</v>
      </c>
      <c r="BK133" s="192">
        <f>ROUND(I133*H133,2)</f>
        <v>0</v>
      </c>
      <c r="BL133" s="18" t="s">
        <v>151</v>
      </c>
      <c r="BM133" s="191" t="s">
        <v>828</v>
      </c>
    </row>
    <row r="134" spans="1:47" s="2" customFormat="1" ht="39">
      <c r="A134" s="36"/>
      <c r="B134" s="37"/>
      <c r="C134" s="38"/>
      <c r="D134" s="200" t="s">
        <v>663</v>
      </c>
      <c r="E134" s="38"/>
      <c r="F134" s="241" t="s">
        <v>804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8" t="s">
        <v>663</v>
      </c>
      <c r="AU134" s="18" t="s">
        <v>90</v>
      </c>
    </row>
    <row r="135" spans="1:65" s="2" customFormat="1" ht="24.2" customHeight="1">
      <c r="A135" s="36"/>
      <c r="B135" s="37"/>
      <c r="C135" s="180" t="s">
        <v>275</v>
      </c>
      <c r="D135" s="180" t="s">
        <v>146</v>
      </c>
      <c r="E135" s="181" t="s">
        <v>829</v>
      </c>
      <c r="F135" s="182" t="s">
        <v>830</v>
      </c>
      <c r="G135" s="183" t="s">
        <v>370</v>
      </c>
      <c r="H135" s="184">
        <v>4</v>
      </c>
      <c r="I135" s="185"/>
      <c r="J135" s="186">
        <f>ROUND(I135*H135,2)</f>
        <v>0</v>
      </c>
      <c r="K135" s="182" t="s">
        <v>762</v>
      </c>
      <c r="L135" s="41"/>
      <c r="M135" s="187" t="s">
        <v>47</v>
      </c>
      <c r="N135" s="188" t="s">
        <v>55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151</v>
      </c>
      <c r="AT135" s="191" t="s">
        <v>146</v>
      </c>
      <c r="AU135" s="191" t="s">
        <v>90</v>
      </c>
      <c r="AY135" s="18" t="s">
        <v>144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8" t="s">
        <v>22</v>
      </c>
      <c r="BK135" s="192">
        <f>ROUND(I135*H135,2)</f>
        <v>0</v>
      </c>
      <c r="BL135" s="18" t="s">
        <v>151</v>
      </c>
      <c r="BM135" s="191" t="s">
        <v>831</v>
      </c>
    </row>
    <row r="136" spans="1:47" s="2" customFormat="1" ht="19.5">
      <c r="A136" s="36"/>
      <c r="B136" s="37"/>
      <c r="C136" s="38"/>
      <c r="D136" s="200" t="s">
        <v>663</v>
      </c>
      <c r="E136" s="38"/>
      <c r="F136" s="241" t="s">
        <v>832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8" t="s">
        <v>663</v>
      </c>
      <c r="AU136" s="18" t="s">
        <v>90</v>
      </c>
    </row>
    <row r="137" spans="2:51" s="14" customFormat="1" ht="11.25">
      <c r="B137" s="209"/>
      <c r="C137" s="210"/>
      <c r="D137" s="200" t="s">
        <v>155</v>
      </c>
      <c r="E137" s="211" t="s">
        <v>47</v>
      </c>
      <c r="F137" s="212" t="s">
        <v>151</v>
      </c>
      <c r="G137" s="210"/>
      <c r="H137" s="213">
        <v>4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155</v>
      </c>
      <c r="AU137" s="219" t="s">
        <v>90</v>
      </c>
      <c r="AV137" s="14" t="s">
        <v>90</v>
      </c>
      <c r="AW137" s="14" t="s">
        <v>45</v>
      </c>
      <c r="AX137" s="14" t="s">
        <v>22</v>
      </c>
      <c r="AY137" s="219" t="s">
        <v>144</v>
      </c>
    </row>
    <row r="138" spans="1:65" s="2" customFormat="1" ht="66.75" customHeight="1">
      <c r="A138" s="36"/>
      <c r="B138" s="37"/>
      <c r="C138" s="180" t="s">
        <v>286</v>
      </c>
      <c r="D138" s="180" t="s">
        <v>146</v>
      </c>
      <c r="E138" s="181" t="s">
        <v>833</v>
      </c>
      <c r="F138" s="182" t="s">
        <v>834</v>
      </c>
      <c r="G138" s="183" t="s">
        <v>788</v>
      </c>
      <c r="H138" s="184">
        <v>0</v>
      </c>
      <c r="I138" s="397"/>
      <c r="J138" s="186">
        <f>ROUND(I138*H138,2)</f>
        <v>0</v>
      </c>
      <c r="K138" s="182" t="s">
        <v>762</v>
      </c>
      <c r="L138" s="41"/>
      <c r="M138" s="187" t="s">
        <v>47</v>
      </c>
      <c r="N138" s="188" t="s">
        <v>55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151</v>
      </c>
      <c r="AT138" s="191" t="s">
        <v>146</v>
      </c>
      <c r="AU138" s="191" t="s">
        <v>90</v>
      </c>
      <c r="AY138" s="18" t="s">
        <v>144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8" t="s">
        <v>22</v>
      </c>
      <c r="BK138" s="192">
        <f>ROUND(I138*H138,2)</f>
        <v>0</v>
      </c>
      <c r="BL138" s="18" t="s">
        <v>151</v>
      </c>
      <c r="BM138" s="191" t="s">
        <v>835</v>
      </c>
    </row>
    <row r="139" spans="1:47" s="2" customFormat="1" ht="39">
      <c r="A139" s="36"/>
      <c r="B139" s="37"/>
      <c r="C139" s="38"/>
      <c r="D139" s="200" t="s">
        <v>663</v>
      </c>
      <c r="E139" s="38"/>
      <c r="F139" s="241" t="s">
        <v>836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8" t="s">
        <v>663</v>
      </c>
      <c r="AU139" s="18" t="s">
        <v>90</v>
      </c>
    </row>
    <row r="140" spans="2:63" s="12" customFormat="1" ht="25.9" customHeight="1">
      <c r="B140" s="164"/>
      <c r="C140" s="165"/>
      <c r="D140" s="166" t="s">
        <v>83</v>
      </c>
      <c r="E140" s="167" t="s">
        <v>837</v>
      </c>
      <c r="F140" s="167" t="s">
        <v>838</v>
      </c>
      <c r="G140" s="165"/>
      <c r="H140" s="165"/>
      <c r="I140" s="168"/>
      <c r="J140" s="169">
        <f>BK140</f>
        <v>0</v>
      </c>
      <c r="K140" s="165"/>
      <c r="L140" s="170"/>
      <c r="M140" s="171"/>
      <c r="N140" s="172"/>
      <c r="O140" s="172"/>
      <c r="P140" s="173">
        <f>SUM(P141:P151)</f>
        <v>0</v>
      </c>
      <c r="Q140" s="172"/>
      <c r="R140" s="173">
        <f>SUM(R141:R151)</f>
        <v>0</v>
      </c>
      <c r="S140" s="172"/>
      <c r="T140" s="174">
        <f>SUM(T141:T151)</f>
        <v>0</v>
      </c>
      <c r="AR140" s="175" t="s">
        <v>151</v>
      </c>
      <c r="AT140" s="176" t="s">
        <v>83</v>
      </c>
      <c r="AU140" s="176" t="s">
        <v>84</v>
      </c>
      <c r="AY140" s="175" t="s">
        <v>144</v>
      </c>
      <c r="BK140" s="177">
        <f>SUM(BK141:BK151)</f>
        <v>0</v>
      </c>
    </row>
    <row r="141" spans="1:65" s="2" customFormat="1" ht="62.65" customHeight="1">
      <c r="A141" s="36"/>
      <c r="B141" s="37"/>
      <c r="C141" s="180" t="s">
        <v>7</v>
      </c>
      <c r="D141" s="180" t="s">
        <v>146</v>
      </c>
      <c r="E141" s="181" t="s">
        <v>839</v>
      </c>
      <c r="F141" s="182" t="s">
        <v>840</v>
      </c>
      <c r="G141" s="183" t="s">
        <v>209</v>
      </c>
      <c r="H141" s="184">
        <v>197.52</v>
      </c>
      <c r="I141" s="185"/>
      <c r="J141" s="186">
        <f>ROUND(I141*H141,2)</f>
        <v>0</v>
      </c>
      <c r="K141" s="182" t="s">
        <v>762</v>
      </c>
      <c r="L141" s="41"/>
      <c r="M141" s="187" t="s">
        <v>47</v>
      </c>
      <c r="N141" s="188" t="s">
        <v>55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808</v>
      </c>
      <c r="AT141" s="191" t="s">
        <v>146</v>
      </c>
      <c r="AU141" s="191" t="s">
        <v>22</v>
      </c>
      <c r="AY141" s="18" t="s">
        <v>144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8" t="s">
        <v>22</v>
      </c>
      <c r="BK141" s="192">
        <f>ROUND(I141*H141,2)</f>
        <v>0</v>
      </c>
      <c r="BL141" s="18" t="s">
        <v>808</v>
      </c>
      <c r="BM141" s="191" t="s">
        <v>841</v>
      </c>
    </row>
    <row r="142" spans="1:47" s="2" customFormat="1" ht="19.5">
      <c r="A142" s="36"/>
      <c r="B142" s="37"/>
      <c r="C142" s="38"/>
      <c r="D142" s="200" t="s">
        <v>663</v>
      </c>
      <c r="E142" s="38"/>
      <c r="F142" s="241" t="s">
        <v>842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8" t="s">
        <v>663</v>
      </c>
      <c r="AU142" s="18" t="s">
        <v>22</v>
      </c>
    </row>
    <row r="143" spans="2:51" s="13" customFormat="1" ht="11.25">
      <c r="B143" s="198"/>
      <c r="C143" s="199"/>
      <c r="D143" s="200" t="s">
        <v>155</v>
      </c>
      <c r="E143" s="201" t="s">
        <v>47</v>
      </c>
      <c r="F143" s="202" t="s">
        <v>843</v>
      </c>
      <c r="G143" s="199"/>
      <c r="H143" s="201" t="s">
        <v>47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155</v>
      </c>
      <c r="AU143" s="208" t="s">
        <v>22</v>
      </c>
      <c r="AV143" s="13" t="s">
        <v>22</v>
      </c>
      <c r="AW143" s="13" t="s">
        <v>45</v>
      </c>
      <c r="AX143" s="13" t="s">
        <v>84</v>
      </c>
      <c r="AY143" s="208" t="s">
        <v>144</v>
      </c>
    </row>
    <row r="144" spans="2:51" s="14" customFormat="1" ht="11.25">
      <c r="B144" s="209"/>
      <c r="C144" s="210"/>
      <c r="D144" s="200" t="s">
        <v>155</v>
      </c>
      <c r="E144" s="211" t="s">
        <v>47</v>
      </c>
      <c r="F144" s="212" t="s">
        <v>844</v>
      </c>
      <c r="G144" s="210"/>
      <c r="H144" s="213">
        <v>101.04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155</v>
      </c>
      <c r="AU144" s="219" t="s">
        <v>22</v>
      </c>
      <c r="AV144" s="14" t="s">
        <v>90</v>
      </c>
      <c r="AW144" s="14" t="s">
        <v>45</v>
      </c>
      <c r="AX144" s="14" t="s">
        <v>84</v>
      </c>
      <c r="AY144" s="219" t="s">
        <v>144</v>
      </c>
    </row>
    <row r="145" spans="2:51" s="13" customFormat="1" ht="11.25">
      <c r="B145" s="198"/>
      <c r="C145" s="199"/>
      <c r="D145" s="200" t="s">
        <v>155</v>
      </c>
      <c r="E145" s="201" t="s">
        <v>47</v>
      </c>
      <c r="F145" s="202" t="s">
        <v>845</v>
      </c>
      <c r="G145" s="199"/>
      <c r="H145" s="201" t="s">
        <v>47</v>
      </c>
      <c r="I145" s="203"/>
      <c r="J145" s="199"/>
      <c r="K145" s="199"/>
      <c r="L145" s="204"/>
      <c r="M145" s="205"/>
      <c r="N145" s="206"/>
      <c r="O145" s="206"/>
      <c r="P145" s="206"/>
      <c r="Q145" s="206"/>
      <c r="R145" s="206"/>
      <c r="S145" s="206"/>
      <c r="T145" s="207"/>
      <c r="AT145" s="208" t="s">
        <v>155</v>
      </c>
      <c r="AU145" s="208" t="s">
        <v>22</v>
      </c>
      <c r="AV145" s="13" t="s">
        <v>22</v>
      </c>
      <c r="AW145" s="13" t="s">
        <v>45</v>
      </c>
      <c r="AX145" s="13" t="s">
        <v>84</v>
      </c>
      <c r="AY145" s="208" t="s">
        <v>144</v>
      </c>
    </row>
    <row r="146" spans="2:51" s="14" customFormat="1" ht="11.25">
      <c r="B146" s="209"/>
      <c r="C146" s="210"/>
      <c r="D146" s="200" t="s">
        <v>155</v>
      </c>
      <c r="E146" s="211" t="s">
        <v>47</v>
      </c>
      <c r="F146" s="212" t="s">
        <v>785</v>
      </c>
      <c r="G146" s="210"/>
      <c r="H146" s="213">
        <v>96.48</v>
      </c>
      <c r="I146" s="214"/>
      <c r="J146" s="210"/>
      <c r="K146" s="210"/>
      <c r="L146" s="215"/>
      <c r="M146" s="216"/>
      <c r="N146" s="217"/>
      <c r="O146" s="217"/>
      <c r="P146" s="217"/>
      <c r="Q146" s="217"/>
      <c r="R146" s="217"/>
      <c r="S146" s="217"/>
      <c r="T146" s="218"/>
      <c r="AT146" s="219" t="s">
        <v>155</v>
      </c>
      <c r="AU146" s="219" t="s">
        <v>22</v>
      </c>
      <c r="AV146" s="14" t="s">
        <v>90</v>
      </c>
      <c r="AW146" s="14" t="s">
        <v>45</v>
      </c>
      <c r="AX146" s="14" t="s">
        <v>84</v>
      </c>
      <c r="AY146" s="219" t="s">
        <v>144</v>
      </c>
    </row>
    <row r="147" spans="2:51" s="15" customFormat="1" ht="11.25">
      <c r="B147" s="220"/>
      <c r="C147" s="221"/>
      <c r="D147" s="200" t="s">
        <v>155</v>
      </c>
      <c r="E147" s="222" t="s">
        <v>47</v>
      </c>
      <c r="F147" s="223" t="s">
        <v>159</v>
      </c>
      <c r="G147" s="221"/>
      <c r="H147" s="224">
        <v>197.52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155</v>
      </c>
      <c r="AU147" s="230" t="s">
        <v>22</v>
      </c>
      <c r="AV147" s="15" t="s">
        <v>151</v>
      </c>
      <c r="AW147" s="15" t="s">
        <v>45</v>
      </c>
      <c r="AX147" s="15" t="s">
        <v>22</v>
      </c>
      <c r="AY147" s="230" t="s">
        <v>144</v>
      </c>
    </row>
    <row r="148" spans="1:65" s="2" customFormat="1" ht="44.25" customHeight="1">
      <c r="A148" s="36"/>
      <c r="B148" s="37"/>
      <c r="C148" s="180" t="s">
        <v>299</v>
      </c>
      <c r="D148" s="180" t="s">
        <v>146</v>
      </c>
      <c r="E148" s="181" t="s">
        <v>846</v>
      </c>
      <c r="F148" s="182" t="s">
        <v>847</v>
      </c>
      <c r="G148" s="183" t="s">
        <v>209</v>
      </c>
      <c r="H148" s="184">
        <v>96.48</v>
      </c>
      <c r="I148" s="185"/>
      <c r="J148" s="186">
        <f>ROUND(I148*H148,2)</f>
        <v>0</v>
      </c>
      <c r="K148" s="182" t="s">
        <v>762</v>
      </c>
      <c r="L148" s="41"/>
      <c r="M148" s="187" t="s">
        <v>47</v>
      </c>
      <c r="N148" s="188" t="s">
        <v>55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808</v>
      </c>
      <c r="AT148" s="191" t="s">
        <v>146</v>
      </c>
      <c r="AU148" s="191" t="s">
        <v>22</v>
      </c>
      <c r="AY148" s="18" t="s">
        <v>144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8" t="s">
        <v>22</v>
      </c>
      <c r="BK148" s="192">
        <f>ROUND(I148*H148,2)</f>
        <v>0</v>
      </c>
      <c r="BL148" s="18" t="s">
        <v>808</v>
      </c>
      <c r="BM148" s="191" t="s">
        <v>848</v>
      </c>
    </row>
    <row r="149" spans="2:51" s="13" customFormat="1" ht="11.25">
      <c r="B149" s="198"/>
      <c r="C149" s="199"/>
      <c r="D149" s="200" t="s">
        <v>155</v>
      </c>
      <c r="E149" s="201" t="s">
        <v>47</v>
      </c>
      <c r="F149" s="202" t="s">
        <v>849</v>
      </c>
      <c r="G149" s="199"/>
      <c r="H149" s="201" t="s">
        <v>47</v>
      </c>
      <c r="I149" s="203"/>
      <c r="J149" s="199"/>
      <c r="K149" s="199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155</v>
      </c>
      <c r="AU149" s="208" t="s">
        <v>22</v>
      </c>
      <c r="AV149" s="13" t="s">
        <v>22</v>
      </c>
      <c r="AW149" s="13" t="s">
        <v>45</v>
      </c>
      <c r="AX149" s="13" t="s">
        <v>84</v>
      </c>
      <c r="AY149" s="208" t="s">
        <v>144</v>
      </c>
    </row>
    <row r="150" spans="2:51" s="14" customFormat="1" ht="11.25">
      <c r="B150" s="209"/>
      <c r="C150" s="210"/>
      <c r="D150" s="200" t="s">
        <v>155</v>
      </c>
      <c r="E150" s="211" t="s">
        <v>47</v>
      </c>
      <c r="F150" s="212" t="s">
        <v>785</v>
      </c>
      <c r="G150" s="210"/>
      <c r="H150" s="213">
        <v>96.48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155</v>
      </c>
      <c r="AU150" s="219" t="s">
        <v>22</v>
      </c>
      <c r="AV150" s="14" t="s">
        <v>90</v>
      </c>
      <c r="AW150" s="14" t="s">
        <v>45</v>
      </c>
      <c r="AX150" s="14" t="s">
        <v>84</v>
      </c>
      <c r="AY150" s="219" t="s">
        <v>144</v>
      </c>
    </row>
    <row r="151" spans="2:51" s="15" customFormat="1" ht="11.25">
      <c r="B151" s="220"/>
      <c r="C151" s="221"/>
      <c r="D151" s="200" t="s">
        <v>155</v>
      </c>
      <c r="E151" s="222" t="s">
        <v>47</v>
      </c>
      <c r="F151" s="223" t="s">
        <v>159</v>
      </c>
      <c r="G151" s="221"/>
      <c r="H151" s="224">
        <v>96.48</v>
      </c>
      <c r="I151" s="225"/>
      <c r="J151" s="221"/>
      <c r="K151" s="221"/>
      <c r="L151" s="226"/>
      <c r="M151" s="249"/>
      <c r="N151" s="250"/>
      <c r="O151" s="250"/>
      <c r="P151" s="250"/>
      <c r="Q151" s="250"/>
      <c r="R151" s="250"/>
      <c r="S151" s="250"/>
      <c r="T151" s="251"/>
      <c r="AT151" s="230" t="s">
        <v>155</v>
      </c>
      <c r="AU151" s="230" t="s">
        <v>22</v>
      </c>
      <c r="AV151" s="15" t="s">
        <v>151</v>
      </c>
      <c r="AW151" s="15" t="s">
        <v>45</v>
      </c>
      <c r="AX151" s="15" t="s">
        <v>22</v>
      </c>
      <c r="AY151" s="230" t="s">
        <v>144</v>
      </c>
    </row>
    <row r="152" spans="1:31" s="2" customFormat="1" ht="6.95" customHeight="1">
      <c r="A152" s="36"/>
      <c r="B152" s="49"/>
      <c r="C152" s="50"/>
      <c r="D152" s="50"/>
      <c r="E152" s="50"/>
      <c r="F152" s="50"/>
      <c r="G152" s="50"/>
      <c r="H152" s="50"/>
      <c r="I152" s="50"/>
      <c r="J152" s="50"/>
      <c r="K152" s="50"/>
      <c r="L152" s="41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password="C71F" sheet="1" objects="1" scenarios="1" formatColumns="0" formatRows="0" autoFilter="0"/>
  <autoFilter ref="C87:K151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8" t="s">
        <v>101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90</v>
      </c>
    </row>
    <row r="4" spans="2:46" s="1" customFormat="1" ht="24.95" customHeight="1">
      <c r="B4" s="21"/>
      <c r="D4" s="112" t="s">
        <v>105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78" t="str">
        <f>'Rekapitulace zakázky'!K6</f>
        <v>SO 05 - Oprava mostu v km 24,778 na trati Kutná Hora-Zruč n/S</v>
      </c>
      <c r="F7" s="379"/>
      <c r="G7" s="379"/>
      <c r="H7" s="379"/>
      <c r="L7" s="21"/>
    </row>
    <row r="8" spans="2:12" s="1" customFormat="1" ht="12" customHeight="1">
      <c r="B8" s="21"/>
      <c r="D8" s="114" t="s">
        <v>106</v>
      </c>
      <c r="L8" s="21"/>
    </row>
    <row r="9" spans="1:31" s="2" customFormat="1" ht="16.5" customHeight="1">
      <c r="A9" s="36"/>
      <c r="B9" s="41"/>
      <c r="C9" s="36"/>
      <c r="D9" s="36"/>
      <c r="E9" s="378" t="s">
        <v>107</v>
      </c>
      <c r="F9" s="380"/>
      <c r="G9" s="380"/>
      <c r="H9" s="380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108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1" t="s">
        <v>850</v>
      </c>
      <c r="F11" s="380"/>
      <c r="G11" s="380"/>
      <c r="H11" s="380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19</v>
      </c>
      <c r="E13" s="36"/>
      <c r="F13" s="105" t="s">
        <v>20</v>
      </c>
      <c r="G13" s="36"/>
      <c r="H13" s="36"/>
      <c r="I13" s="114" t="s">
        <v>21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23</v>
      </c>
      <c r="E14" s="36"/>
      <c r="F14" s="105" t="s">
        <v>24</v>
      </c>
      <c r="G14" s="36"/>
      <c r="H14" s="36"/>
      <c r="I14" s="114" t="s">
        <v>25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247" t="s">
        <v>28</v>
      </c>
      <c r="E15" s="36"/>
      <c r="F15" s="248" t="s">
        <v>29</v>
      </c>
      <c r="G15" s="36"/>
      <c r="H15" s="36"/>
      <c r="I15" s="247" t="s">
        <v>30</v>
      </c>
      <c r="J15" s="248" t="s">
        <v>31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33</v>
      </c>
      <c r="E16" s="36"/>
      <c r="F16" s="36"/>
      <c r="G16" s="36"/>
      <c r="H16" s="36"/>
      <c r="I16" s="114" t="s">
        <v>34</v>
      </c>
      <c r="J16" s="105" t="s">
        <v>35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36</v>
      </c>
      <c r="F17" s="36"/>
      <c r="G17" s="36"/>
      <c r="H17" s="36"/>
      <c r="I17" s="114" t="s">
        <v>37</v>
      </c>
      <c r="J17" s="105" t="s">
        <v>38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39</v>
      </c>
      <c r="E19" s="36"/>
      <c r="F19" s="36"/>
      <c r="G19" s="36"/>
      <c r="H19" s="36"/>
      <c r="I19" s="114" t="s">
        <v>34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2" t="str">
        <f>'Rekapitulace zakázky'!E14</f>
        <v>Vyplň údaj</v>
      </c>
      <c r="F20" s="383"/>
      <c r="G20" s="383"/>
      <c r="H20" s="383"/>
      <c r="I20" s="114" t="s">
        <v>37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41</v>
      </c>
      <c r="E22" s="36"/>
      <c r="F22" s="36"/>
      <c r="G22" s="36"/>
      <c r="H22" s="36"/>
      <c r="I22" s="114" t="s">
        <v>34</v>
      </c>
      <c r="J22" s="105" t="s">
        <v>42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43</v>
      </c>
      <c r="F23" s="36"/>
      <c r="G23" s="36"/>
      <c r="H23" s="36"/>
      <c r="I23" s="114" t="s">
        <v>37</v>
      </c>
      <c r="J23" s="105" t="s">
        <v>44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46</v>
      </c>
      <c r="E25" s="36"/>
      <c r="F25" s="36"/>
      <c r="G25" s="36"/>
      <c r="H25" s="36"/>
      <c r="I25" s="114" t="s">
        <v>34</v>
      </c>
      <c r="J25" s="105" t="s">
        <v>47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24</v>
      </c>
      <c r="F26" s="36"/>
      <c r="G26" s="36"/>
      <c r="H26" s="36"/>
      <c r="I26" s="114" t="s">
        <v>37</v>
      </c>
      <c r="J26" s="105" t="s">
        <v>47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48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4" t="s">
        <v>47</v>
      </c>
      <c r="F29" s="384"/>
      <c r="G29" s="384"/>
      <c r="H29" s="384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50</v>
      </c>
      <c r="E32" s="36"/>
      <c r="F32" s="36"/>
      <c r="G32" s="36"/>
      <c r="H32" s="36"/>
      <c r="I32" s="36"/>
      <c r="J32" s="122">
        <f>ROUND(J91,2)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52</v>
      </c>
      <c r="G34" s="36"/>
      <c r="H34" s="36"/>
      <c r="I34" s="123" t="s">
        <v>51</v>
      </c>
      <c r="J34" s="123" t="s">
        <v>53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54</v>
      </c>
      <c r="E35" s="114" t="s">
        <v>55</v>
      </c>
      <c r="F35" s="125">
        <f>ROUND((SUM(BE91:BE126)),2)</f>
        <v>0</v>
      </c>
      <c r="G35" s="36"/>
      <c r="H35" s="36"/>
      <c r="I35" s="126">
        <v>0.21</v>
      </c>
      <c r="J35" s="125">
        <f>ROUND(((SUM(BE91:BE126))*I35),2)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56</v>
      </c>
      <c r="F36" s="125">
        <f>ROUND((SUM(BF91:BF126)),2)</f>
        <v>0</v>
      </c>
      <c r="G36" s="36"/>
      <c r="H36" s="36"/>
      <c r="I36" s="126">
        <v>0.15</v>
      </c>
      <c r="J36" s="125">
        <f>ROUND(((SUM(BF91:BF126))*I36),2)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57</v>
      </c>
      <c r="F37" s="125">
        <f>ROUND((SUM(BG91:BG126)),2)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58</v>
      </c>
      <c r="F38" s="125">
        <f>ROUND((SUM(BH91:BH126)),2)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59</v>
      </c>
      <c r="F39" s="125">
        <f>ROUND((SUM(BI91:BI126)),2)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60</v>
      </c>
      <c r="E41" s="129"/>
      <c r="F41" s="129"/>
      <c r="G41" s="130" t="s">
        <v>61</v>
      </c>
      <c r="H41" s="131" t="s">
        <v>62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110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E7</f>
        <v>SO 05 - Oprava mostu v km 24,778 na trati Kutná Hora-Zruč n/S</v>
      </c>
      <c r="F50" s="386"/>
      <c r="G50" s="386"/>
      <c r="H50" s="38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85" t="s">
        <v>107</v>
      </c>
      <c r="F52" s="387"/>
      <c r="G52" s="387"/>
      <c r="H52" s="38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108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4" t="str">
        <f>E11</f>
        <v xml:space="preserve">22-11-3 - SO 05 - 001.3 - Oprava mostu v km 24,778 na trati Kutná Hora-Zruč n/S_VRN </v>
      </c>
      <c r="F54" s="387"/>
      <c r="G54" s="387"/>
      <c r="H54" s="38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23</v>
      </c>
      <c r="D56" s="38"/>
      <c r="E56" s="38"/>
      <c r="F56" s="28" t="str">
        <f>F14</f>
        <v xml:space="preserve"> </v>
      </c>
      <c r="G56" s="38"/>
      <c r="H56" s="38"/>
      <c r="I56" s="30" t="s">
        <v>25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33</v>
      </c>
      <c r="D58" s="38"/>
      <c r="E58" s="38"/>
      <c r="F58" s="28" t="str">
        <f>E17</f>
        <v>Správa železnic, státní organizace</v>
      </c>
      <c r="G58" s="38"/>
      <c r="H58" s="38"/>
      <c r="I58" s="30" t="s">
        <v>41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39</v>
      </c>
      <c r="D59" s="38"/>
      <c r="E59" s="38"/>
      <c r="F59" s="28" t="str">
        <f>IF(E20="","",E20)</f>
        <v>Vyplň údaj</v>
      </c>
      <c r="G59" s="38"/>
      <c r="H59" s="38"/>
      <c r="I59" s="30" t="s">
        <v>46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111</v>
      </c>
      <c r="D61" s="139"/>
      <c r="E61" s="139"/>
      <c r="F61" s="139"/>
      <c r="G61" s="139"/>
      <c r="H61" s="139"/>
      <c r="I61" s="139"/>
      <c r="J61" s="140" t="s">
        <v>112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82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113</v>
      </c>
    </row>
    <row r="64" spans="2:12" s="9" customFormat="1" ht="24.95" customHeight="1">
      <c r="B64" s="142"/>
      <c r="C64" s="143"/>
      <c r="D64" s="144" t="s">
        <v>851</v>
      </c>
      <c r="E64" s="145"/>
      <c r="F64" s="145"/>
      <c r="G64" s="145"/>
      <c r="H64" s="145"/>
      <c r="I64" s="145"/>
      <c r="J64" s="146">
        <f>J92</f>
        <v>0</v>
      </c>
      <c r="K64" s="143"/>
      <c r="L64" s="147"/>
    </row>
    <row r="65" spans="2:12" s="10" customFormat="1" ht="19.9" customHeight="1">
      <c r="B65" s="148"/>
      <c r="C65" s="99"/>
      <c r="D65" s="149" t="s">
        <v>852</v>
      </c>
      <c r="E65" s="150"/>
      <c r="F65" s="150"/>
      <c r="G65" s="150"/>
      <c r="H65" s="150"/>
      <c r="I65" s="150"/>
      <c r="J65" s="151">
        <f>J93</f>
        <v>0</v>
      </c>
      <c r="K65" s="99"/>
      <c r="L65" s="152"/>
    </row>
    <row r="66" spans="2:12" s="9" customFormat="1" ht="24.95" customHeight="1">
      <c r="B66" s="142"/>
      <c r="C66" s="143"/>
      <c r="D66" s="144" t="s">
        <v>853</v>
      </c>
      <c r="E66" s="145"/>
      <c r="F66" s="145"/>
      <c r="G66" s="145"/>
      <c r="H66" s="145"/>
      <c r="I66" s="145"/>
      <c r="J66" s="146">
        <f>J97</f>
        <v>0</v>
      </c>
      <c r="K66" s="143"/>
      <c r="L66" s="147"/>
    </row>
    <row r="67" spans="2:12" s="9" customFormat="1" ht="24.95" customHeight="1">
      <c r="B67" s="142"/>
      <c r="C67" s="143"/>
      <c r="D67" s="144" t="s">
        <v>854</v>
      </c>
      <c r="E67" s="145"/>
      <c r="F67" s="145"/>
      <c r="G67" s="145"/>
      <c r="H67" s="145"/>
      <c r="I67" s="145"/>
      <c r="J67" s="146">
        <f>J107</f>
        <v>0</v>
      </c>
      <c r="K67" s="143"/>
      <c r="L67" s="147"/>
    </row>
    <row r="68" spans="2:12" s="9" customFormat="1" ht="24.95" customHeight="1">
      <c r="B68" s="142"/>
      <c r="C68" s="143"/>
      <c r="D68" s="144" t="s">
        <v>855</v>
      </c>
      <c r="E68" s="145"/>
      <c r="F68" s="145"/>
      <c r="G68" s="145"/>
      <c r="H68" s="145"/>
      <c r="I68" s="145"/>
      <c r="J68" s="146">
        <f>J117</f>
        <v>0</v>
      </c>
      <c r="K68" s="143"/>
      <c r="L68" s="147"/>
    </row>
    <row r="69" spans="2:12" s="9" customFormat="1" ht="24.95" customHeight="1">
      <c r="B69" s="142"/>
      <c r="C69" s="143"/>
      <c r="D69" s="144" t="s">
        <v>856</v>
      </c>
      <c r="E69" s="145"/>
      <c r="F69" s="145"/>
      <c r="G69" s="145"/>
      <c r="H69" s="145"/>
      <c r="I69" s="145"/>
      <c r="J69" s="146">
        <f>J123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4" t="s">
        <v>129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85" t="str">
        <f>E7</f>
        <v>SO 05 - Oprava mostu v km 24,778 na trati Kutná Hora-Zruč n/S</v>
      </c>
      <c r="F79" s="386"/>
      <c r="G79" s="386"/>
      <c r="H79" s="386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2"/>
      <c r="C80" s="30" t="s">
        <v>106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6"/>
      <c r="B81" s="37"/>
      <c r="C81" s="38"/>
      <c r="D81" s="38"/>
      <c r="E81" s="385" t="s">
        <v>107</v>
      </c>
      <c r="F81" s="387"/>
      <c r="G81" s="387"/>
      <c r="H81" s="387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108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34" t="str">
        <f>E11</f>
        <v xml:space="preserve">22-11-3 - SO 05 - 001.3 - Oprava mostu v km 24,778 na trati Kutná Hora-Zruč n/S_VRN </v>
      </c>
      <c r="F83" s="387"/>
      <c r="G83" s="387"/>
      <c r="H83" s="387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0" t="s">
        <v>23</v>
      </c>
      <c r="D85" s="38"/>
      <c r="E85" s="38"/>
      <c r="F85" s="28" t="str">
        <f>F14</f>
        <v xml:space="preserve"> </v>
      </c>
      <c r="G85" s="38"/>
      <c r="H85" s="38"/>
      <c r="I85" s="30" t="s">
        <v>25</v>
      </c>
      <c r="J85" s="61" t="str">
        <f>IF(J14="","",J14)</f>
        <v>24. 11. 2022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0" t="s">
        <v>33</v>
      </c>
      <c r="D87" s="38"/>
      <c r="E87" s="38"/>
      <c r="F87" s="28" t="str">
        <f>E17</f>
        <v>Správa železnic, státní organizace</v>
      </c>
      <c r="G87" s="38"/>
      <c r="H87" s="38"/>
      <c r="I87" s="30" t="s">
        <v>41</v>
      </c>
      <c r="J87" s="34" t="str">
        <f>E23</f>
        <v>DIPONT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0" t="s">
        <v>39</v>
      </c>
      <c r="D88" s="38"/>
      <c r="E88" s="38"/>
      <c r="F88" s="28" t="str">
        <f>IF(E20="","",E20)</f>
        <v>Vyplň údaj</v>
      </c>
      <c r="G88" s="38"/>
      <c r="H88" s="38"/>
      <c r="I88" s="30" t="s">
        <v>46</v>
      </c>
      <c r="J88" s="34" t="str">
        <f>E26</f>
        <v xml:space="preserve"> 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3"/>
      <c r="B90" s="154"/>
      <c r="C90" s="155" t="s">
        <v>130</v>
      </c>
      <c r="D90" s="156" t="s">
        <v>69</v>
      </c>
      <c r="E90" s="156" t="s">
        <v>65</v>
      </c>
      <c r="F90" s="156" t="s">
        <v>66</v>
      </c>
      <c r="G90" s="156" t="s">
        <v>131</v>
      </c>
      <c r="H90" s="156" t="s">
        <v>132</v>
      </c>
      <c r="I90" s="156" t="s">
        <v>133</v>
      </c>
      <c r="J90" s="156" t="s">
        <v>112</v>
      </c>
      <c r="K90" s="157" t="s">
        <v>134</v>
      </c>
      <c r="L90" s="158"/>
      <c r="M90" s="70" t="s">
        <v>47</v>
      </c>
      <c r="N90" s="71" t="s">
        <v>54</v>
      </c>
      <c r="O90" s="71" t="s">
        <v>135</v>
      </c>
      <c r="P90" s="71" t="s">
        <v>136</v>
      </c>
      <c r="Q90" s="71" t="s">
        <v>137</v>
      </c>
      <c r="R90" s="71" t="s">
        <v>138</v>
      </c>
      <c r="S90" s="71" t="s">
        <v>139</v>
      </c>
      <c r="T90" s="72" t="s">
        <v>140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3" s="2" customFormat="1" ht="22.9" customHeight="1">
      <c r="A91" s="36"/>
      <c r="B91" s="37"/>
      <c r="C91" s="77" t="s">
        <v>141</v>
      </c>
      <c r="D91" s="38"/>
      <c r="E91" s="38"/>
      <c r="F91" s="38"/>
      <c r="G91" s="38"/>
      <c r="H91" s="38"/>
      <c r="I91" s="38"/>
      <c r="J91" s="159">
        <f>BK91</f>
        <v>0</v>
      </c>
      <c r="K91" s="38"/>
      <c r="L91" s="41"/>
      <c r="M91" s="73"/>
      <c r="N91" s="160"/>
      <c r="O91" s="74"/>
      <c r="P91" s="161">
        <f>P92+P97+P107+P117+P123</f>
        <v>0</v>
      </c>
      <c r="Q91" s="74"/>
      <c r="R91" s="161">
        <f>R92+R97+R107+R117+R123</f>
        <v>0</v>
      </c>
      <c r="S91" s="74"/>
      <c r="T91" s="162">
        <f>T92+T97+T107+T117+T123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83</v>
      </c>
      <c r="AU91" s="18" t="s">
        <v>113</v>
      </c>
      <c r="BK91" s="163">
        <f>BK92+BK97+BK107+BK117+BK123</f>
        <v>0</v>
      </c>
    </row>
    <row r="92" spans="2:63" s="12" customFormat="1" ht="25.9" customHeight="1">
      <c r="B92" s="164"/>
      <c r="C92" s="165"/>
      <c r="D92" s="166" t="s">
        <v>83</v>
      </c>
      <c r="E92" s="167" t="s">
        <v>857</v>
      </c>
      <c r="F92" s="167" t="s">
        <v>858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P93</f>
        <v>0</v>
      </c>
      <c r="Q92" s="172"/>
      <c r="R92" s="173">
        <f>R93</f>
        <v>0</v>
      </c>
      <c r="S92" s="172"/>
      <c r="T92" s="174">
        <f>T93</f>
        <v>0</v>
      </c>
      <c r="AR92" s="175" t="s">
        <v>177</v>
      </c>
      <c r="AT92" s="176" t="s">
        <v>83</v>
      </c>
      <c r="AU92" s="176" t="s">
        <v>84</v>
      </c>
      <c r="AY92" s="175" t="s">
        <v>144</v>
      </c>
      <c r="BK92" s="177">
        <f>BK93</f>
        <v>0</v>
      </c>
    </row>
    <row r="93" spans="2:63" s="12" customFormat="1" ht="22.9" customHeight="1">
      <c r="B93" s="164"/>
      <c r="C93" s="165"/>
      <c r="D93" s="166" t="s">
        <v>83</v>
      </c>
      <c r="E93" s="178" t="s">
        <v>859</v>
      </c>
      <c r="F93" s="178" t="s">
        <v>860</v>
      </c>
      <c r="G93" s="165"/>
      <c r="H93" s="165"/>
      <c r="I93" s="168"/>
      <c r="J93" s="179">
        <f>BK93</f>
        <v>0</v>
      </c>
      <c r="K93" s="165"/>
      <c r="L93" s="170"/>
      <c r="M93" s="171"/>
      <c r="N93" s="172"/>
      <c r="O93" s="172"/>
      <c r="P93" s="173">
        <f>SUM(P94:P96)</f>
        <v>0</v>
      </c>
      <c r="Q93" s="172"/>
      <c r="R93" s="173">
        <f>SUM(R94:R96)</f>
        <v>0</v>
      </c>
      <c r="S93" s="172"/>
      <c r="T93" s="174">
        <f>SUM(T94:T96)</f>
        <v>0</v>
      </c>
      <c r="AR93" s="175" t="s">
        <v>177</v>
      </c>
      <c r="AT93" s="176" t="s">
        <v>83</v>
      </c>
      <c r="AU93" s="176" t="s">
        <v>22</v>
      </c>
      <c r="AY93" s="175" t="s">
        <v>144</v>
      </c>
      <c r="BK93" s="177">
        <f>SUM(BK94:BK96)</f>
        <v>0</v>
      </c>
    </row>
    <row r="94" spans="1:65" s="2" customFormat="1" ht="16.5" customHeight="1">
      <c r="A94" s="36"/>
      <c r="B94" s="37"/>
      <c r="C94" s="180" t="s">
        <v>22</v>
      </c>
      <c r="D94" s="180" t="s">
        <v>146</v>
      </c>
      <c r="E94" s="181" t="s">
        <v>861</v>
      </c>
      <c r="F94" s="182" t="s">
        <v>862</v>
      </c>
      <c r="G94" s="183" t="s">
        <v>755</v>
      </c>
      <c r="H94" s="184">
        <v>1</v>
      </c>
      <c r="I94" s="185"/>
      <c r="J94" s="186">
        <f>ROUND(I94*H94,2)</f>
        <v>0</v>
      </c>
      <c r="K94" s="182" t="s">
        <v>150</v>
      </c>
      <c r="L94" s="41"/>
      <c r="M94" s="187" t="s">
        <v>47</v>
      </c>
      <c r="N94" s="188" t="s">
        <v>55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863</v>
      </c>
      <c r="AT94" s="191" t="s">
        <v>146</v>
      </c>
      <c r="AU94" s="191" t="s">
        <v>90</v>
      </c>
      <c r="AY94" s="18" t="s">
        <v>144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8" t="s">
        <v>22</v>
      </c>
      <c r="BK94" s="192">
        <f>ROUND(I94*H94,2)</f>
        <v>0</v>
      </c>
      <c r="BL94" s="18" t="s">
        <v>863</v>
      </c>
      <c r="BM94" s="191" t="s">
        <v>864</v>
      </c>
    </row>
    <row r="95" spans="1:47" s="2" customFormat="1" ht="11.25">
      <c r="A95" s="36"/>
      <c r="B95" s="37"/>
      <c r="C95" s="38"/>
      <c r="D95" s="193" t="s">
        <v>153</v>
      </c>
      <c r="E95" s="38"/>
      <c r="F95" s="194" t="s">
        <v>865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8" t="s">
        <v>153</v>
      </c>
      <c r="AU95" s="18" t="s">
        <v>90</v>
      </c>
    </row>
    <row r="96" spans="1:47" s="2" customFormat="1" ht="19.5">
      <c r="A96" s="36"/>
      <c r="B96" s="37"/>
      <c r="C96" s="38"/>
      <c r="D96" s="200" t="s">
        <v>663</v>
      </c>
      <c r="E96" s="38"/>
      <c r="F96" s="241" t="s">
        <v>866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8" t="s">
        <v>663</v>
      </c>
      <c r="AU96" s="18" t="s">
        <v>90</v>
      </c>
    </row>
    <row r="97" spans="2:63" s="12" customFormat="1" ht="25.9" customHeight="1">
      <c r="B97" s="164"/>
      <c r="C97" s="165"/>
      <c r="D97" s="166" t="s">
        <v>83</v>
      </c>
      <c r="E97" s="167" t="s">
        <v>867</v>
      </c>
      <c r="F97" s="167" t="s">
        <v>868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SUM(P98:P106)</f>
        <v>0</v>
      </c>
      <c r="Q97" s="172"/>
      <c r="R97" s="173">
        <f>SUM(R98:R106)</f>
        <v>0</v>
      </c>
      <c r="S97" s="172"/>
      <c r="T97" s="174">
        <f>SUM(T98:T106)</f>
        <v>0</v>
      </c>
      <c r="AR97" s="175" t="s">
        <v>177</v>
      </c>
      <c r="AT97" s="176" t="s">
        <v>83</v>
      </c>
      <c r="AU97" s="176" t="s">
        <v>84</v>
      </c>
      <c r="AY97" s="175" t="s">
        <v>144</v>
      </c>
      <c r="BK97" s="177">
        <f>SUM(BK98:BK106)</f>
        <v>0</v>
      </c>
    </row>
    <row r="98" spans="1:65" s="2" customFormat="1" ht="16.5" customHeight="1">
      <c r="A98" s="36"/>
      <c r="B98" s="37"/>
      <c r="C98" s="180" t="s">
        <v>90</v>
      </c>
      <c r="D98" s="180" t="s">
        <v>146</v>
      </c>
      <c r="E98" s="181" t="s">
        <v>869</v>
      </c>
      <c r="F98" s="182" t="s">
        <v>868</v>
      </c>
      <c r="G98" s="183" t="s">
        <v>755</v>
      </c>
      <c r="H98" s="184">
        <v>1</v>
      </c>
      <c r="I98" s="185"/>
      <c r="J98" s="186">
        <f>ROUND(I98*H98,2)</f>
        <v>0</v>
      </c>
      <c r="K98" s="182" t="s">
        <v>150</v>
      </c>
      <c r="L98" s="41"/>
      <c r="M98" s="187" t="s">
        <v>47</v>
      </c>
      <c r="N98" s="188" t="s">
        <v>55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863</v>
      </c>
      <c r="AT98" s="191" t="s">
        <v>146</v>
      </c>
      <c r="AU98" s="191" t="s">
        <v>22</v>
      </c>
      <c r="AY98" s="18" t="s">
        <v>144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8" t="s">
        <v>22</v>
      </c>
      <c r="BK98" s="192">
        <f>ROUND(I98*H98,2)</f>
        <v>0</v>
      </c>
      <c r="BL98" s="18" t="s">
        <v>863</v>
      </c>
      <c r="BM98" s="191" t="s">
        <v>870</v>
      </c>
    </row>
    <row r="99" spans="1:47" s="2" customFormat="1" ht="11.25">
      <c r="A99" s="36"/>
      <c r="B99" s="37"/>
      <c r="C99" s="38"/>
      <c r="D99" s="193" t="s">
        <v>153</v>
      </c>
      <c r="E99" s="38"/>
      <c r="F99" s="194" t="s">
        <v>871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8" t="s">
        <v>153</v>
      </c>
      <c r="AU99" s="18" t="s">
        <v>22</v>
      </c>
    </row>
    <row r="100" spans="1:47" s="2" customFormat="1" ht="19.5">
      <c r="A100" s="36"/>
      <c r="B100" s="37"/>
      <c r="C100" s="38"/>
      <c r="D100" s="200" t="s">
        <v>663</v>
      </c>
      <c r="E100" s="38"/>
      <c r="F100" s="241" t="s">
        <v>872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8" t="s">
        <v>663</v>
      </c>
      <c r="AU100" s="18" t="s">
        <v>22</v>
      </c>
    </row>
    <row r="101" spans="1:65" s="2" customFormat="1" ht="16.5" customHeight="1">
      <c r="A101" s="36"/>
      <c r="B101" s="37"/>
      <c r="C101" s="180" t="s">
        <v>164</v>
      </c>
      <c r="D101" s="180" t="s">
        <v>146</v>
      </c>
      <c r="E101" s="181" t="s">
        <v>873</v>
      </c>
      <c r="F101" s="182" t="s">
        <v>874</v>
      </c>
      <c r="G101" s="183" t="s">
        <v>755</v>
      </c>
      <c r="H101" s="184">
        <v>1</v>
      </c>
      <c r="I101" s="185"/>
      <c r="J101" s="186">
        <f>ROUND(I101*H101,2)</f>
        <v>0</v>
      </c>
      <c r="K101" s="182" t="s">
        <v>150</v>
      </c>
      <c r="L101" s="41"/>
      <c r="M101" s="187" t="s">
        <v>47</v>
      </c>
      <c r="N101" s="188" t="s">
        <v>55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863</v>
      </c>
      <c r="AT101" s="191" t="s">
        <v>146</v>
      </c>
      <c r="AU101" s="191" t="s">
        <v>22</v>
      </c>
      <c r="AY101" s="18" t="s">
        <v>144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8" t="s">
        <v>22</v>
      </c>
      <c r="BK101" s="192">
        <f>ROUND(I101*H101,2)</f>
        <v>0</v>
      </c>
      <c r="BL101" s="18" t="s">
        <v>863</v>
      </c>
      <c r="BM101" s="191" t="s">
        <v>875</v>
      </c>
    </row>
    <row r="102" spans="1:47" s="2" customFormat="1" ht="11.25">
      <c r="A102" s="36"/>
      <c r="B102" s="37"/>
      <c r="C102" s="38"/>
      <c r="D102" s="193" t="s">
        <v>153</v>
      </c>
      <c r="E102" s="38"/>
      <c r="F102" s="194" t="s">
        <v>876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153</v>
      </c>
      <c r="AU102" s="18" t="s">
        <v>22</v>
      </c>
    </row>
    <row r="103" spans="1:47" s="2" customFormat="1" ht="29.25">
      <c r="A103" s="36"/>
      <c r="B103" s="37"/>
      <c r="C103" s="38"/>
      <c r="D103" s="200" t="s">
        <v>663</v>
      </c>
      <c r="E103" s="38"/>
      <c r="F103" s="241" t="s">
        <v>877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8" t="s">
        <v>663</v>
      </c>
      <c r="AU103" s="18" t="s">
        <v>22</v>
      </c>
    </row>
    <row r="104" spans="1:65" s="2" customFormat="1" ht="16.5" customHeight="1">
      <c r="A104" s="36"/>
      <c r="B104" s="37"/>
      <c r="C104" s="180" t="s">
        <v>151</v>
      </c>
      <c r="D104" s="180" t="s">
        <v>146</v>
      </c>
      <c r="E104" s="181" t="s">
        <v>878</v>
      </c>
      <c r="F104" s="182" t="s">
        <v>879</v>
      </c>
      <c r="G104" s="183" t="s">
        <v>755</v>
      </c>
      <c r="H104" s="184">
        <v>1</v>
      </c>
      <c r="I104" s="185"/>
      <c r="J104" s="186">
        <f>ROUND(I104*H104,2)</f>
        <v>0</v>
      </c>
      <c r="K104" s="182" t="s">
        <v>150</v>
      </c>
      <c r="L104" s="41"/>
      <c r="M104" s="187" t="s">
        <v>47</v>
      </c>
      <c r="N104" s="188" t="s">
        <v>55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863</v>
      </c>
      <c r="AT104" s="191" t="s">
        <v>146</v>
      </c>
      <c r="AU104" s="191" t="s">
        <v>22</v>
      </c>
      <c r="AY104" s="18" t="s">
        <v>144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8" t="s">
        <v>22</v>
      </c>
      <c r="BK104" s="192">
        <f>ROUND(I104*H104,2)</f>
        <v>0</v>
      </c>
      <c r="BL104" s="18" t="s">
        <v>863</v>
      </c>
      <c r="BM104" s="191" t="s">
        <v>880</v>
      </c>
    </row>
    <row r="105" spans="1:47" s="2" customFormat="1" ht="11.25">
      <c r="A105" s="36"/>
      <c r="B105" s="37"/>
      <c r="C105" s="38"/>
      <c r="D105" s="193" t="s">
        <v>153</v>
      </c>
      <c r="E105" s="38"/>
      <c r="F105" s="194" t="s">
        <v>881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8" t="s">
        <v>153</v>
      </c>
      <c r="AU105" s="18" t="s">
        <v>22</v>
      </c>
    </row>
    <row r="106" spans="1:47" s="2" customFormat="1" ht="19.5">
      <c r="A106" s="36"/>
      <c r="B106" s="37"/>
      <c r="C106" s="38"/>
      <c r="D106" s="200" t="s">
        <v>663</v>
      </c>
      <c r="E106" s="38"/>
      <c r="F106" s="241" t="s">
        <v>882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8" t="s">
        <v>663</v>
      </c>
      <c r="AU106" s="18" t="s">
        <v>22</v>
      </c>
    </row>
    <row r="107" spans="2:63" s="12" customFormat="1" ht="25.9" customHeight="1">
      <c r="B107" s="164"/>
      <c r="C107" s="165"/>
      <c r="D107" s="166" t="s">
        <v>83</v>
      </c>
      <c r="E107" s="167" t="s">
        <v>883</v>
      </c>
      <c r="F107" s="167" t="s">
        <v>884</v>
      </c>
      <c r="G107" s="165"/>
      <c r="H107" s="165"/>
      <c r="I107" s="168"/>
      <c r="J107" s="169">
        <f>BK107</f>
        <v>0</v>
      </c>
      <c r="K107" s="165"/>
      <c r="L107" s="170"/>
      <c r="M107" s="171"/>
      <c r="N107" s="172"/>
      <c r="O107" s="172"/>
      <c r="P107" s="173">
        <f>SUM(P108:P116)</f>
        <v>0</v>
      </c>
      <c r="Q107" s="172"/>
      <c r="R107" s="173">
        <f>SUM(R108:R116)</f>
        <v>0</v>
      </c>
      <c r="S107" s="172"/>
      <c r="T107" s="174">
        <f>SUM(T108:T116)</f>
        <v>0</v>
      </c>
      <c r="AR107" s="175" t="s">
        <v>177</v>
      </c>
      <c r="AT107" s="176" t="s">
        <v>83</v>
      </c>
      <c r="AU107" s="176" t="s">
        <v>84</v>
      </c>
      <c r="AY107" s="175" t="s">
        <v>144</v>
      </c>
      <c r="BK107" s="177">
        <f>SUM(BK108:BK116)</f>
        <v>0</v>
      </c>
    </row>
    <row r="108" spans="1:65" s="2" customFormat="1" ht="16.5" customHeight="1">
      <c r="A108" s="36"/>
      <c r="B108" s="37"/>
      <c r="C108" s="180" t="s">
        <v>177</v>
      </c>
      <c r="D108" s="180" t="s">
        <v>146</v>
      </c>
      <c r="E108" s="181" t="s">
        <v>885</v>
      </c>
      <c r="F108" s="182" t="s">
        <v>886</v>
      </c>
      <c r="G108" s="183" t="s">
        <v>755</v>
      </c>
      <c r="H108" s="184">
        <v>1</v>
      </c>
      <c r="I108" s="185"/>
      <c r="J108" s="186">
        <f>ROUND(I108*H108,2)</f>
        <v>0</v>
      </c>
      <c r="K108" s="182" t="s">
        <v>150</v>
      </c>
      <c r="L108" s="41"/>
      <c r="M108" s="187" t="s">
        <v>47</v>
      </c>
      <c r="N108" s="188" t="s">
        <v>55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863</v>
      </c>
      <c r="AT108" s="191" t="s">
        <v>146</v>
      </c>
      <c r="AU108" s="191" t="s">
        <v>22</v>
      </c>
      <c r="AY108" s="18" t="s">
        <v>144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8" t="s">
        <v>22</v>
      </c>
      <c r="BK108" s="192">
        <f>ROUND(I108*H108,2)</f>
        <v>0</v>
      </c>
      <c r="BL108" s="18" t="s">
        <v>863</v>
      </c>
      <c r="BM108" s="191" t="s">
        <v>887</v>
      </c>
    </row>
    <row r="109" spans="1:47" s="2" customFormat="1" ht="11.25">
      <c r="A109" s="36"/>
      <c r="B109" s="37"/>
      <c r="C109" s="38"/>
      <c r="D109" s="193" t="s">
        <v>153</v>
      </c>
      <c r="E109" s="38"/>
      <c r="F109" s="194" t="s">
        <v>888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153</v>
      </c>
      <c r="AU109" s="18" t="s">
        <v>22</v>
      </c>
    </row>
    <row r="110" spans="1:47" s="2" customFormat="1" ht="19.5">
      <c r="A110" s="36"/>
      <c r="B110" s="37"/>
      <c r="C110" s="38"/>
      <c r="D110" s="200" t="s">
        <v>663</v>
      </c>
      <c r="E110" s="38"/>
      <c r="F110" s="241" t="s">
        <v>889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8" t="s">
        <v>663</v>
      </c>
      <c r="AU110" s="18" t="s">
        <v>22</v>
      </c>
    </row>
    <row r="111" spans="1:65" s="2" customFormat="1" ht="16.5" customHeight="1">
      <c r="A111" s="36"/>
      <c r="B111" s="37"/>
      <c r="C111" s="180" t="s">
        <v>188</v>
      </c>
      <c r="D111" s="180" t="s">
        <v>146</v>
      </c>
      <c r="E111" s="181" t="s">
        <v>890</v>
      </c>
      <c r="F111" s="182" t="s">
        <v>891</v>
      </c>
      <c r="G111" s="183" t="s">
        <v>755</v>
      </c>
      <c r="H111" s="184">
        <v>1</v>
      </c>
      <c r="I111" s="185"/>
      <c r="J111" s="186">
        <f>ROUND(I111*H111,2)</f>
        <v>0</v>
      </c>
      <c r="K111" s="182" t="s">
        <v>150</v>
      </c>
      <c r="L111" s="41"/>
      <c r="M111" s="187" t="s">
        <v>47</v>
      </c>
      <c r="N111" s="188" t="s">
        <v>55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863</v>
      </c>
      <c r="AT111" s="191" t="s">
        <v>146</v>
      </c>
      <c r="AU111" s="191" t="s">
        <v>22</v>
      </c>
      <c r="AY111" s="18" t="s">
        <v>144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8" t="s">
        <v>22</v>
      </c>
      <c r="BK111" s="192">
        <f>ROUND(I111*H111,2)</f>
        <v>0</v>
      </c>
      <c r="BL111" s="18" t="s">
        <v>863</v>
      </c>
      <c r="BM111" s="191" t="s">
        <v>892</v>
      </c>
    </row>
    <row r="112" spans="1:47" s="2" customFormat="1" ht="11.25">
      <c r="A112" s="36"/>
      <c r="B112" s="37"/>
      <c r="C112" s="38"/>
      <c r="D112" s="193" t="s">
        <v>153</v>
      </c>
      <c r="E112" s="38"/>
      <c r="F112" s="194" t="s">
        <v>893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8" t="s">
        <v>153</v>
      </c>
      <c r="AU112" s="18" t="s">
        <v>22</v>
      </c>
    </row>
    <row r="113" spans="1:47" s="2" customFormat="1" ht="19.5">
      <c r="A113" s="36"/>
      <c r="B113" s="37"/>
      <c r="C113" s="38"/>
      <c r="D113" s="200" t="s">
        <v>663</v>
      </c>
      <c r="E113" s="38"/>
      <c r="F113" s="241" t="s">
        <v>894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663</v>
      </c>
      <c r="AU113" s="18" t="s">
        <v>22</v>
      </c>
    </row>
    <row r="114" spans="1:65" s="2" customFormat="1" ht="16.5" customHeight="1">
      <c r="A114" s="36"/>
      <c r="B114" s="37"/>
      <c r="C114" s="180" t="s">
        <v>201</v>
      </c>
      <c r="D114" s="180" t="s">
        <v>146</v>
      </c>
      <c r="E114" s="181" t="s">
        <v>895</v>
      </c>
      <c r="F114" s="182" t="s">
        <v>896</v>
      </c>
      <c r="G114" s="183" t="s">
        <v>755</v>
      </c>
      <c r="H114" s="184">
        <v>1</v>
      </c>
      <c r="I114" s="185"/>
      <c r="J114" s="186">
        <f>ROUND(I114*H114,2)</f>
        <v>0</v>
      </c>
      <c r="K114" s="182" t="s">
        <v>150</v>
      </c>
      <c r="L114" s="41"/>
      <c r="M114" s="187" t="s">
        <v>47</v>
      </c>
      <c r="N114" s="188" t="s">
        <v>55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863</v>
      </c>
      <c r="AT114" s="191" t="s">
        <v>146</v>
      </c>
      <c r="AU114" s="191" t="s">
        <v>22</v>
      </c>
      <c r="AY114" s="18" t="s">
        <v>144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8" t="s">
        <v>22</v>
      </c>
      <c r="BK114" s="192">
        <f>ROUND(I114*H114,2)</f>
        <v>0</v>
      </c>
      <c r="BL114" s="18" t="s">
        <v>863</v>
      </c>
      <c r="BM114" s="191" t="s">
        <v>897</v>
      </c>
    </row>
    <row r="115" spans="1:47" s="2" customFormat="1" ht="11.25">
      <c r="A115" s="36"/>
      <c r="B115" s="37"/>
      <c r="C115" s="38"/>
      <c r="D115" s="193" t="s">
        <v>153</v>
      </c>
      <c r="E115" s="38"/>
      <c r="F115" s="194" t="s">
        <v>898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8" t="s">
        <v>153</v>
      </c>
      <c r="AU115" s="18" t="s">
        <v>22</v>
      </c>
    </row>
    <row r="116" spans="1:47" s="2" customFormat="1" ht="19.5">
      <c r="A116" s="36"/>
      <c r="B116" s="37"/>
      <c r="C116" s="38"/>
      <c r="D116" s="200" t="s">
        <v>663</v>
      </c>
      <c r="E116" s="38"/>
      <c r="F116" s="241" t="s">
        <v>899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8" t="s">
        <v>663</v>
      </c>
      <c r="AU116" s="18" t="s">
        <v>22</v>
      </c>
    </row>
    <row r="117" spans="2:63" s="12" customFormat="1" ht="25.9" customHeight="1">
      <c r="B117" s="164"/>
      <c r="C117" s="165"/>
      <c r="D117" s="166" t="s">
        <v>83</v>
      </c>
      <c r="E117" s="167" t="s">
        <v>900</v>
      </c>
      <c r="F117" s="167" t="s">
        <v>901</v>
      </c>
      <c r="G117" s="165"/>
      <c r="H117" s="165"/>
      <c r="I117" s="168"/>
      <c r="J117" s="169">
        <f>BK117</f>
        <v>0</v>
      </c>
      <c r="K117" s="165"/>
      <c r="L117" s="170"/>
      <c r="M117" s="171"/>
      <c r="N117" s="172"/>
      <c r="O117" s="172"/>
      <c r="P117" s="173">
        <f>SUM(P118:P122)</f>
        <v>0</v>
      </c>
      <c r="Q117" s="172"/>
      <c r="R117" s="173">
        <f>SUM(R118:R122)</f>
        <v>0</v>
      </c>
      <c r="S117" s="172"/>
      <c r="T117" s="174">
        <f>SUM(T118:T122)</f>
        <v>0</v>
      </c>
      <c r="AR117" s="175" t="s">
        <v>177</v>
      </c>
      <c r="AT117" s="176" t="s">
        <v>83</v>
      </c>
      <c r="AU117" s="176" t="s">
        <v>84</v>
      </c>
      <c r="AY117" s="175" t="s">
        <v>144</v>
      </c>
      <c r="BK117" s="177">
        <f>SUM(BK118:BK122)</f>
        <v>0</v>
      </c>
    </row>
    <row r="118" spans="1:65" s="2" customFormat="1" ht="16.5" customHeight="1">
      <c r="A118" s="36"/>
      <c r="B118" s="37"/>
      <c r="C118" s="180" t="s">
        <v>206</v>
      </c>
      <c r="D118" s="180" t="s">
        <v>146</v>
      </c>
      <c r="E118" s="181" t="s">
        <v>902</v>
      </c>
      <c r="F118" s="182" t="s">
        <v>901</v>
      </c>
      <c r="G118" s="183" t="s">
        <v>755</v>
      </c>
      <c r="H118" s="184">
        <v>1</v>
      </c>
      <c r="I118" s="185"/>
      <c r="J118" s="186">
        <f>ROUND(I118*H118,2)</f>
        <v>0</v>
      </c>
      <c r="K118" s="182" t="s">
        <v>150</v>
      </c>
      <c r="L118" s="41"/>
      <c r="M118" s="187" t="s">
        <v>47</v>
      </c>
      <c r="N118" s="188" t="s">
        <v>55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863</v>
      </c>
      <c r="AT118" s="191" t="s">
        <v>146</v>
      </c>
      <c r="AU118" s="191" t="s">
        <v>22</v>
      </c>
      <c r="AY118" s="18" t="s">
        <v>144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8" t="s">
        <v>22</v>
      </c>
      <c r="BK118" s="192">
        <f>ROUND(I118*H118,2)</f>
        <v>0</v>
      </c>
      <c r="BL118" s="18" t="s">
        <v>863</v>
      </c>
      <c r="BM118" s="191" t="s">
        <v>903</v>
      </c>
    </row>
    <row r="119" spans="1:47" s="2" customFormat="1" ht="11.25">
      <c r="A119" s="36"/>
      <c r="B119" s="37"/>
      <c r="C119" s="38"/>
      <c r="D119" s="193" t="s">
        <v>153</v>
      </c>
      <c r="E119" s="38"/>
      <c r="F119" s="194" t="s">
        <v>904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153</v>
      </c>
      <c r="AU119" s="18" t="s">
        <v>22</v>
      </c>
    </row>
    <row r="120" spans="1:65" s="2" customFormat="1" ht="16.5" customHeight="1">
      <c r="A120" s="36"/>
      <c r="B120" s="37"/>
      <c r="C120" s="180" t="s">
        <v>227</v>
      </c>
      <c r="D120" s="180" t="s">
        <v>146</v>
      </c>
      <c r="E120" s="181" t="s">
        <v>905</v>
      </c>
      <c r="F120" s="182" t="s">
        <v>906</v>
      </c>
      <c r="G120" s="183" t="s">
        <v>755</v>
      </c>
      <c r="H120" s="184">
        <v>1</v>
      </c>
      <c r="I120" s="185"/>
      <c r="J120" s="186">
        <f>ROUND(I120*H120,2)</f>
        <v>0</v>
      </c>
      <c r="K120" s="182" t="s">
        <v>150</v>
      </c>
      <c r="L120" s="41"/>
      <c r="M120" s="187" t="s">
        <v>47</v>
      </c>
      <c r="N120" s="188" t="s">
        <v>55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863</v>
      </c>
      <c r="AT120" s="191" t="s">
        <v>146</v>
      </c>
      <c r="AU120" s="191" t="s">
        <v>22</v>
      </c>
      <c r="AY120" s="18" t="s">
        <v>144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8" t="s">
        <v>22</v>
      </c>
      <c r="BK120" s="192">
        <f>ROUND(I120*H120,2)</f>
        <v>0</v>
      </c>
      <c r="BL120" s="18" t="s">
        <v>863</v>
      </c>
      <c r="BM120" s="191" t="s">
        <v>907</v>
      </c>
    </row>
    <row r="121" spans="1:47" s="2" customFormat="1" ht="11.25">
      <c r="A121" s="36"/>
      <c r="B121" s="37"/>
      <c r="C121" s="38"/>
      <c r="D121" s="193" t="s">
        <v>153</v>
      </c>
      <c r="E121" s="38"/>
      <c r="F121" s="194" t="s">
        <v>908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153</v>
      </c>
      <c r="AU121" s="18" t="s">
        <v>22</v>
      </c>
    </row>
    <row r="122" spans="1:47" s="2" customFormat="1" ht="19.5">
      <c r="A122" s="36"/>
      <c r="B122" s="37"/>
      <c r="C122" s="38"/>
      <c r="D122" s="200" t="s">
        <v>663</v>
      </c>
      <c r="E122" s="38"/>
      <c r="F122" s="241" t="s">
        <v>909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8" t="s">
        <v>663</v>
      </c>
      <c r="AU122" s="18" t="s">
        <v>22</v>
      </c>
    </row>
    <row r="123" spans="2:63" s="12" customFormat="1" ht="25.9" customHeight="1">
      <c r="B123" s="164"/>
      <c r="C123" s="165"/>
      <c r="D123" s="166" t="s">
        <v>83</v>
      </c>
      <c r="E123" s="167" t="s">
        <v>910</v>
      </c>
      <c r="F123" s="167" t="s">
        <v>911</v>
      </c>
      <c r="G123" s="165"/>
      <c r="H123" s="165"/>
      <c r="I123" s="168"/>
      <c r="J123" s="169">
        <f>BK123</f>
        <v>0</v>
      </c>
      <c r="K123" s="165"/>
      <c r="L123" s="170"/>
      <c r="M123" s="171"/>
      <c r="N123" s="172"/>
      <c r="O123" s="172"/>
      <c r="P123" s="173">
        <f>SUM(P124:P126)</f>
        <v>0</v>
      </c>
      <c r="Q123" s="172"/>
      <c r="R123" s="173">
        <f>SUM(R124:R126)</f>
        <v>0</v>
      </c>
      <c r="S123" s="172"/>
      <c r="T123" s="174">
        <f>SUM(T124:T126)</f>
        <v>0</v>
      </c>
      <c r="AR123" s="175" t="s">
        <v>177</v>
      </c>
      <c r="AT123" s="176" t="s">
        <v>83</v>
      </c>
      <c r="AU123" s="176" t="s">
        <v>84</v>
      </c>
      <c r="AY123" s="175" t="s">
        <v>144</v>
      </c>
      <c r="BK123" s="177">
        <f>SUM(BK124:BK126)</f>
        <v>0</v>
      </c>
    </row>
    <row r="124" spans="1:65" s="2" customFormat="1" ht="16.5" customHeight="1">
      <c r="A124" s="36"/>
      <c r="B124" s="37"/>
      <c r="C124" s="180" t="s">
        <v>27</v>
      </c>
      <c r="D124" s="180" t="s">
        <v>146</v>
      </c>
      <c r="E124" s="181" t="s">
        <v>912</v>
      </c>
      <c r="F124" s="182" t="s">
        <v>913</v>
      </c>
      <c r="G124" s="183" t="s">
        <v>755</v>
      </c>
      <c r="H124" s="184">
        <v>1</v>
      </c>
      <c r="I124" s="185"/>
      <c r="J124" s="186">
        <f>ROUND(I124*H124,2)</f>
        <v>0</v>
      </c>
      <c r="K124" s="182" t="s">
        <v>150</v>
      </c>
      <c r="L124" s="41"/>
      <c r="M124" s="187" t="s">
        <v>47</v>
      </c>
      <c r="N124" s="188" t="s">
        <v>55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863</v>
      </c>
      <c r="AT124" s="191" t="s">
        <v>146</v>
      </c>
      <c r="AU124" s="191" t="s">
        <v>22</v>
      </c>
      <c r="AY124" s="18" t="s">
        <v>144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8" t="s">
        <v>22</v>
      </c>
      <c r="BK124" s="192">
        <f>ROUND(I124*H124,2)</f>
        <v>0</v>
      </c>
      <c r="BL124" s="18" t="s">
        <v>863</v>
      </c>
      <c r="BM124" s="191" t="s">
        <v>914</v>
      </c>
    </row>
    <row r="125" spans="1:47" s="2" customFormat="1" ht="11.25">
      <c r="A125" s="36"/>
      <c r="B125" s="37"/>
      <c r="C125" s="38"/>
      <c r="D125" s="193" t="s">
        <v>153</v>
      </c>
      <c r="E125" s="38"/>
      <c r="F125" s="194" t="s">
        <v>915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153</v>
      </c>
      <c r="AU125" s="18" t="s">
        <v>22</v>
      </c>
    </row>
    <row r="126" spans="1:47" s="2" customFormat="1" ht="19.5">
      <c r="A126" s="36"/>
      <c r="B126" s="37"/>
      <c r="C126" s="38"/>
      <c r="D126" s="200" t="s">
        <v>663</v>
      </c>
      <c r="E126" s="38"/>
      <c r="F126" s="241" t="s">
        <v>916</v>
      </c>
      <c r="G126" s="38"/>
      <c r="H126" s="38"/>
      <c r="I126" s="195"/>
      <c r="J126" s="38"/>
      <c r="K126" s="38"/>
      <c r="L126" s="41"/>
      <c r="M126" s="243"/>
      <c r="N126" s="244"/>
      <c r="O126" s="245"/>
      <c r="P126" s="245"/>
      <c r="Q126" s="245"/>
      <c r="R126" s="245"/>
      <c r="S126" s="245"/>
      <c r="T126" s="24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663</v>
      </c>
      <c r="AU126" s="18" t="s">
        <v>22</v>
      </c>
    </row>
    <row r="127" spans="1:31" s="2" customFormat="1" ht="6.95" customHeight="1">
      <c r="A127" s="36"/>
      <c r="B127" s="49"/>
      <c r="C127" s="50"/>
      <c r="D127" s="50"/>
      <c r="E127" s="50"/>
      <c r="F127" s="50"/>
      <c r="G127" s="50"/>
      <c r="H127" s="50"/>
      <c r="I127" s="50"/>
      <c r="J127" s="50"/>
      <c r="K127" s="50"/>
      <c r="L127" s="41"/>
      <c r="M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</row>
  </sheetData>
  <sheetProtection algorithmName="SHA-512" hashValue="huGgz87Z9zPvoYnvFLx80a9giEEt1MgWR5khtOqF0+G3+gEiXLdebPCPw8LNMTtZavYtJCf151nTPFK1Ts/lNg==" saltValue="LBLcE+6DY7vSEZqUadJBVz5S78w3yhwpQK1IujP3hsWRZy7xdVaP561hPzJXkU8NMTs/CRAJhPlg2rUv7VErZg==" spinCount="100000" sheet="1" objects="1" scenarios="1" formatColumns="0" formatRows="0" autoFilter="0"/>
  <autoFilter ref="C90:K126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5" r:id="rId1" display="https://podminky.urs.cz/item/CS_URS_2022_02/013002000"/>
    <hyperlink ref="F99" r:id="rId2" display="https://podminky.urs.cz/item/CS_URS_2022_02/030001000"/>
    <hyperlink ref="F102" r:id="rId3" display="https://podminky.urs.cz/item/CS_URS_2022_02/034002000"/>
    <hyperlink ref="F105" r:id="rId4" display="https://podminky.urs.cz/item/CS_URS_2022_02/039002000"/>
    <hyperlink ref="F109" r:id="rId5" display="https://podminky.urs.cz/item/CS_URS_2022_02/042903000"/>
    <hyperlink ref="F112" r:id="rId6" display="https://podminky.urs.cz/item/CS_URS_2022_02/043134000"/>
    <hyperlink ref="F115" r:id="rId7" display="https://podminky.urs.cz/item/CS_URS_2022_02/043203003"/>
    <hyperlink ref="F119" r:id="rId8" display="https://podminky.urs.cz/item/CS_URS_2022_02/060001000"/>
    <hyperlink ref="F121" r:id="rId9" display="https://podminky.urs.cz/item/CS_URS_2022_02/065002000"/>
    <hyperlink ref="F125" r:id="rId10" display="https://podminky.urs.cz/item/CS_URS_2022_02/082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AT2" s="18" t="s">
        <v>104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1"/>
      <c r="AT3" s="18" t="s">
        <v>90</v>
      </c>
    </row>
    <row r="4" spans="2:46" s="1" customFormat="1" ht="24.95" customHeight="1">
      <c r="B4" s="21"/>
      <c r="D4" s="112" t="s">
        <v>105</v>
      </c>
      <c r="L4" s="21"/>
      <c r="M4" s="113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4" t="s">
        <v>16</v>
      </c>
      <c r="L6" s="21"/>
    </row>
    <row r="7" spans="2:12" s="1" customFormat="1" ht="16.5" customHeight="1">
      <c r="B7" s="21"/>
      <c r="E7" s="378" t="str">
        <f>'Rekapitulace zakázky'!K6</f>
        <v>SO 05 - Oprava mostu v km 24,778 na trati Kutná Hora-Zruč n/S</v>
      </c>
      <c r="F7" s="379"/>
      <c r="G7" s="379"/>
      <c r="H7" s="379"/>
      <c r="L7" s="21"/>
    </row>
    <row r="8" spans="2:12" s="1" customFormat="1" ht="12" customHeight="1">
      <c r="B8" s="21"/>
      <c r="D8" s="114" t="s">
        <v>106</v>
      </c>
      <c r="L8" s="21"/>
    </row>
    <row r="9" spans="1:31" s="2" customFormat="1" ht="16.5" customHeight="1">
      <c r="A9" s="36"/>
      <c r="B9" s="41"/>
      <c r="C9" s="36"/>
      <c r="D9" s="36"/>
      <c r="E9" s="378" t="s">
        <v>107</v>
      </c>
      <c r="F9" s="380"/>
      <c r="G9" s="380"/>
      <c r="H9" s="380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108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1" t="s">
        <v>917</v>
      </c>
      <c r="F11" s="380"/>
      <c r="G11" s="380"/>
      <c r="H11" s="380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19</v>
      </c>
      <c r="E13" s="36"/>
      <c r="F13" s="105" t="s">
        <v>20</v>
      </c>
      <c r="G13" s="36"/>
      <c r="H13" s="36"/>
      <c r="I13" s="114" t="s">
        <v>21</v>
      </c>
      <c r="J13" s="105" t="s">
        <v>7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23</v>
      </c>
      <c r="E14" s="36"/>
      <c r="F14" s="105" t="s">
        <v>24</v>
      </c>
      <c r="G14" s="36"/>
      <c r="H14" s="36"/>
      <c r="I14" s="114" t="s">
        <v>25</v>
      </c>
      <c r="J14" s="116" t="str">
        <f>'Rekapitulace zakázky'!AN8</f>
        <v>24. 11. 2022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21.75" customHeight="1">
      <c r="A15" s="36"/>
      <c r="B15" s="41"/>
      <c r="C15" s="36"/>
      <c r="D15" s="247" t="s">
        <v>28</v>
      </c>
      <c r="E15" s="36"/>
      <c r="F15" s="248" t="s">
        <v>29</v>
      </c>
      <c r="G15" s="36"/>
      <c r="H15" s="36"/>
      <c r="I15" s="247" t="s">
        <v>30</v>
      </c>
      <c r="J15" s="248" t="s">
        <v>31</v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33</v>
      </c>
      <c r="E16" s="36"/>
      <c r="F16" s="36"/>
      <c r="G16" s="36"/>
      <c r="H16" s="36"/>
      <c r="I16" s="114" t="s">
        <v>34</v>
      </c>
      <c r="J16" s="105" t="s">
        <v>35</v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36</v>
      </c>
      <c r="F17" s="36"/>
      <c r="G17" s="36"/>
      <c r="H17" s="36"/>
      <c r="I17" s="114" t="s">
        <v>37</v>
      </c>
      <c r="J17" s="105" t="s">
        <v>38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39</v>
      </c>
      <c r="E19" s="36"/>
      <c r="F19" s="36"/>
      <c r="G19" s="36"/>
      <c r="H19" s="36"/>
      <c r="I19" s="114" t="s">
        <v>34</v>
      </c>
      <c r="J19" s="31" t="str">
        <f>'Rekapitulace zakázky'!AN13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2" t="str">
        <f>'Rekapitulace zakázky'!E14</f>
        <v>Vyplň údaj</v>
      </c>
      <c r="F20" s="383"/>
      <c r="G20" s="383"/>
      <c r="H20" s="383"/>
      <c r="I20" s="114" t="s">
        <v>37</v>
      </c>
      <c r="J20" s="31" t="str">
        <f>'Rekapitulace zakázky'!AN14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41</v>
      </c>
      <c r="E22" s="36"/>
      <c r="F22" s="36"/>
      <c r="G22" s="36"/>
      <c r="H22" s="36"/>
      <c r="I22" s="114" t="s">
        <v>34</v>
      </c>
      <c r="J22" s="105" t="s">
        <v>42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43</v>
      </c>
      <c r="F23" s="36"/>
      <c r="G23" s="36"/>
      <c r="H23" s="36"/>
      <c r="I23" s="114" t="s">
        <v>37</v>
      </c>
      <c r="J23" s="105" t="s">
        <v>44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46</v>
      </c>
      <c r="E25" s="36"/>
      <c r="F25" s="36"/>
      <c r="G25" s="36"/>
      <c r="H25" s="36"/>
      <c r="I25" s="114" t="s">
        <v>34</v>
      </c>
      <c r="J25" s="105" t="s">
        <v>47</v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24</v>
      </c>
      <c r="F26" s="36"/>
      <c r="G26" s="36"/>
      <c r="H26" s="36"/>
      <c r="I26" s="114" t="s">
        <v>37</v>
      </c>
      <c r="J26" s="105" t="s">
        <v>47</v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48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84" t="s">
        <v>47</v>
      </c>
      <c r="F29" s="384"/>
      <c r="G29" s="384"/>
      <c r="H29" s="384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50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52</v>
      </c>
      <c r="G34" s="36"/>
      <c r="H34" s="36"/>
      <c r="I34" s="123" t="s">
        <v>51</v>
      </c>
      <c r="J34" s="123" t="s">
        <v>53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54</v>
      </c>
      <c r="E35" s="114" t="s">
        <v>55</v>
      </c>
      <c r="F35" s="125">
        <f>ROUND((SUM(BE87:BE92)),2)</f>
        <v>0</v>
      </c>
      <c r="G35" s="36"/>
      <c r="H35" s="36"/>
      <c r="I35" s="126">
        <v>0.21</v>
      </c>
      <c r="J35" s="125">
        <f>ROUND(((SUM(BE87:BE92))*I35),2)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56</v>
      </c>
      <c r="F36" s="125">
        <f>ROUND((SUM(BF87:BF92)),2)</f>
        <v>0</v>
      </c>
      <c r="G36" s="36"/>
      <c r="H36" s="36"/>
      <c r="I36" s="126">
        <v>0.15</v>
      </c>
      <c r="J36" s="125">
        <f>ROUND(((SUM(BF87:BF92))*I36),2)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57</v>
      </c>
      <c r="F37" s="125">
        <f>ROUND((SUM(BG87:BG92)),2)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58</v>
      </c>
      <c r="F38" s="125">
        <f>ROUND((SUM(BH87:BH92)),2)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59</v>
      </c>
      <c r="F39" s="125">
        <f>ROUND((SUM(BI87:BI92)),2)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60</v>
      </c>
      <c r="E41" s="129"/>
      <c r="F41" s="129"/>
      <c r="G41" s="130" t="s">
        <v>61</v>
      </c>
      <c r="H41" s="131" t="s">
        <v>62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4" t="s">
        <v>110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5" t="str">
        <f>E7</f>
        <v>SO 05 - Oprava mostu v km 24,778 na trati Kutná Hora-Zruč n/S</v>
      </c>
      <c r="F50" s="386"/>
      <c r="G50" s="386"/>
      <c r="H50" s="386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106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85" t="s">
        <v>107</v>
      </c>
      <c r="F52" s="387"/>
      <c r="G52" s="387"/>
      <c r="H52" s="387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108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4" t="str">
        <f>E11</f>
        <v>22-11-4 - SO 05 - 001.4 - Oprava mostu v km 24,778 na trati Kutná Hora-Zruč n/S_DSPS</v>
      </c>
      <c r="F54" s="387"/>
      <c r="G54" s="387"/>
      <c r="H54" s="387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23</v>
      </c>
      <c r="D56" s="38"/>
      <c r="E56" s="38"/>
      <c r="F56" s="28" t="str">
        <f>F14</f>
        <v xml:space="preserve"> </v>
      </c>
      <c r="G56" s="38"/>
      <c r="H56" s="38"/>
      <c r="I56" s="30" t="s">
        <v>25</v>
      </c>
      <c r="J56" s="61" t="str">
        <f>IF(J14="","",J14)</f>
        <v>24. 11. 2022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0" t="s">
        <v>33</v>
      </c>
      <c r="D58" s="38"/>
      <c r="E58" s="38"/>
      <c r="F58" s="28" t="str">
        <f>E17</f>
        <v>Správa železnic, státní organizace</v>
      </c>
      <c r="G58" s="38"/>
      <c r="H58" s="38"/>
      <c r="I58" s="30" t="s">
        <v>41</v>
      </c>
      <c r="J58" s="34" t="str">
        <f>E23</f>
        <v>DIPONT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0" t="s">
        <v>39</v>
      </c>
      <c r="D59" s="38"/>
      <c r="E59" s="38"/>
      <c r="F59" s="28" t="str">
        <f>IF(E20="","",E20)</f>
        <v>Vyplň údaj</v>
      </c>
      <c r="G59" s="38"/>
      <c r="H59" s="38"/>
      <c r="I59" s="30" t="s">
        <v>46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111</v>
      </c>
      <c r="D61" s="139"/>
      <c r="E61" s="139"/>
      <c r="F61" s="139"/>
      <c r="G61" s="139"/>
      <c r="H61" s="139"/>
      <c r="I61" s="139"/>
      <c r="J61" s="140" t="s">
        <v>112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82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113</v>
      </c>
    </row>
    <row r="64" spans="2:12" s="9" customFormat="1" ht="24.95" customHeight="1">
      <c r="B64" s="142"/>
      <c r="C64" s="143"/>
      <c r="D64" s="144" t="s">
        <v>851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10" customFormat="1" ht="19.9" customHeight="1">
      <c r="B65" s="148"/>
      <c r="C65" s="99"/>
      <c r="D65" s="149" t="s">
        <v>852</v>
      </c>
      <c r="E65" s="150"/>
      <c r="F65" s="150"/>
      <c r="G65" s="150"/>
      <c r="H65" s="150"/>
      <c r="I65" s="150"/>
      <c r="J65" s="151">
        <f>J89</f>
        <v>0</v>
      </c>
      <c r="K65" s="99"/>
      <c r="L65" s="152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4" t="s">
        <v>129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5" t="str">
        <f>E7</f>
        <v>SO 05 - Oprava mostu v km 24,778 na trati Kutná Hora-Zruč n/S</v>
      </c>
      <c r="F75" s="386"/>
      <c r="G75" s="386"/>
      <c r="H75" s="386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2"/>
      <c r="C76" s="30" t="s">
        <v>106</v>
      </c>
      <c r="D76" s="23"/>
      <c r="E76" s="23"/>
      <c r="F76" s="23"/>
      <c r="G76" s="23"/>
      <c r="H76" s="23"/>
      <c r="I76" s="23"/>
      <c r="J76" s="23"/>
      <c r="K76" s="23"/>
      <c r="L76" s="21"/>
    </row>
    <row r="77" spans="1:31" s="2" customFormat="1" ht="16.5" customHeight="1">
      <c r="A77" s="36"/>
      <c r="B77" s="37"/>
      <c r="C77" s="38"/>
      <c r="D77" s="38"/>
      <c r="E77" s="385" t="s">
        <v>107</v>
      </c>
      <c r="F77" s="387"/>
      <c r="G77" s="387"/>
      <c r="H77" s="387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108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4" t="str">
        <f>E11</f>
        <v>22-11-4 - SO 05 - 001.4 - Oprava mostu v km 24,778 na trati Kutná Hora-Zruč n/S_DSPS</v>
      </c>
      <c r="F79" s="387"/>
      <c r="G79" s="387"/>
      <c r="H79" s="387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23</v>
      </c>
      <c r="D81" s="38"/>
      <c r="E81" s="38"/>
      <c r="F81" s="28" t="str">
        <f>F14</f>
        <v xml:space="preserve"> </v>
      </c>
      <c r="G81" s="38"/>
      <c r="H81" s="38"/>
      <c r="I81" s="30" t="s">
        <v>25</v>
      </c>
      <c r="J81" s="61" t="str">
        <f>IF(J14="","",J14)</f>
        <v>24. 11. 2022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0" t="s">
        <v>33</v>
      </c>
      <c r="D83" s="38"/>
      <c r="E83" s="38"/>
      <c r="F83" s="28" t="str">
        <f>E17</f>
        <v>Správa železnic, státní organizace</v>
      </c>
      <c r="G83" s="38"/>
      <c r="H83" s="38"/>
      <c r="I83" s="30" t="s">
        <v>41</v>
      </c>
      <c r="J83" s="34" t="str">
        <f>E23</f>
        <v>DIPONT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0" t="s">
        <v>39</v>
      </c>
      <c r="D84" s="38"/>
      <c r="E84" s="38"/>
      <c r="F84" s="28" t="str">
        <f>IF(E20="","",E20)</f>
        <v>Vyplň údaj</v>
      </c>
      <c r="G84" s="38"/>
      <c r="H84" s="38"/>
      <c r="I84" s="30" t="s">
        <v>46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130</v>
      </c>
      <c r="D86" s="156" t="s">
        <v>69</v>
      </c>
      <c r="E86" s="156" t="s">
        <v>65</v>
      </c>
      <c r="F86" s="156" t="s">
        <v>66</v>
      </c>
      <c r="G86" s="156" t="s">
        <v>131</v>
      </c>
      <c r="H86" s="156" t="s">
        <v>132</v>
      </c>
      <c r="I86" s="156" t="s">
        <v>133</v>
      </c>
      <c r="J86" s="156" t="s">
        <v>112</v>
      </c>
      <c r="K86" s="157" t="s">
        <v>134</v>
      </c>
      <c r="L86" s="158"/>
      <c r="M86" s="70" t="s">
        <v>47</v>
      </c>
      <c r="N86" s="71" t="s">
        <v>54</v>
      </c>
      <c r="O86" s="71" t="s">
        <v>135</v>
      </c>
      <c r="P86" s="71" t="s">
        <v>136</v>
      </c>
      <c r="Q86" s="71" t="s">
        <v>137</v>
      </c>
      <c r="R86" s="71" t="s">
        <v>138</v>
      </c>
      <c r="S86" s="71" t="s">
        <v>139</v>
      </c>
      <c r="T86" s="72" t="s">
        <v>140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141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</f>
        <v>0</v>
      </c>
      <c r="Q87" s="74"/>
      <c r="R87" s="161">
        <f>R88</f>
        <v>0</v>
      </c>
      <c r="S87" s="74"/>
      <c r="T87" s="162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83</v>
      </c>
      <c r="AU87" s="18" t="s">
        <v>113</v>
      </c>
      <c r="BK87" s="163">
        <f>BK88</f>
        <v>0</v>
      </c>
    </row>
    <row r="88" spans="2:63" s="12" customFormat="1" ht="25.9" customHeight="1">
      <c r="B88" s="164"/>
      <c r="C88" s="165"/>
      <c r="D88" s="166" t="s">
        <v>83</v>
      </c>
      <c r="E88" s="167" t="s">
        <v>857</v>
      </c>
      <c r="F88" s="167" t="s">
        <v>858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P89</f>
        <v>0</v>
      </c>
      <c r="Q88" s="172"/>
      <c r="R88" s="173">
        <f>R89</f>
        <v>0</v>
      </c>
      <c r="S88" s="172"/>
      <c r="T88" s="174">
        <f>T89</f>
        <v>0</v>
      </c>
      <c r="AR88" s="175" t="s">
        <v>177</v>
      </c>
      <c r="AT88" s="176" t="s">
        <v>83</v>
      </c>
      <c r="AU88" s="176" t="s">
        <v>84</v>
      </c>
      <c r="AY88" s="175" t="s">
        <v>144</v>
      </c>
      <c r="BK88" s="177">
        <f>BK89</f>
        <v>0</v>
      </c>
    </row>
    <row r="89" spans="2:63" s="12" customFormat="1" ht="22.9" customHeight="1">
      <c r="B89" s="164"/>
      <c r="C89" s="165"/>
      <c r="D89" s="166" t="s">
        <v>83</v>
      </c>
      <c r="E89" s="178" t="s">
        <v>859</v>
      </c>
      <c r="F89" s="178" t="s">
        <v>860</v>
      </c>
      <c r="G89" s="165"/>
      <c r="H89" s="165"/>
      <c r="I89" s="168"/>
      <c r="J89" s="179">
        <f>BK89</f>
        <v>0</v>
      </c>
      <c r="K89" s="165"/>
      <c r="L89" s="170"/>
      <c r="M89" s="171"/>
      <c r="N89" s="172"/>
      <c r="O89" s="172"/>
      <c r="P89" s="173">
        <f>SUM(P90:P92)</f>
        <v>0</v>
      </c>
      <c r="Q89" s="172"/>
      <c r="R89" s="173">
        <f>SUM(R90:R92)</f>
        <v>0</v>
      </c>
      <c r="S89" s="172"/>
      <c r="T89" s="174">
        <f>SUM(T90:T92)</f>
        <v>0</v>
      </c>
      <c r="AR89" s="175" t="s">
        <v>177</v>
      </c>
      <c r="AT89" s="176" t="s">
        <v>83</v>
      </c>
      <c r="AU89" s="176" t="s">
        <v>22</v>
      </c>
      <c r="AY89" s="175" t="s">
        <v>144</v>
      </c>
      <c r="BK89" s="177">
        <f>SUM(BK90:BK92)</f>
        <v>0</v>
      </c>
    </row>
    <row r="90" spans="1:65" s="2" customFormat="1" ht="16.5" customHeight="1">
      <c r="A90" s="36"/>
      <c r="B90" s="37"/>
      <c r="C90" s="180" t="s">
        <v>22</v>
      </c>
      <c r="D90" s="180" t="s">
        <v>146</v>
      </c>
      <c r="E90" s="181" t="s">
        <v>918</v>
      </c>
      <c r="F90" s="182" t="s">
        <v>919</v>
      </c>
      <c r="G90" s="183" t="s">
        <v>755</v>
      </c>
      <c r="H90" s="184">
        <v>1</v>
      </c>
      <c r="I90" s="185"/>
      <c r="J90" s="186">
        <f>ROUND(I90*H90,2)</f>
        <v>0</v>
      </c>
      <c r="K90" s="182" t="s">
        <v>150</v>
      </c>
      <c r="L90" s="41"/>
      <c r="M90" s="187" t="s">
        <v>47</v>
      </c>
      <c r="N90" s="188" t="s">
        <v>55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863</v>
      </c>
      <c r="AT90" s="191" t="s">
        <v>146</v>
      </c>
      <c r="AU90" s="191" t="s">
        <v>90</v>
      </c>
      <c r="AY90" s="18" t="s">
        <v>144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8" t="s">
        <v>22</v>
      </c>
      <c r="BK90" s="192">
        <f>ROUND(I90*H90,2)</f>
        <v>0</v>
      </c>
      <c r="BL90" s="18" t="s">
        <v>863</v>
      </c>
      <c r="BM90" s="191" t="s">
        <v>920</v>
      </c>
    </row>
    <row r="91" spans="1:47" s="2" customFormat="1" ht="11.25">
      <c r="A91" s="36"/>
      <c r="B91" s="37"/>
      <c r="C91" s="38"/>
      <c r="D91" s="193" t="s">
        <v>153</v>
      </c>
      <c r="E91" s="38"/>
      <c r="F91" s="194" t="s">
        <v>921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8" t="s">
        <v>153</v>
      </c>
      <c r="AU91" s="18" t="s">
        <v>90</v>
      </c>
    </row>
    <row r="92" spans="1:47" s="2" customFormat="1" ht="29.25">
      <c r="A92" s="36"/>
      <c r="B92" s="37"/>
      <c r="C92" s="38"/>
      <c r="D92" s="200" t="s">
        <v>663</v>
      </c>
      <c r="E92" s="38"/>
      <c r="F92" s="241" t="s">
        <v>922</v>
      </c>
      <c r="G92" s="38"/>
      <c r="H92" s="38"/>
      <c r="I92" s="195"/>
      <c r="J92" s="38"/>
      <c r="K92" s="38"/>
      <c r="L92" s="41"/>
      <c r="M92" s="243"/>
      <c r="N92" s="244"/>
      <c r="O92" s="245"/>
      <c r="P92" s="245"/>
      <c r="Q92" s="245"/>
      <c r="R92" s="245"/>
      <c r="S92" s="245"/>
      <c r="T92" s="24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8" t="s">
        <v>663</v>
      </c>
      <c r="AU92" s="18" t="s">
        <v>90</v>
      </c>
    </row>
    <row r="93" spans="1:31" s="2" customFormat="1" ht="6.95" customHeight="1">
      <c r="A93" s="36"/>
      <c r="B93" s="49"/>
      <c r="C93" s="50"/>
      <c r="D93" s="50"/>
      <c r="E93" s="50"/>
      <c r="F93" s="50"/>
      <c r="G93" s="50"/>
      <c r="H93" s="50"/>
      <c r="I93" s="50"/>
      <c r="J93" s="50"/>
      <c r="K93" s="50"/>
      <c r="L93" s="41"/>
      <c r="M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</sheetData>
  <sheetProtection algorithmName="SHA-512" hashValue="pekCzJezYS4sQUIj4mRJE8ndeXjoXAW7TXqnwLL5uQvOp+yOoQ12lm6f7Aivjv6XeZy9MHptgXuAXqwel+TfDw==" saltValue="zXY1g3J4m5TKwj2pQffvqgIT57OAUPlREHW8tN7W+03KKuYlimNDYx/jI2eGc0v+g9X5R9InYPf/XDLzyoAvvA==" spinCount="100000" sheet="1" objects="1" scenarios="1" formatColumns="0" formatRows="0" autoFilter="0"/>
  <autoFilter ref="C86:K9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hyperlinks>
    <hyperlink ref="F91" r:id="rId1" display="https://podminky.urs.cz/item/CS_URS_2022_02/01325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52" customWidth="1"/>
    <col min="2" max="2" width="1.7109375" style="252" customWidth="1"/>
    <col min="3" max="4" width="5.00390625" style="252" customWidth="1"/>
    <col min="5" max="5" width="11.7109375" style="252" customWidth="1"/>
    <col min="6" max="6" width="9.140625" style="252" customWidth="1"/>
    <col min="7" max="7" width="5.00390625" style="252" customWidth="1"/>
    <col min="8" max="8" width="77.8515625" style="252" customWidth="1"/>
    <col min="9" max="10" width="20.00390625" style="252" customWidth="1"/>
    <col min="11" max="11" width="1.7109375" style="252" customWidth="1"/>
  </cols>
  <sheetData>
    <row r="1" s="1" customFormat="1" ht="37.5" customHeight="1"/>
    <row r="2" spans="2:11" s="1" customFormat="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6" customFormat="1" ht="45" customHeight="1">
      <c r="B3" s="256"/>
      <c r="C3" s="389" t="s">
        <v>923</v>
      </c>
      <c r="D3" s="389"/>
      <c r="E3" s="389"/>
      <c r="F3" s="389"/>
      <c r="G3" s="389"/>
      <c r="H3" s="389"/>
      <c r="I3" s="389"/>
      <c r="J3" s="389"/>
      <c r="K3" s="257"/>
    </row>
    <row r="4" spans="2:11" s="1" customFormat="1" ht="25.5" customHeight="1">
      <c r="B4" s="258"/>
      <c r="C4" s="394" t="s">
        <v>924</v>
      </c>
      <c r="D4" s="394"/>
      <c r="E4" s="394"/>
      <c r="F4" s="394"/>
      <c r="G4" s="394"/>
      <c r="H4" s="394"/>
      <c r="I4" s="394"/>
      <c r="J4" s="394"/>
      <c r="K4" s="259"/>
    </row>
    <row r="5" spans="2:11" s="1" customFormat="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s="1" customFormat="1" ht="15" customHeight="1">
      <c r="B6" s="258"/>
      <c r="C6" s="393" t="s">
        <v>925</v>
      </c>
      <c r="D6" s="393"/>
      <c r="E6" s="393"/>
      <c r="F6" s="393"/>
      <c r="G6" s="393"/>
      <c r="H6" s="393"/>
      <c r="I6" s="393"/>
      <c r="J6" s="393"/>
      <c r="K6" s="259"/>
    </row>
    <row r="7" spans="2:11" s="1" customFormat="1" ht="15" customHeight="1">
      <c r="B7" s="262"/>
      <c r="C7" s="393" t="s">
        <v>926</v>
      </c>
      <c r="D7" s="393"/>
      <c r="E7" s="393"/>
      <c r="F7" s="393"/>
      <c r="G7" s="393"/>
      <c r="H7" s="393"/>
      <c r="I7" s="393"/>
      <c r="J7" s="393"/>
      <c r="K7" s="259"/>
    </row>
    <row r="8" spans="2:11" s="1" customFormat="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s="1" customFormat="1" ht="15" customHeight="1">
      <c r="B9" s="262"/>
      <c r="C9" s="393" t="s">
        <v>927</v>
      </c>
      <c r="D9" s="393"/>
      <c r="E9" s="393"/>
      <c r="F9" s="393"/>
      <c r="G9" s="393"/>
      <c r="H9" s="393"/>
      <c r="I9" s="393"/>
      <c r="J9" s="393"/>
      <c r="K9" s="259"/>
    </row>
    <row r="10" spans="2:11" s="1" customFormat="1" ht="15" customHeight="1">
      <c r="B10" s="262"/>
      <c r="C10" s="261"/>
      <c r="D10" s="393" t="s">
        <v>928</v>
      </c>
      <c r="E10" s="393"/>
      <c r="F10" s="393"/>
      <c r="G10" s="393"/>
      <c r="H10" s="393"/>
      <c r="I10" s="393"/>
      <c r="J10" s="393"/>
      <c r="K10" s="259"/>
    </row>
    <row r="11" spans="2:11" s="1" customFormat="1" ht="15" customHeight="1">
      <c r="B11" s="262"/>
      <c r="C11" s="263"/>
      <c r="D11" s="393" t="s">
        <v>929</v>
      </c>
      <c r="E11" s="393"/>
      <c r="F11" s="393"/>
      <c r="G11" s="393"/>
      <c r="H11" s="393"/>
      <c r="I11" s="393"/>
      <c r="J11" s="393"/>
      <c r="K11" s="259"/>
    </row>
    <row r="12" spans="2:11" s="1" customFormat="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s="1" customFormat="1" ht="15" customHeight="1">
      <c r="B13" s="262"/>
      <c r="C13" s="263"/>
      <c r="D13" s="264" t="s">
        <v>930</v>
      </c>
      <c r="E13" s="261"/>
      <c r="F13" s="261"/>
      <c r="G13" s="261"/>
      <c r="H13" s="261"/>
      <c r="I13" s="261"/>
      <c r="J13" s="261"/>
      <c r="K13" s="259"/>
    </row>
    <row r="14" spans="2:11" s="1" customFormat="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s="1" customFormat="1" ht="15" customHeight="1">
      <c r="B15" s="262"/>
      <c r="C15" s="263"/>
      <c r="D15" s="393" t="s">
        <v>931</v>
      </c>
      <c r="E15" s="393"/>
      <c r="F15" s="393"/>
      <c r="G15" s="393"/>
      <c r="H15" s="393"/>
      <c r="I15" s="393"/>
      <c r="J15" s="393"/>
      <c r="K15" s="259"/>
    </row>
    <row r="16" spans="2:11" s="1" customFormat="1" ht="15" customHeight="1">
      <c r="B16" s="262"/>
      <c r="C16" s="263"/>
      <c r="D16" s="393" t="s">
        <v>932</v>
      </c>
      <c r="E16" s="393"/>
      <c r="F16" s="393"/>
      <c r="G16" s="393"/>
      <c r="H16" s="393"/>
      <c r="I16" s="393"/>
      <c r="J16" s="393"/>
      <c r="K16" s="259"/>
    </row>
    <row r="17" spans="2:11" s="1" customFormat="1" ht="15" customHeight="1">
      <c r="B17" s="262"/>
      <c r="C17" s="263"/>
      <c r="D17" s="393" t="s">
        <v>933</v>
      </c>
      <c r="E17" s="393"/>
      <c r="F17" s="393"/>
      <c r="G17" s="393"/>
      <c r="H17" s="393"/>
      <c r="I17" s="393"/>
      <c r="J17" s="393"/>
      <c r="K17" s="259"/>
    </row>
    <row r="18" spans="2:11" s="1" customFormat="1" ht="15" customHeight="1">
      <c r="B18" s="262"/>
      <c r="C18" s="263"/>
      <c r="D18" s="263"/>
      <c r="E18" s="265" t="s">
        <v>934</v>
      </c>
      <c r="F18" s="393" t="s">
        <v>935</v>
      </c>
      <c r="G18" s="393"/>
      <c r="H18" s="393"/>
      <c r="I18" s="393"/>
      <c r="J18" s="393"/>
      <c r="K18" s="259"/>
    </row>
    <row r="19" spans="2:11" s="1" customFormat="1" ht="15" customHeight="1">
      <c r="B19" s="262"/>
      <c r="C19" s="263"/>
      <c r="D19" s="263"/>
      <c r="E19" s="265" t="s">
        <v>88</v>
      </c>
      <c r="F19" s="393" t="s">
        <v>936</v>
      </c>
      <c r="G19" s="393"/>
      <c r="H19" s="393"/>
      <c r="I19" s="393"/>
      <c r="J19" s="393"/>
      <c r="K19" s="259"/>
    </row>
    <row r="20" spans="2:11" s="1" customFormat="1" ht="15" customHeight="1">
      <c r="B20" s="262"/>
      <c r="C20" s="263"/>
      <c r="D20" s="263"/>
      <c r="E20" s="265" t="s">
        <v>937</v>
      </c>
      <c r="F20" s="393" t="s">
        <v>938</v>
      </c>
      <c r="G20" s="393"/>
      <c r="H20" s="393"/>
      <c r="I20" s="393"/>
      <c r="J20" s="393"/>
      <c r="K20" s="259"/>
    </row>
    <row r="21" spans="2:11" s="1" customFormat="1" ht="15" customHeight="1">
      <c r="B21" s="262"/>
      <c r="C21" s="263"/>
      <c r="D21" s="263"/>
      <c r="E21" s="265" t="s">
        <v>939</v>
      </c>
      <c r="F21" s="393" t="s">
        <v>940</v>
      </c>
      <c r="G21" s="393"/>
      <c r="H21" s="393"/>
      <c r="I21" s="393"/>
      <c r="J21" s="393"/>
      <c r="K21" s="259"/>
    </row>
    <row r="22" spans="2:11" s="1" customFormat="1" ht="15" customHeight="1">
      <c r="B22" s="262"/>
      <c r="C22" s="263"/>
      <c r="D22" s="263"/>
      <c r="E22" s="265" t="s">
        <v>837</v>
      </c>
      <c r="F22" s="393" t="s">
        <v>838</v>
      </c>
      <c r="G22" s="393"/>
      <c r="H22" s="393"/>
      <c r="I22" s="393"/>
      <c r="J22" s="393"/>
      <c r="K22" s="259"/>
    </row>
    <row r="23" spans="2:11" s="1" customFormat="1" ht="15" customHeight="1">
      <c r="B23" s="262"/>
      <c r="C23" s="263"/>
      <c r="D23" s="263"/>
      <c r="E23" s="265" t="s">
        <v>94</v>
      </c>
      <c r="F23" s="393" t="s">
        <v>941</v>
      </c>
      <c r="G23" s="393"/>
      <c r="H23" s="393"/>
      <c r="I23" s="393"/>
      <c r="J23" s="393"/>
      <c r="K23" s="259"/>
    </row>
    <row r="24" spans="2:11" s="1" customFormat="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s="1" customFormat="1" ht="15" customHeight="1">
      <c r="B25" s="262"/>
      <c r="C25" s="393" t="s">
        <v>942</v>
      </c>
      <c r="D25" s="393"/>
      <c r="E25" s="393"/>
      <c r="F25" s="393"/>
      <c r="G25" s="393"/>
      <c r="H25" s="393"/>
      <c r="I25" s="393"/>
      <c r="J25" s="393"/>
      <c r="K25" s="259"/>
    </row>
    <row r="26" spans="2:11" s="1" customFormat="1" ht="15" customHeight="1">
      <c r="B26" s="262"/>
      <c r="C26" s="393" t="s">
        <v>943</v>
      </c>
      <c r="D26" s="393"/>
      <c r="E26" s="393"/>
      <c r="F26" s="393"/>
      <c r="G26" s="393"/>
      <c r="H26" s="393"/>
      <c r="I26" s="393"/>
      <c r="J26" s="393"/>
      <c r="K26" s="259"/>
    </row>
    <row r="27" spans="2:11" s="1" customFormat="1" ht="15" customHeight="1">
      <c r="B27" s="262"/>
      <c r="C27" s="261"/>
      <c r="D27" s="393" t="s">
        <v>944</v>
      </c>
      <c r="E27" s="393"/>
      <c r="F27" s="393"/>
      <c r="G27" s="393"/>
      <c r="H27" s="393"/>
      <c r="I27" s="393"/>
      <c r="J27" s="393"/>
      <c r="K27" s="259"/>
    </row>
    <row r="28" spans="2:11" s="1" customFormat="1" ht="15" customHeight="1">
      <c r="B28" s="262"/>
      <c r="C28" s="263"/>
      <c r="D28" s="393" t="s">
        <v>945</v>
      </c>
      <c r="E28" s="393"/>
      <c r="F28" s="393"/>
      <c r="G28" s="393"/>
      <c r="H28" s="393"/>
      <c r="I28" s="393"/>
      <c r="J28" s="393"/>
      <c r="K28" s="259"/>
    </row>
    <row r="29" spans="2:11" s="1" customFormat="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s="1" customFormat="1" ht="15" customHeight="1">
      <c r="B30" s="262"/>
      <c r="C30" s="263"/>
      <c r="D30" s="393" t="s">
        <v>946</v>
      </c>
      <c r="E30" s="393"/>
      <c r="F30" s="393"/>
      <c r="G30" s="393"/>
      <c r="H30" s="393"/>
      <c r="I30" s="393"/>
      <c r="J30" s="393"/>
      <c r="K30" s="259"/>
    </row>
    <row r="31" spans="2:11" s="1" customFormat="1" ht="15" customHeight="1">
      <c r="B31" s="262"/>
      <c r="C31" s="263"/>
      <c r="D31" s="393" t="s">
        <v>947</v>
      </c>
      <c r="E31" s="393"/>
      <c r="F31" s="393"/>
      <c r="G31" s="393"/>
      <c r="H31" s="393"/>
      <c r="I31" s="393"/>
      <c r="J31" s="393"/>
      <c r="K31" s="259"/>
    </row>
    <row r="32" spans="2:11" s="1" customFormat="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s="1" customFormat="1" ht="15" customHeight="1">
      <c r="B33" s="262"/>
      <c r="C33" s="263"/>
      <c r="D33" s="393" t="s">
        <v>948</v>
      </c>
      <c r="E33" s="393"/>
      <c r="F33" s="393"/>
      <c r="G33" s="393"/>
      <c r="H33" s="393"/>
      <c r="I33" s="393"/>
      <c r="J33" s="393"/>
      <c r="K33" s="259"/>
    </row>
    <row r="34" spans="2:11" s="1" customFormat="1" ht="15" customHeight="1">
      <c r="B34" s="262"/>
      <c r="C34" s="263"/>
      <c r="D34" s="393" t="s">
        <v>949</v>
      </c>
      <c r="E34" s="393"/>
      <c r="F34" s="393"/>
      <c r="G34" s="393"/>
      <c r="H34" s="393"/>
      <c r="I34" s="393"/>
      <c r="J34" s="393"/>
      <c r="K34" s="259"/>
    </row>
    <row r="35" spans="2:11" s="1" customFormat="1" ht="15" customHeight="1">
      <c r="B35" s="262"/>
      <c r="C35" s="263"/>
      <c r="D35" s="393" t="s">
        <v>950</v>
      </c>
      <c r="E35" s="393"/>
      <c r="F35" s="393"/>
      <c r="G35" s="393"/>
      <c r="H35" s="393"/>
      <c r="I35" s="393"/>
      <c r="J35" s="393"/>
      <c r="K35" s="259"/>
    </row>
    <row r="36" spans="2:11" s="1" customFormat="1" ht="15" customHeight="1">
      <c r="B36" s="262"/>
      <c r="C36" s="263"/>
      <c r="D36" s="261"/>
      <c r="E36" s="264" t="s">
        <v>130</v>
      </c>
      <c r="F36" s="261"/>
      <c r="G36" s="393" t="s">
        <v>951</v>
      </c>
      <c r="H36" s="393"/>
      <c r="I36" s="393"/>
      <c r="J36" s="393"/>
      <c r="K36" s="259"/>
    </row>
    <row r="37" spans="2:11" s="1" customFormat="1" ht="30.75" customHeight="1">
      <c r="B37" s="262"/>
      <c r="C37" s="263"/>
      <c r="D37" s="261"/>
      <c r="E37" s="264" t="s">
        <v>952</v>
      </c>
      <c r="F37" s="261"/>
      <c r="G37" s="393" t="s">
        <v>953</v>
      </c>
      <c r="H37" s="393"/>
      <c r="I37" s="393"/>
      <c r="J37" s="393"/>
      <c r="K37" s="259"/>
    </row>
    <row r="38" spans="2:11" s="1" customFormat="1" ht="15" customHeight="1">
      <c r="B38" s="262"/>
      <c r="C38" s="263"/>
      <c r="D38" s="261"/>
      <c r="E38" s="264" t="s">
        <v>65</v>
      </c>
      <c r="F38" s="261"/>
      <c r="G38" s="393" t="s">
        <v>954</v>
      </c>
      <c r="H38" s="393"/>
      <c r="I38" s="393"/>
      <c r="J38" s="393"/>
      <c r="K38" s="259"/>
    </row>
    <row r="39" spans="2:11" s="1" customFormat="1" ht="15" customHeight="1">
      <c r="B39" s="262"/>
      <c r="C39" s="263"/>
      <c r="D39" s="261"/>
      <c r="E39" s="264" t="s">
        <v>66</v>
      </c>
      <c r="F39" s="261"/>
      <c r="G39" s="393" t="s">
        <v>955</v>
      </c>
      <c r="H39" s="393"/>
      <c r="I39" s="393"/>
      <c r="J39" s="393"/>
      <c r="K39" s="259"/>
    </row>
    <row r="40" spans="2:11" s="1" customFormat="1" ht="15" customHeight="1">
      <c r="B40" s="262"/>
      <c r="C40" s="263"/>
      <c r="D40" s="261"/>
      <c r="E40" s="264" t="s">
        <v>131</v>
      </c>
      <c r="F40" s="261"/>
      <c r="G40" s="393" t="s">
        <v>956</v>
      </c>
      <c r="H40" s="393"/>
      <c r="I40" s="393"/>
      <c r="J40" s="393"/>
      <c r="K40" s="259"/>
    </row>
    <row r="41" spans="2:11" s="1" customFormat="1" ht="15" customHeight="1">
      <c r="B41" s="262"/>
      <c r="C41" s="263"/>
      <c r="D41" s="261"/>
      <c r="E41" s="264" t="s">
        <v>132</v>
      </c>
      <c r="F41" s="261"/>
      <c r="G41" s="393" t="s">
        <v>957</v>
      </c>
      <c r="H41" s="393"/>
      <c r="I41" s="393"/>
      <c r="J41" s="393"/>
      <c r="K41" s="259"/>
    </row>
    <row r="42" spans="2:11" s="1" customFormat="1" ht="15" customHeight="1">
      <c r="B42" s="262"/>
      <c r="C42" s="263"/>
      <c r="D42" s="261"/>
      <c r="E42" s="264" t="s">
        <v>958</v>
      </c>
      <c r="F42" s="261"/>
      <c r="G42" s="393" t="s">
        <v>959</v>
      </c>
      <c r="H42" s="393"/>
      <c r="I42" s="393"/>
      <c r="J42" s="393"/>
      <c r="K42" s="259"/>
    </row>
    <row r="43" spans="2:11" s="1" customFormat="1" ht="15" customHeight="1">
      <c r="B43" s="262"/>
      <c r="C43" s="263"/>
      <c r="D43" s="261"/>
      <c r="E43" s="264"/>
      <c r="F43" s="261"/>
      <c r="G43" s="393" t="s">
        <v>960</v>
      </c>
      <c r="H43" s="393"/>
      <c r="I43" s="393"/>
      <c r="J43" s="393"/>
      <c r="K43" s="259"/>
    </row>
    <row r="44" spans="2:11" s="1" customFormat="1" ht="15" customHeight="1">
      <c r="B44" s="262"/>
      <c r="C44" s="263"/>
      <c r="D44" s="261"/>
      <c r="E44" s="264" t="s">
        <v>961</v>
      </c>
      <c r="F44" s="261"/>
      <c r="G44" s="393" t="s">
        <v>962</v>
      </c>
      <c r="H44" s="393"/>
      <c r="I44" s="393"/>
      <c r="J44" s="393"/>
      <c r="K44" s="259"/>
    </row>
    <row r="45" spans="2:11" s="1" customFormat="1" ht="15" customHeight="1">
      <c r="B45" s="262"/>
      <c r="C45" s="263"/>
      <c r="D45" s="261"/>
      <c r="E45" s="264" t="s">
        <v>134</v>
      </c>
      <c r="F45" s="261"/>
      <c r="G45" s="393" t="s">
        <v>963</v>
      </c>
      <c r="H45" s="393"/>
      <c r="I45" s="393"/>
      <c r="J45" s="393"/>
      <c r="K45" s="259"/>
    </row>
    <row r="46" spans="2:11" s="1" customFormat="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s="1" customFormat="1" ht="15" customHeight="1">
      <c r="B47" s="262"/>
      <c r="C47" s="263"/>
      <c r="D47" s="393" t="s">
        <v>964</v>
      </c>
      <c r="E47" s="393"/>
      <c r="F47" s="393"/>
      <c r="G47" s="393"/>
      <c r="H47" s="393"/>
      <c r="I47" s="393"/>
      <c r="J47" s="393"/>
      <c r="K47" s="259"/>
    </row>
    <row r="48" spans="2:11" s="1" customFormat="1" ht="15" customHeight="1">
      <c r="B48" s="262"/>
      <c r="C48" s="263"/>
      <c r="D48" s="263"/>
      <c r="E48" s="393" t="s">
        <v>965</v>
      </c>
      <c r="F48" s="393"/>
      <c r="G48" s="393"/>
      <c r="H48" s="393"/>
      <c r="I48" s="393"/>
      <c r="J48" s="393"/>
      <c r="K48" s="259"/>
    </row>
    <row r="49" spans="2:11" s="1" customFormat="1" ht="15" customHeight="1">
      <c r="B49" s="262"/>
      <c r="C49" s="263"/>
      <c r="D49" s="263"/>
      <c r="E49" s="393" t="s">
        <v>966</v>
      </c>
      <c r="F49" s="393"/>
      <c r="G49" s="393"/>
      <c r="H49" s="393"/>
      <c r="I49" s="393"/>
      <c r="J49" s="393"/>
      <c r="K49" s="259"/>
    </row>
    <row r="50" spans="2:11" s="1" customFormat="1" ht="15" customHeight="1">
      <c r="B50" s="262"/>
      <c r="C50" s="263"/>
      <c r="D50" s="263"/>
      <c r="E50" s="393" t="s">
        <v>967</v>
      </c>
      <c r="F50" s="393"/>
      <c r="G50" s="393"/>
      <c r="H50" s="393"/>
      <c r="I50" s="393"/>
      <c r="J50" s="393"/>
      <c r="K50" s="259"/>
    </row>
    <row r="51" spans="2:11" s="1" customFormat="1" ht="15" customHeight="1">
      <c r="B51" s="262"/>
      <c r="C51" s="263"/>
      <c r="D51" s="393" t="s">
        <v>968</v>
      </c>
      <c r="E51" s="393"/>
      <c r="F51" s="393"/>
      <c r="G51" s="393"/>
      <c r="H51" s="393"/>
      <c r="I51" s="393"/>
      <c r="J51" s="393"/>
      <c r="K51" s="259"/>
    </row>
    <row r="52" spans="2:11" s="1" customFormat="1" ht="25.5" customHeight="1">
      <c r="B52" s="258"/>
      <c r="C52" s="394" t="s">
        <v>969</v>
      </c>
      <c r="D52" s="394"/>
      <c r="E52" s="394"/>
      <c r="F52" s="394"/>
      <c r="G52" s="394"/>
      <c r="H52" s="394"/>
      <c r="I52" s="394"/>
      <c r="J52" s="394"/>
      <c r="K52" s="259"/>
    </row>
    <row r="53" spans="2:11" s="1" customFormat="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s="1" customFormat="1" ht="15" customHeight="1">
      <c r="B54" s="258"/>
      <c r="C54" s="393" t="s">
        <v>970</v>
      </c>
      <c r="D54" s="393"/>
      <c r="E54" s="393"/>
      <c r="F54" s="393"/>
      <c r="G54" s="393"/>
      <c r="H54" s="393"/>
      <c r="I54" s="393"/>
      <c r="J54" s="393"/>
      <c r="K54" s="259"/>
    </row>
    <row r="55" spans="2:11" s="1" customFormat="1" ht="15" customHeight="1">
      <c r="B55" s="258"/>
      <c r="C55" s="393" t="s">
        <v>971</v>
      </c>
      <c r="D55" s="393"/>
      <c r="E55" s="393"/>
      <c r="F55" s="393"/>
      <c r="G55" s="393"/>
      <c r="H55" s="393"/>
      <c r="I55" s="393"/>
      <c r="J55" s="393"/>
      <c r="K55" s="259"/>
    </row>
    <row r="56" spans="2:11" s="1" customFormat="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s="1" customFormat="1" ht="15" customHeight="1">
      <c r="B57" s="258"/>
      <c r="C57" s="393" t="s">
        <v>972</v>
      </c>
      <c r="D57" s="393"/>
      <c r="E57" s="393"/>
      <c r="F57" s="393"/>
      <c r="G57" s="393"/>
      <c r="H57" s="393"/>
      <c r="I57" s="393"/>
      <c r="J57" s="393"/>
      <c r="K57" s="259"/>
    </row>
    <row r="58" spans="2:11" s="1" customFormat="1" ht="15" customHeight="1">
      <c r="B58" s="258"/>
      <c r="C58" s="263"/>
      <c r="D58" s="393" t="s">
        <v>973</v>
      </c>
      <c r="E58" s="393"/>
      <c r="F58" s="393"/>
      <c r="G58" s="393"/>
      <c r="H58" s="393"/>
      <c r="I58" s="393"/>
      <c r="J58" s="393"/>
      <c r="K58" s="259"/>
    </row>
    <row r="59" spans="2:11" s="1" customFormat="1" ht="15" customHeight="1">
      <c r="B59" s="258"/>
      <c r="C59" s="263"/>
      <c r="D59" s="393" t="s">
        <v>974</v>
      </c>
      <c r="E59" s="393"/>
      <c r="F59" s="393"/>
      <c r="G59" s="393"/>
      <c r="H59" s="393"/>
      <c r="I59" s="393"/>
      <c r="J59" s="393"/>
      <c r="K59" s="259"/>
    </row>
    <row r="60" spans="2:11" s="1" customFormat="1" ht="15" customHeight="1">
      <c r="B60" s="258"/>
      <c r="C60" s="263"/>
      <c r="D60" s="393" t="s">
        <v>975</v>
      </c>
      <c r="E60" s="393"/>
      <c r="F60" s="393"/>
      <c r="G60" s="393"/>
      <c r="H60" s="393"/>
      <c r="I60" s="393"/>
      <c r="J60" s="393"/>
      <c r="K60" s="259"/>
    </row>
    <row r="61" spans="2:11" s="1" customFormat="1" ht="15" customHeight="1">
      <c r="B61" s="258"/>
      <c r="C61" s="263"/>
      <c r="D61" s="393" t="s">
        <v>976</v>
      </c>
      <c r="E61" s="393"/>
      <c r="F61" s="393"/>
      <c r="G61" s="393"/>
      <c r="H61" s="393"/>
      <c r="I61" s="393"/>
      <c r="J61" s="393"/>
      <c r="K61" s="259"/>
    </row>
    <row r="62" spans="2:11" s="1" customFormat="1" ht="15" customHeight="1">
      <c r="B62" s="258"/>
      <c r="C62" s="263"/>
      <c r="D62" s="395" t="s">
        <v>977</v>
      </c>
      <c r="E62" s="395"/>
      <c r="F62" s="395"/>
      <c r="G62" s="395"/>
      <c r="H62" s="395"/>
      <c r="I62" s="395"/>
      <c r="J62" s="395"/>
      <c r="K62" s="259"/>
    </row>
    <row r="63" spans="2:11" s="1" customFormat="1" ht="15" customHeight="1">
      <c r="B63" s="258"/>
      <c r="C63" s="263"/>
      <c r="D63" s="393" t="s">
        <v>978</v>
      </c>
      <c r="E63" s="393"/>
      <c r="F63" s="393"/>
      <c r="G63" s="393"/>
      <c r="H63" s="393"/>
      <c r="I63" s="393"/>
      <c r="J63" s="393"/>
      <c r="K63" s="259"/>
    </row>
    <row r="64" spans="2:11" s="1" customFormat="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s="1" customFormat="1" ht="15" customHeight="1">
      <c r="B65" s="258"/>
      <c r="C65" s="263"/>
      <c r="D65" s="393" t="s">
        <v>979</v>
      </c>
      <c r="E65" s="393"/>
      <c r="F65" s="393"/>
      <c r="G65" s="393"/>
      <c r="H65" s="393"/>
      <c r="I65" s="393"/>
      <c r="J65" s="393"/>
      <c r="K65" s="259"/>
    </row>
    <row r="66" spans="2:11" s="1" customFormat="1" ht="15" customHeight="1">
      <c r="B66" s="258"/>
      <c r="C66" s="263"/>
      <c r="D66" s="395" t="s">
        <v>980</v>
      </c>
      <c r="E66" s="395"/>
      <c r="F66" s="395"/>
      <c r="G66" s="395"/>
      <c r="H66" s="395"/>
      <c r="I66" s="395"/>
      <c r="J66" s="395"/>
      <c r="K66" s="259"/>
    </row>
    <row r="67" spans="2:11" s="1" customFormat="1" ht="15" customHeight="1">
      <c r="B67" s="258"/>
      <c r="C67" s="263"/>
      <c r="D67" s="393" t="s">
        <v>981</v>
      </c>
      <c r="E67" s="393"/>
      <c r="F67" s="393"/>
      <c r="G67" s="393"/>
      <c r="H67" s="393"/>
      <c r="I67" s="393"/>
      <c r="J67" s="393"/>
      <c r="K67" s="259"/>
    </row>
    <row r="68" spans="2:11" s="1" customFormat="1" ht="15" customHeight="1">
      <c r="B68" s="258"/>
      <c r="C68" s="263"/>
      <c r="D68" s="393" t="s">
        <v>982</v>
      </c>
      <c r="E68" s="393"/>
      <c r="F68" s="393"/>
      <c r="G68" s="393"/>
      <c r="H68" s="393"/>
      <c r="I68" s="393"/>
      <c r="J68" s="393"/>
      <c r="K68" s="259"/>
    </row>
    <row r="69" spans="2:11" s="1" customFormat="1" ht="15" customHeight="1">
      <c r="B69" s="258"/>
      <c r="C69" s="263"/>
      <c r="D69" s="393" t="s">
        <v>983</v>
      </c>
      <c r="E69" s="393"/>
      <c r="F69" s="393"/>
      <c r="G69" s="393"/>
      <c r="H69" s="393"/>
      <c r="I69" s="393"/>
      <c r="J69" s="393"/>
      <c r="K69" s="259"/>
    </row>
    <row r="70" spans="2:11" s="1" customFormat="1" ht="15" customHeight="1">
      <c r="B70" s="258"/>
      <c r="C70" s="263"/>
      <c r="D70" s="393" t="s">
        <v>984</v>
      </c>
      <c r="E70" s="393"/>
      <c r="F70" s="393"/>
      <c r="G70" s="393"/>
      <c r="H70" s="393"/>
      <c r="I70" s="393"/>
      <c r="J70" s="393"/>
      <c r="K70" s="259"/>
    </row>
    <row r="71" spans="2:11" s="1" customFormat="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s="1" customFormat="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s="1" customFormat="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s="1" customFormat="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s="1" customFormat="1" ht="45" customHeight="1">
      <c r="B75" s="275"/>
      <c r="C75" s="388" t="s">
        <v>985</v>
      </c>
      <c r="D75" s="388"/>
      <c r="E75" s="388"/>
      <c r="F75" s="388"/>
      <c r="G75" s="388"/>
      <c r="H75" s="388"/>
      <c r="I75" s="388"/>
      <c r="J75" s="388"/>
      <c r="K75" s="276"/>
    </row>
    <row r="76" spans="2:11" s="1" customFormat="1" ht="17.25" customHeight="1">
      <c r="B76" s="275"/>
      <c r="C76" s="277" t="s">
        <v>986</v>
      </c>
      <c r="D76" s="277"/>
      <c r="E76" s="277"/>
      <c r="F76" s="277" t="s">
        <v>987</v>
      </c>
      <c r="G76" s="278"/>
      <c r="H76" s="277" t="s">
        <v>66</v>
      </c>
      <c r="I76" s="277" t="s">
        <v>69</v>
      </c>
      <c r="J76" s="277" t="s">
        <v>988</v>
      </c>
      <c r="K76" s="276"/>
    </row>
    <row r="77" spans="2:11" s="1" customFormat="1" ht="17.25" customHeight="1">
      <c r="B77" s="275"/>
      <c r="C77" s="279" t="s">
        <v>989</v>
      </c>
      <c r="D77" s="279"/>
      <c r="E77" s="279"/>
      <c r="F77" s="280" t="s">
        <v>990</v>
      </c>
      <c r="G77" s="281"/>
      <c r="H77" s="279"/>
      <c r="I77" s="279"/>
      <c r="J77" s="279" t="s">
        <v>991</v>
      </c>
      <c r="K77" s="276"/>
    </row>
    <row r="78" spans="2:11" s="1" customFormat="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s="1" customFormat="1" ht="15" customHeight="1">
      <c r="B79" s="275"/>
      <c r="C79" s="264" t="s">
        <v>65</v>
      </c>
      <c r="D79" s="284"/>
      <c r="E79" s="284"/>
      <c r="F79" s="285" t="s">
        <v>992</v>
      </c>
      <c r="G79" s="286"/>
      <c r="H79" s="264" t="s">
        <v>993</v>
      </c>
      <c r="I79" s="264" t="s">
        <v>994</v>
      </c>
      <c r="J79" s="264">
        <v>20</v>
      </c>
      <c r="K79" s="276"/>
    </row>
    <row r="80" spans="2:11" s="1" customFormat="1" ht="15" customHeight="1">
      <c r="B80" s="275"/>
      <c r="C80" s="264" t="s">
        <v>995</v>
      </c>
      <c r="D80" s="264"/>
      <c r="E80" s="264"/>
      <c r="F80" s="285" t="s">
        <v>992</v>
      </c>
      <c r="G80" s="286"/>
      <c r="H80" s="264" t="s">
        <v>996</v>
      </c>
      <c r="I80" s="264" t="s">
        <v>994</v>
      </c>
      <c r="J80" s="264">
        <v>120</v>
      </c>
      <c r="K80" s="276"/>
    </row>
    <row r="81" spans="2:11" s="1" customFormat="1" ht="15" customHeight="1">
      <c r="B81" s="287"/>
      <c r="C81" s="264" t="s">
        <v>997</v>
      </c>
      <c r="D81" s="264"/>
      <c r="E81" s="264"/>
      <c r="F81" s="285" t="s">
        <v>998</v>
      </c>
      <c r="G81" s="286"/>
      <c r="H81" s="264" t="s">
        <v>999</v>
      </c>
      <c r="I81" s="264" t="s">
        <v>994</v>
      </c>
      <c r="J81" s="264">
        <v>50</v>
      </c>
      <c r="K81" s="276"/>
    </row>
    <row r="82" spans="2:11" s="1" customFormat="1" ht="15" customHeight="1">
      <c r="B82" s="287"/>
      <c r="C82" s="264" t="s">
        <v>1000</v>
      </c>
      <c r="D82" s="264"/>
      <c r="E82" s="264"/>
      <c r="F82" s="285" t="s">
        <v>992</v>
      </c>
      <c r="G82" s="286"/>
      <c r="H82" s="264" t="s">
        <v>1001</v>
      </c>
      <c r="I82" s="264" t="s">
        <v>1002</v>
      </c>
      <c r="J82" s="264"/>
      <c r="K82" s="276"/>
    </row>
    <row r="83" spans="2:11" s="1" customFormat="1" ht="15" customHeight="1">
      <c r="B83" s="287"/>
      <c r="C83" s="288" t="s">
        <v>1003</v>
      </c>
      <c r="D83" s="288"/>
      <c r="E83" s="288"/>
      <c r="F83" s="289" t="s">
        <v>998</v>
      </c>
      <c r="G83" s="288"/>
      <c r="H83" s="288" t="s">
        <v>1004</v>
      </c>
      <c r="I83" s="288" t="s">
        <v>994</v>
      </c>
      <c r="J83" s="288">
        <v>15</v>
      </c>
      <c r="K83" s="276"/>
    </row>
    <row r="84" spans="2:11" s="1" customFormat="1" ht="15" customHeight="1">
      <c r="B84" s="287"/>
      <c r="C84" s="288" t="s">
        <v>1005</v>
      </c>
      <c r="D84" s="288"/>
      <c r="E84" s="288"/>
      <c r="F84" s="289" t="s">
        <v>998</v>
      </c>
      <c r="G84" s="288"/>
      <c r="H84" s="288" t="s">
        <v>1006</v>
      </c>
      <c r="I84" s="288" t="s">
        <v>994</v>
      </c>
      <c r="J84" s="288">
        <v>15</v>
      </c>
      <c r="K84" s="276"/>
    </row>
    <row r="85" spans="2:11" s="1" customFormat="1" ht="15" customHeight="1">
      <c r="B85" s="287"/>
      <c r="C85" s="288" t="s">
        <v>1007</v>
      </c>
      <c r="D85" s="288"/>
      <c r="E85" s="288"/>
      <c r="F85" s="289" t="s">
        <v>998</v>
      </c>
      <c r="G85" s="288"/>
      <c r="H85" s="288" t="s">
        <v>1008</v>
      </c>
      <c r="I85" s="288" t="s">
        <v>994</v>
      </c>
      <c r="J85" s="288">
        <v>20</v>
      </c>
      <c r="K85" s="276"/>
    </row>
    <row r="86" spans="2:11" s="1" customFormat="1" ht="15" customHeight="1">
      <c r="B86" s="287"/>
      <c r="C86" s="288" t="s">
        <v>1009</v>
      </c>
      <c r="D86" s="288"/>
      <c r="E86" s="288"/>
      <c r="F86" s="289" t="s">
        <v>998</v>
      </c>
      <c r="G86" s="288"/>
      <c r="H86" s="288" t="s">
        <v>1010</v>
      </c>
      <c r="I86" s="288" t="s">
        <v>994</v>
      </c>
      <c r="J86" s="288">
        <v>20</v>
      </c>
      <c r="K86" s="276"/>
    </row>
    <row r="87" spans="2:11" s="1" customFormat="1" ht="15" customHeight="1">
      <c r="B87" s="287"/>
      <c r="C87" s="264" t="s">
        <v>1011</v>
      </c>
      <c r="D87" s="264"/>
      <c r="E87" s="264"/>
      <c r="F87" s="285" t="s">
        <v>998</v>
      </c>
      <c r="G87" s="286"/>
      <c r="H87" s="264" t="s">
        <v>1012</v>
      </c>
      <c r="I87" s="264" t="s">
        <v>994</v>
      </c>
      <c r="J87" s="264">
        <v>50</v>
      </c>
      <c r="K87" s="276"/>
    </row>
    <row r="88" spans="2:11" s="1" customFormat="1" ht="15" customHeight="1">
      <c r="B88" s="287"/>
      <c r="C88" s="264" t="s">
        <v>1013</v>
      </c>
      <c r="D88" s="264"/>
      <c r="E88" s="264"/>
      <c r="F88" s="285" t="s">
        <v>998</v>
      </c>
      <c r="G88" s="286"/>
      <c r="H88" s="264" t="s">
        <v>1014</v>
      </c>
      <c r="I88" s="264" t="s">
        <v>994</v>
      </c>
      <c r="J88" s="264">
        <v>20</v>
      </c>
      <c r="K88" s="276"/>
    </row>
    <row r="89" spans="2:11" s="1" customFormat="1" ht="15" customHeight="1">
      <c r="B89" s="287"/>
      <c r="C89" s="264" t="s">
        <v>1015</v>
      </c>
      <c r="D89" s="264"/>
      <c r="E89" s="264"/>
      <c r="F89" s="285" t="s">
        <v>998</v>
      </c>
      <c r="G89" s="286"/>
      <c r="H89" s="264" t="s">
        <v>1016</v>
      </c>
      <c r="I89" s="264" t="s">
        <v>994</v>
      </c>
      <c r="J89" s="264">
        <v>20</v>
      </c>
      <c r="K89" s="276"/>
    </row>
    <row r="90" spans="2:11" s="1" customFormat="1" ht="15" customHeight="1">
      <c r="B90" s="287"/>
      <c r="C90" s="264" t="s">
        <v>1017</v>
      </c>
      <c r="D90" s="264"/>
      <c r="E90" s="264"/>
      <c r="F90" s="285" t="s">
        <v>998</v>
      </c>
      <c r="G90" s="286"/>
      <c r="H90" s="264" t="s">
        <v>1018</v>
      </c>
      <c r="I90" s="264" t="s">
        <v>994</v>
      </c>
      <c r="J90" s="264">
        <v>50</v>
      </c>
      <c r="K90" s="276"/>
    </row>
    <row r="91" spans="2:11" s="1" customFormat="1" ht="15" customHeight="1">
      <c r="B91" s="287"/>
      <c r="C91" s="264" t="s">
        <v>1019</v>
      </c>
      <c r="D91" s="264"/>
      <c r="E91" s="264"/>
      <c r="F91" s="285" t="s">
        <v>998</v>
      </c>
      <c r="G91" s="286"/>
      <c r="H91" s="264" t="s">
        <v>1019</v>
      </c>
      <c r="I91" s="264" t="s">
        <v>994</v>
      </c>
      <c r="J91" s="264">
        <v>50</v>
      </c>
      <c r="K91" s="276"/>
    </row>
    <row r="92" spans="2:11" s="1" customFormat="1" ht="15" customHeight="1">
      <c r="B92" s="287"/>
      <c r="C92" s="264" t="s">
        <v>1020</v>
      </c>
      <c r="D92" s="264"/>
      <c r="E92" s="264"/>
      <c r="F92" s="285" t="s">
        <v>998</v>
      </c>
      <c r="G92" s="286"/>
      <c r="H92" s="264" t="s">
        <v>1021</v>
      </c>
      <c r="I92" s="264" t="s">
        <v>994</v>
      </c>
      <c r="J92" s="264">
        <v>255</v>
      </c>
      <c r="K92" s="276"/>
    </row>
    <row r="93" spans="2:11" s="1" customFormat="1" ht="15" customHeight="1">
      <c r="B93" s="287"/>
      <c r="C93" s="264" t="s">
        <v>1022</v>
      </c>
      <c r="D93" s="264"/>
      <c r="E93" s="264"/>
      <c r="F93" s="285" t="s">
        <v>992</v>
      </c>
      <c r="G93" s="286"/>
      <c r="H93" s="264" t="s">
        <v>1023</v>
      </c>
      <c r="I93" s="264" t="s">
        <v>1024</v>
      </c>
      <c r="J93" s="264"/>
      <c r="K93" s="276"/>
    </row>
    <row r="94" spans="2:11" s="1" customFormat="1" ht="15" customHeight="1">
      <c r="B94" s="287"/>
      <c r="C94" s="264" t="s">
        <v>1025</v>
      </c>
      <c r="D94" s="264"/>
      <c r="E94" s="264"/>
      <c r="F94" s="285" t="s">
        <v>992</v>
      </c>
      <c r="G94" s="286"/>
      <c r="H94" s="264" t="s">
        <v>1026</v>
      </c>
      <c r="I94" s="264" t="s">
        <v>1027</v>
      </c>
      <c r="J94" s="264"/>
      <c r="K94" s="276"/>
    </row>
    <row r="95" spans="2:11" s="1" customFormat="1" ht="15" customHeight="1">
      <c r="B95" s="287"/>
      <c r="C95" s="264" t="s">
        <v>1028</v>
      </c>
      <c r="D95" s="264"/>
      <c r="E95" s="264"/>
      <c r="F95" s="285" t="s">
        <v>992</v>
      </c>
      <c r="G95" s="286"/>
      <c r="H95" s="264" t="s">
        <v>1028</v>
      </c>
      <c r="I95" s="264" t="s">
        <v>1027</v>
      </c>
      <c r="J95" s="264"/>
      <c r="K95" s="276"/>
    </row>
    <row r="96" spans="2:11" s="1" customFormat="1" ht="15" customHeight="1">
      <c r="B96" s="287"/>
      <c r="C96" s="264" t="s">
        <v>50</v>
      </c>
      <c r="D96" s="264"/>
      <c r="E96" s="264"/>
      <c r="F96" s="285" t="s">
        <v>992</v>
      </c>
      <c r="G96" s="286"/>
      <c r="H96" s="264" t="s">
        <v>1029</v>
      </c>
      <c r="I96" s="264" t="s">
        <v>1027</v>
      </c>
      <c r="J96" s="264"/>
      <c r="K96" s="276"/>
    </row>
    <row r="97" spans="2:11" s="1" customFormat="1" ht="15" customHeight="1">
      <c r="B97" s="287"/>
      <c r="C97" s="264" t="s">
        <v>60</v>
      </c>
      <c r="D97" s="264"/>
      <c r="E97" s="264"/>
      <c r="F97" s="285" t="s">
        <v>992</v>
      </c>
      <c r="G97" s="286"/>
      <c r="H97" s="264" t="s">
        <v>1030</v>
      </c>
      <c r="I97" s="264" t="s">
        <v>1027</v>
      </c>
      <c r="J97" s="264"/>
      <c r="K97" s="276"/>
    </row>
    <row r="98" spans="2:11" s="1" customFormat="1" ht="15" customHeight="1">
      <c r="B98" s="290"/>
      <c r="C98" s="291"/>
      <c r="D98" s="291"/>
      <c r="E98" s="291"/>
      <c r="F98" s="291"/>
      <c r="G98" s="291"/>
      <c r="H98" s="291"/>
      <c r="I98" s="291"/>
      <c r="J98" s="291"/>
      <c r="K98" s="292"/>
    </row>
    <row r="99" spans="2:11" s="1" customFormat="1" ht="18.75" customHeight="1">
      <c r="B99" s="293"/>
      <c r="C99" s="294"/>
      <c r="D99" s="294"/>
      <c r="E99" s="294"/>
      <c r="F99" s="294"/>
      <c r="G99" s="294"/>
      <c r="H99" s="294"/>
      <c r="I99" s="294"/>
      <c r="J99" s="294"/>
      <c r="K99" s="293"/>
    </row>
    <row r="100" spans="2:11" s="1" customFormat="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s="1" customFormat="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s="1" customFormat="1" ht="45" customHeight="1">
      <c r="B102" s="275"/>
      <c r="C102" s="388" t="s">
        <v>1031</v>
      </c>
      <c r="D102" s="388"/>
      <c r="E102" s="388"/>
      <c r="F102" s="388"/>
      <c r="G102" s="388"/>
      <c r="H102" s="388"/>
      <c r="I102" s="388"/>
      <c r="J102" s="388"/>
      <c r="K102" s="276"/>
    </row>
    <row r="103" spans="2:11" s="1" customFormat="1" ht="17.25" customHeight="1">
      <c r="B103" s="275"/>
      <c r="C103" s="277" t="s">
        <v>986</v>
      </c>
      <c r="D103" s="277"/>
      <c r="E103" s="277"/>
      <c r="F103" s="277" t="s">
        <v>987</v>
      </c>
      <c r="G103" s="278"/>
      <c r="H103" s="277" t="s">
        <v>66</v>
      </c>
      <c r="I103" s="277" t="s">
        <v>69</v>
      </c>
      <c r="J103" s="277" t="s">
        <v>988</v>
      </c>
      <c r="K103" s="276"/>
    </row>
    <row r="104" spans="2:11" s="1" customFormat="1" ht="17.25" customHeight="1">
      <c r="B104" s="275"/>
      <c r="C104" s="279" t="s">
        <v>989</v>
      </c>
      <c r="D104" s="279"/>
      <c r="E104" s="279"/>
      <c r="F104" s="280" t="s">
        <v>990</v>
      </c>
      <c r="G104" s="281"/>
      <c r="H104" s="279"/>
      <c r="I104" s="279"/>
      <c r="J104" s="279" t="s">
        <v>991</v>
      </c>
      <c r="K104" s="276"/>
    </row>
    <row r="105" spans="2:11" s="1" customFormat="1" ht="5.25" customHeight="1">
      <c r="B105" s="275"/>
      <c r="C105" s="277"/>
      <c r="D105" s="277"/>
      <c r="E105" s="277"/>
      <c r="F105" s="277"/>
      <c r="G105" s="295"/>
      <c r="H105" s="277"/>
      <c r="I105" s="277"/>
      <c r="J105" s="277"/>
      <c r="K105" s="276"/>
    </row>
    <row r="106" spans="2:11" s="1" customFormat="1" ht="15" customHeight="1">
      <c r="B106" s="275"/>
      <c r="C106" s="264" t="s">
        <v>65</v>
      </c>
      <c r="D106" s="284"/>
      <c r="E106" s="284"/>
      <c r="F106" s="285" t="s">
        <v>992</v>
      </c>
      <c r="G106" s="264"/>
      <c r="H106" s="264" t="s">
        <v>1032</v>
      </c>
      <c r="I106" s="264" t="s">
        <v>994</v>
      </c>
      <c r="J106" s="264">
        <v>20</v>
      </c>
      <c r="K106" s="276"/>
    </row>
    <row r="107" spans="2:11" s="1" customFormat="1" ht="15" customHeight="1">
      <c r="B107" s="275"/>
      <c r="C107" s="264" t="s">
        <v>995</v>
      </c>
      <c r="D107" s="264"/>
      <c r="E107" s="264"/>
      <c r="F107" s="285" t="s">
        <v>992</v>
      </c>
      <c r="G107" s="264"/>
      <c r="H107" s="264" t="s">
        <v>1032</v>
      </c>
      <c r="I107" s="264" t="s">
        <v>994</v>
      </c>
      <c r="J107" s="264">
        <v>120</v>
      </c>
      <c r="K107" s="276"/>
    </row>
    <row r="108" spans="2:11" s="1" customFormat="1" ht="15" customHeight="1">
      <c r="B108" s="287"/>
      <c r="C108" s="264" t="s">
        <v>997</v>
      </c>
      <c r="D108" s="264"/>
      <c r="E108" s="264"/>
      <c r="F108" s="285" t="s">
        <v>998</v>
      </c>
      <c r="G108" s="264"/>
      <c r="H108" s="264" t="s">
        <v>1032</v>
      </c>
      <c r="I108" s="264" t="s">
        <v>994</v>
      </c>
      <c r="J108" s="264">
        <v>50</v>
      </c>
      <c r="K108" s="276"/>
    </row>
    <row r="109" spans="2:11" s="1" customFormat="1" ht="15" customHeight="1">
      <c r="B109" s="287"/>
      <c r="C109" s="264" t="s">
        <v>1000</v>
      </c>
      <c r="D109" s="264"/>
      <c r="E109" s="264"/>
      <c r="F109" s="285" t="s">
        <v>992</v>
      </c>
      <c r="G109" s="264"/>
      <c r="H109" s="264" t="s">
        <v>1032</v>
      </c>
      <c r="I109" s="264" t="s">
        <v>1002</v>
      </c>
      <c r="J109" s="264"/>
      <c r="K109" s="276"/>
    </row>
    <row r="110" spans="2:11" s="1" customFormat="1" ht="15" customHeight="1">
      <c r="B110" s="287"/>
      <c r="C110" s="264" t="s">
        <v>1011</v>
      </c>
      <c r="D110" s="264"/>
      <c r="E110" s="264"/>
      <c r="F110" s="285" t="s">
        <v>998</v>
      </c>
      <c r="G110" s="264"/>
      <c r="H110" s="264" t="s">
        <v>1032</v>
      </c>
      <c r="I110" s="264" t="s">
        <v>994</v>
      </c>
      <c r="J110" s="264">
        <v>50</v>
      </c>
      <c r="K110" s="276"/>
    </row>
    <row r="111" spans="2:11" s="1" customFormat="1" ht="15" customHeight="1">
      <c r="B111" s="287"/>
      <c r="C111" s="264" t="s">
        <v>1019</v>
      </c>
      <c r="D111" s="264"/>
      <c r="E111" s="264"/>
      <c r="F111" s="285" t="s">
        <v>998</v>
      </c>
      <c r="G111" s="264"/>
      <c r="H111" s="264" t="s">
        <v>1032</v>
      </c>
      <c r="I111" s="264" t="s">
        <v>994</v>
      </c>
      <c r="J111" s="264">
        <v>50</v>
      </c>
      <c r="K111" s="276"/>
    </row>
    <row r="112" spans="2:11" s="1" customFormat="1" ht="15" customHeight="1">
      <c r="B112" s="287"/>
      <c r="C112" s="264" t="s">
        <v>1017</v>
      </c>
      <c r="D112" s="264"/>
      <c r="E112" s="264"/>
      <c r="F112" s="285" t="s">
        <v>998</v>
      </c>
      <c r="G112" s="264"/>
      <c r="H112" s="264" t="s">
        <v>1032</v>
      </c>
      <c r="I112" s="264" t="s">
        <v>994</v>
      </c>
      <c r="J112" s="264">
        <v>50</v>
      </c>
      <c r="K112" s="276"/>
    </row>
    <row r="113" spans="2:11" s="1" customFormat="1" ht="15" customHeight="1">
      <c r="B113" s="287"/>
      <c r="C113" s="264" t="s">
        <v>65</v>
      </c>
      <c r="D113" s="264"/>
      <c r="E113" s="264"/>
      <c r="F113" s="285" t="s">
        <v>992</v>
      </c>
      <c r="G113" s="264"/>
      <c r="H113" s="264" t="s">
        <v>1033</v>
      </c>
      <c r="I113" s="264" t="s">
        <v>994</v>
      </c>
      <c r="J113" s="264">
        <v>20</v>
      </c>
      <c r="K113" s="276"/>
    </row>
    <row r="114" spans="2:11" s="1" customFormat="1" ht="15" customHeight="1">
      <c r="B114" s="287"/>
      <c r="C114" s="264" t="s">
        <v>1034</v>
      </c>
      <c r="D114" s="264"/>
      <c r="E114" s="264"/>
      <c r="F114" s="285" t="s">
        <v>992</v>
      </c>
      <c r="G114" s="264"/>
      <c r="H114" s="264" t="s">
        <v>1035</v>
      </c>
      <c r="I114" s="264" t="s">
        <v>994</v>
      </c>
      <c r="J114" s="264">
        <v>120</v>
      </c>
      <c r="K114" s="276"/>
    </row>
    <row r="115" spans="2:11" s="1" customFormat="1" ht="15" customHeight="1">
      <c r="B115" s="287"/>
      <c r="C115" s="264" t="s">
        <v>50</v>
      </c>
      <c r="D115" s="264"/>
      <c r="E115" s="264"/>
      <c r="F115" s="285" t="s">
        <v>992</v>
      </c>
      <c r="G115" s="264"/>
      <c r="H115" s="264" t="s">
        <v>1036</v>
      </c>
      <c r="I115" s="264" t="s">
        <v>1027</v>
      </c>
      <c r="J115" s="264"/>
      <c r="K115" s="276"/>
    </row>
    <row r="116" spans="2:11" s="1" customFormat="1" ht="15" customHeight="1">
      <c r="B116" s="287"/>
      <c r="C116" s="264" t="s">
        <v>60</v>
      </c>
      <c r="D116" s="264"/>
      <c r="E116" s="264"/>
      <c r="F116" s="285" t="s">
        <v>992</v>
      </c>
      <c r="G116" s="264"/>
      <c r="H116" s="264" t="s">
        <v>1037</v>
      </c>
      <c r="I116" s="264" t="s">
        <v>1027</v>
      </c>
      <c r="J116" s="264"/>
      <c r="K116" s="276"/>
    </row>
    <row r="117" spans="2:11" s="1" customFormat="1" ht="15" customHeight="1">
      <c r="B117" s="287"/>
      <c r="C117" s="264" t="s">
        <v>69</v>
      </c>
      <c r="D117" s="264"/>
      <c r="E117" s="264"/>
      <c r="F117" s="285" t="s">
        <v>992</v>
      </c>
      <c r="G117" s="264"/>
      <c r="H117" s="264" t="s">
        <v>1038</v>
      </c>
      <c r="I117" s="264" t="s">
        <v>1039</v>
      </c>
      <c r="J117" s="264"/>
      <c r="K117" s="276"/>
    </row>
    <row r="118" spans="2:11" s="1" customFormat="1" ht="15" customHeight="1">
      <c r="B118" s="290"/>
      <c r="C118" s="296"/>
      <c r="D118" s="296"/>
      <c r="E118" s="296"/>
      <c r="F118" s="296"/>
      <c r="G118" s="296"/>
      <c r="H118" s="296"/>
      <c r="I118" s="296"/>
      <c r="J118" s="296"/>
      <c r="K118" s="292"/>
    </row>
    <row r="119" spans="2:11" s="1" customFormat="1" ht="18.75" customHeight="1">
      <c r="B119" s="297"/>
      <c r="C119" s="298"/>
      <c r="D119" s="298"/>
      <c r="E119" s="298"/>
      <c r="F119" s="299"/>
      <c r="G119" s="298"/>
      <c r="H119" s="298"/>
      <c r="I119" s="298"/>
      <c r="J119" s="298"/>
      <c r="K119" s="297"/>
    </row>
    <row r="120" spans="2:11" s="1" customFormat="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s="1" customFormat="1" ht="7.5" customHeight="1">
      <c r="B121" s="300"/>
      <c r="C121" s="301"/>
      <c r="D121" s="301"/>
      <c r="E121" s="301"/>
      <c r="F121" s="301"/>
      <c r="G121" s="301"/>
      <c r="H121" s="301"/>
      <c r="I121" s="301"/>
      <c r="J121" s="301"/>
      <c r="K121" s="302"/>
    </row>
    <row r="122" spans="2:11" s="1" customFormat="1" ht="45" customHeight="1">
      <c r="B122" s="303"/>
      <c r="C122" s="389" t="s">
        <v>1040</v>
      </c>
      <c r="D122" s="389"/>
      <c r="E122" s="389"/>
      <c r="F122" s="389"/>
      <c r="G122" s="389"/>
      <c r="H122" s="389"/>
      <c r="I122" s="389"/>
      <c r="J122" s="389"/>
      <c r="K122" s="304"/>
    </row>
    <row r="123" spans="2:11" s="1" customFormat="1" ht="17.25" customHeight="1">
      <c r="B123" s="305"/>
      <c r="C123" s="277" t="s">
        <v>986</v>
      </c>
      <c r="D123" s="277"/>
      <c r="E123" s="277"/>
      <c r="F123" s="277" t="s">
        <v>987</v>
      </c>
      <c r="G123" s="278"/>
      <c r="H123" s="277" t="s">
        <v>66</v>
      </c>
      <c r="I123" s="277" t="s">
        <v>69</v>
      </c>
      <c r="J123" s="277" t="s">
        <v>988</v>
      </c>
      <c r="K123" s="306"/>
    </row>
    <row r="124" spans="2:11" s="1" customFormat="1" ht="17.25" customHeight="1">
      <c r="B124" s="305"/>
      <c r="C124" s="279" t="s">
        <v>989</v>
      </c>
      <c r="D124" s="279"/>
      <c r="E124" s="279"/>
      <c r="F124" s="280" t="s">
        <v>990</v>
      </c>
      <c r="G124" s="281"/>
      <c r="H124" s="279"/>
      <c r="I124" s="279"/>
      <c r="J124" s="279" t="s">
        <v>991</v>
      </c>
      <c r="K124" s="306"/>
    </row>
    <row r="125" spans="2:11" s="1" customFormat="1" ht="5.25" customHeight="1">
      <c r="B125" s="307"/>
      <c r="C125" s="282"/>
      <c r="D125" s="282"/>
      <c r="E125" s="282"/>
      <c r="F125" s="282"/>
      <c r="G125" s="308"/>
      <c r="H125" s="282"/>
      <c r="I125" s="282"/>
      <c r="J125" s="282"/>
      <c r="K125" s="309"/>
    </row>
    <row r="126" spans="2:11" s="1" customFormat="1" ht="15" customHeight="1">
      <c r="B126" s="307"/>
      <c r="C126" s="264" t="s">
        <v>995</v>
      </c>
      <c r="D126" s="284"/>
      <c r="E126" s="284"/>
      <c r="F126" s="285" t="s">
        <v>992</v>
      </c>
      <c r="G126" s="264"/>
      <c r="H126" s="264" t="s">
        <v>1032</v>
      </c>
      <c r="I126" s="264" t="s">
        <v>994</v>
      </c>
      <c r="J126" s="264">
        <v>120</v>
      </c>
      <c r="K126" s="310"/>
    </row>
    <row r="127" spans="2:11" s="1" customFormat="1" ht="15" customHeight="1">
      <c r="B127" s="307"/>
      <c r="C127" s="264" t="s">
        <v>1041</v>
      </c>
      <c r="D127" s="264"/>
      <c r="E127" s="264"/>
      <c r="F127" s="285" t="s">
        <v>992</v>
      </c>
      <c r="G127" s="264"/>
      <c r="H127" s="264" t="s">
        <v>1042</v>
      </c>
      <c r="I127" s="264" t="s">
        <v>994</v>
      </c>
      <c r="J127" s="264" t="s">
        <v>1043</v>
      </c>
      <c r="K127" s="310"/>
    </row>
    <row r="128" spans="2:11" s="1" customFormat="1" ht="15" customHeight="1">
      <c r="B128" s="307"/>
      <c r="C128" s="264" t="s">
        <v>94</v>
      </c>
      <c r="D128" s="264"/>
      <c r="E128" s="264"/>
      <c r="F128" s="285" t="s">
        <v>992</v>
      </c>
      <c r="G128" s="264"/>
      <c r="H128" s="264" t="s">
        <v>1044</v>
      </c>
      <c r="I128" s="264" t="s">
        <v>994</v>
      </c>
      <c r="J128" s="264" t="s">
        <v>1043</v>
      </c>
      <c r="K128" s="310"/>
    </row>
    <row r="129" spans="2:11" s="1" customFormat="1" ht="15" customHeight="1">
      <c r="B129" s="307"/>
      <c r="C129" s="264" t="s">
        <v>1003</v>
      </c>
      <c r="D129" s="264"/>
      <c r="E129" s="264"/>
      <c r="F129" s="285" t="s">
        <v>998</v>
      </c>
      <c r="G129" s="264"/>
      <c r="H129" s="264" t="s">
        <v>1004</v>
      </c>
      <c r="I129" s="264" t="s">
        <v>994</v>
      </c>
      <c r="J129" s="264">
        <v>15</v>
      </c>
      <c r="K129" s="310"/>
    </row>
    <row r="130" spans="2:11" s="1" customFormat="1" ht="15" customHeight="1">
      <c r="B130" s="307"/>
      <c r="C130" s="288" t="s">
        <v>1005</v>
      </c>
      <c r="D130" s="288"/>
      <c r="E130" s="288"/>
      <c r="F130" s="289" t="s">
        <v>998</v>
      </c>
      <c r="G130" s="288"/>
      <c r="H130" s="288" t="s">
        <v>1006</v>
      </c>
      <c r="I130" s="288" t="s">
        <v>994</v>
      </c>
      <c r="J130" s="288">
        <v>15</v>
      </c>
      <c r="K130" s="310"/>
    </row>
    <row r="131" spans="2:11" s="1" customFormat="1" ht="15" customHeight="1">
      <c r="B131" s="307"/>
      <c r="C131" s="288" t="s">
        <v>1007</v>
      </c>
      <c r="D131" s="288"/>
      <c r="E131" s="288"/>
      <c r="F131" s="289" t="s">
        <v>998</v>
      </c>
      <c r="G131" s="288"/>
      <c r="H131" s="288" t="s">
        <v>1008</v>
      </c>
      <c r="I131" s="288" t="s">
        <v>994</v>
      </c>
      <c r="J131" s="288">
        <v>20</v>
      </c>
      <c r="K131" s="310"/>
    </row>
    <row r="132" spans="2:11" s="1" customFormat="1" ht="15" customHeight="1">
      <c r="B132" s="307"/>
      <c r="C132" s="288" t="s">
        <v>1009</v>
      </c>
      <c r="D132" s="288"/>
      <c r="E132" s="288"/>
      <c r="F132" s="289" t="s">
        <v>998</v>
      </c>
      <c r="G132" s="288"/>
      <c r="H132" s="288" t="s">
        <v>1010</v>
      </c>
      <c r="I132" s="288" t="s">
        <v>994</v>
      </c>
      <c r="J132" s="288">
        <v>20</v>
      </c>
      <c r="K132" s="310"/>
    </row>
    <row r="133" spans="2:11" s="1" customFormat="1" ht="15" customHeight="1">
      <c r="B133" s="307"/>
      <c r="C133" s="264" t="s">
        <v>997</v>
      </c>
      <c r="D133" s="264"/>
      <c r="E133" s="264"/>
      <c r="F133" s="285" t="s">
        <v>998</v>
      </c>
      <c r="G133" s="264"/>
      <c r="H133" s="264" t="s">
        <v>1032</v>
      </c>
      <c r="I133" s="264" t="s">
        <v>994</v>
      </c>
      <c r="J133" s="264">
        <v>50</v>
      </c>
      <c r="K133" s="310"/>
    </row>
    <row r="134" spans="2:11" s="1" customFormat="1" ht="15" customHeight="1">
      <c r="B134" s="307"/>
      <c r="C134" s="264" t="s">
        <v>1011</v>
      </c>
      <c r="D134" s="264"/>
      <c r="E134" s="264"/>
      <c r="F134" s="285" t="s">
        <v>998</v>
      </c>
      <c r="G134" s="264"/>
      <c r="H134" s="264" t="s">
        <v>1032</v>
      </c>
      <c r="I134" s="264" t="s">
        <v>994</v>
      </c>
      <c r="J134" s="264">
        <v>50</v>
      </c>
      <c r="K134" s="310"/>
    </row>
    <row r="135" spans="2:11" s="1" customFormat="1" ht="15" customHeight="1">
      <c r="B135" s="307"/>
      <c r="C135" s="264" t="s">
        <v>1017</v>
      </c>
      <c r="D135" s="264"/>
      <c r="E135" s="264"/>
      <c r="F135" s="285" t="s">
        <v>998</v>
      </c>
      <c r="G135" s="264"/>
      <c r="H135" s="264" t="s">
        <v>1032</v>
      </c>
      <c r="I135" s="264" t="s">
        <v>994</v>
      </c>
      <c r="J135" s="264">
        <v>50</v>
      </c>
      <c r="K135" s="310"/>
    </row>
    <row r="136" spans="2:11" s="1" customFormat="1" ht="15" customHeight="1">
      <c r="B136" s="307"/>
      <c r="C136" s="264" t="s">
        <v>1019</v>
      </c>
      <c r="D136" s="264"/>
      <c r="E136" s="264"/>
      <c r="F136" s="285" t="s">
        <v>998</v>
      </c>
      <c r="G136" s="264"/>
      <c r="H136" s="264" t="s">
        <v>1032</v>
      </c>
      <c r="I136" s="264" t="s">
        <v>994</v>
      </c>
      <c r="J136" s="264">
        <v>50</v>
      </c>
      <c r="K136" s="310"/>
    </row>
    <row r="137" spans="2:11" s="1" customFormat="1" ht="15" customHeight="1">
      <c r="B137" s="307"/>
      <c r="C137" s="264" t="s">
        <v>1020</v>
      </c>
      <c r="D137" s="264"/>
      <c r="E137" s="264"/>
      <c r="F137" s="285" t="s">
        <v>998</v>
      </c>
      <c r="G137" s="264"/>
      <c r="H137" s="264" t="s">
        <v>1045</v>
      </c>
      <c r="I137" s="264" t="s">
        <v>994</v>
      </c>
      <c r="J137" s="264">
        <v>255</v>
      </c>
      <c r="K137" s="310"/>
    </row>
    <row r="138" spans="2:11" s="1" customFormat="1" ht="15" customHeight="1">
      <c r="B138" s="307"/>
      <c r="C138" s="264" t="s">
        <v>1022</v>
      </c>
      <c r="D138" s="264"/>
      <c r="E138" s="264"/>
      <c r="F138" s="285" t="s">
        <v>992</v>
      </c>
      <c r="G138" s="264"/>
      <c r="H138" s="264" t="s">
        <v>1046</v>
      </c>
      <c r="I138" s="264" t="s">
        <v>1024</v>
      </c>
      <c r="J138" s="264"/>
      <c r="K138" s="310"/>
    </row>
    <row r="139" spans="2:11" s="1" customFormat="1" ht="15" customHeight="1">
      <c r="B139" s="307"/>
      <c r="C139" s="264" t="s">
        <v>1025</v>
      </c>
      <c r="D139" s="264"/>
      <c r="E139" s="264"/>
      <c r="F139" s="285" t="s">
        <v>992</v>
      </c>
      <c r="G139" s="264"/>
      <c r="H139" s="264" t="s">
        <v>1047</v>
      </c>
      <c r="I139" s="264" t="s">
        <v>1027</v>
      </c>
      <c r="J139" s="264"/>
      <c r="K139" s="310"/>
    </row>
    <row r="140" spans="2:11" s="1" customFormat="1" ht="15" customHeight="1">
      <c r="B140" s="307"/>
      <c r="C140" s="264" t="s">
        <v>1028</v>
      </c>
      <c r="D140" s="264"/>
      <c r="E140" s="264"/>
      <c r="F140" s="285" t="s">
        <v>992</v>
      </c>
      <c r="G140" s="264"/>
      <c r="H140" s="264" t="s">
        <v>1028</v>
      </c>
      <c r="I140" s="264" t="s">
        <v>1027</v>
      </c>
      <c r="J140" s="264"/>
      <c r="K140" s="310"/>
    </row>
    <row r="141" spans="2:11" s="1" customFormat="1" ht="15" customHeight="1">
      <c r="B141" s="307"/>
      <c r="C141" s="264" t="s">
        <v>50</v>
      </c>
      <c r="D141" s="264"/>
      <c r="E141" s="264"/>
      <c r="F141" s="285" t="s">
        <v>992</v>
      </c>
      <c r="G141" s="264"/>
      <c r="H141" s="264" t="s">
        <v>1048</v>
      </c>
      <c r="I141" s="264" t="s">
        <v>1027</v>
      </c>
      <c r="J141" s="264"/>
      <c r="K141" s="310"/>
    </row>
    <row r="142" spans="2:11" s="1" customFormat="1" ht="15" customHeight="1">
      <c r="B142" s="307"/>
      <c r="C142" s="264" t="s">
        <v>1049</v>
      </c>
      <c r="D142" s="264"/>
      <c r="E142" s="264"/>
      <c r="F142" s="285" t="s">
        <v>992</v>
      </c>
      <c r="G142" s="264"/>
      <c r="H142" s="264" t="s">
        <v>1050</v>
      </c>
      <c r="I142" s="264" t="s">
        <v>1027</v>
      </c>
      <c r="J142" s="264"/>
      <c r="K142" s="310"/>
    </row>
    <row r="143" spans="2:11" s="1" customFormat="1" ht="15" customHeight="1">
      <c r="B143" s="311"/>
      <c r="C143" s="312"/>
      <c r="D143" s="312"/>
      <c r="E143" s="312"/>
      <c r="F143" s="312"/>
      <c r="G143" s="312"/>
      <c r="H143" s="312"/>
      <c r="I143" s="312"/>
      <c r="J143" s="312"/>
      <c r="K143" s="313"/>
    </row>
    <row r="144" spans="2:11" s="1" customFormat="1" ht="18.75" customHeight="1">
      <c r="B144" s="298"/>
      <c r="C144" s="298"/>
      <c r="D144" s="298"/>
      <c r="E144" s="298"/>
      <c r="F144" s="299"/>
      <c r="G144" s="298"/>
      <c r="H144" s="298"/>
      <c r="I144" s="298"/>
      <c r="J144" s="298"/>
      <c r="K144" s="298"/>
    </row>
    <row r="145" spans="2:11" s="1" customFormat="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s="1" customFormat="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s="1" customFormat="1" ht="45" customHeight="1">
      <c r="B147" s="275"/>
      <c r="C147" s="388" t="s">
        <v>1051</v>
      </c>
      <c r="D147" s="388"/>
      <c r="E147" s="388"/>
      <c r="F147" s="388"/>
      <c r="G147" s="388"/>
      <c r="H147" s="388"/>
      <c r="I147" s="388"/>
      <c r="J147" s="388"/>
      <c r="K147" s="276"/>
    </row>
    <row r="148" spans="2:11" s="1" customFormat="1" ht="17.25" customHeight="1">
      <c r="B148" s="275"/>
      <c r="C148" s="277" t="s">
        <v>986</v>
      </c>
      <c r="D148" s="277"/>
      <c r="E148" s="277"/>
      <c r="F148" s="277" t="s">
        <v>987</v>
      </c>
      <c r="G148" s="278"/>
      <c r="H148" s="277" t="s">
        <v>66</v>
      </c>
      <c r="I148" s="277" t="s">
        <v>69</v>
      </c>
      <c r="J148" s="277" t="s">
        <v>988</v>
      </c>
      <c r="K148" s="276"/>
    </row>
    <row r="149" spans="2:11" s="1" customFormat="1" ht="17.25" customHeight="1">
      <c r="B149" s="275"/>
      <c r="C149" s="279" t="s">
        <v>989</v>
      </c>
      <c r="D149" s="279"/>
      <c r="E149" s="279"/>
      <c r="F149" s="280" t="s">
        <v>990</v>
      </c>
      <c r="G149" s="281"/>
      <c r="H149" s="279"/>
      <c r="I149" s="279"/>
      <c r="J149" s="279" t="s">
        <v>991</v>
      </c>
      <c r="K149" s="276"/>
    </row>
    <row r="150" spans="2:11" s="1" customFormat="1" ht="5.25" customHeight="1">
      <c r="B150" s="287"/>
      <c r="C150" s="282"/>
      <c r="D150" s="282"/>
      <c r="E150" s="282"/>
      <c r="F150" s="282"/>
      <c r="G150" s="283"/>
      <c r="H150" s="282"/>
      <c r="I150" s="282"/>
      <c r="J150" s="282"/>
      <c r="K150" s="310"/>
    </row>
    <row r="151" spans="2:11" s="1" customFormat="1" ht="15" customHeight="1">
      <c r="B151" s="287"/>
      <c r="C151" s="314" t="s">
        <v>995</v>
      </c>
      <c r="D151" s="264"/>
      <c r="E151" s="264"/>
      <c r="F151" s="315" t="s">
        <v>992</v>
      </c>
      <c r="G151" s="264"/>
      <c r="H151" s="314" t="s">
        <v>1032</v>
      </c>
      <c r="I151" s="314" t="s">
        <v>994</v>
      </c>
      <c r="J151" s="314">
        <v>120</v>
      </c>
      <c r="K151" s="310"/>
    </row>
    <row r="152" spans="2:11" s="1" customFormat="1" ht="15" customHeight="1">
      <c r="B152" s="287"/>
      <c r="C152" s="314" t="s">
        <v>1041</v>
      </c>
      <c r="D152" s="264"/>
      <c r="E152" s="264"/>
      <c r="F152" s="315" t="s">
        <v>992</v>
      </c>
      <c r="G152" s="264"/>
      <c r="H152" s="314" t="s">
        <v>1052</v>
      </c>
      <c r="I152" s="314" t="s">
        <v>994</v>
      </c>
      <c r="J152" s="314" t="s">
        <v>1043</v>
      </c>
      <c r="K152" s="310"/>
    </row>
    <row r="153" spans="2:11" s="1" customFormat="1" ht="15" customHeight="1">
      <c r="B153" s="287"/>
      <c r="C153" s="314" t="s">
        <v>94</v>
      </c>
      <c r="D153" s="264"/>
      <c r="E153" s="264"/>
      <c r="F153" s="315" t="s">
        <v>992</v>
      </c>
      <c r="G153" s="264"/>
      <c r="H153" s="314" t="s">
        <v>1053</v>
      </c>
      <c r="I153" s="314" t="s">
        <v>994</v>
      </c>
      <c r="J153" s="314" t="s">
        <v>1043</v>
      </c>
      <c r="K153" s="310"/>
    </row>
    <row r="154" spans="2:11" s="1" customFormat="1" ht="15" customHeight="1">
      <c r="B154" s="287"/>
      <c r="C154" s="314" t="s">
        <v>997</v>
      </c>
      <c r="D154" s="264"/>
      <c r="E154" s="264"/>
      <c r="F154" s="315" t="s">
        <v>998</v>
      </c>
      <c r="G154" s="264"/>
      <c r="H154" s="314" t="s">
        <v>1032</v>
      </c>
      <c r="I154" s="314" t="s">
        <v>994</v>
      </c>
      <c r="J154" s="314">
        <v>50</v>
      </c>
      <c r="K154" s="310"/>
    </row>
    <row r="155" spans="2:11" s="1" customFormat="1" ht="15" customHeight="1">
      <c r="B155" s="287"/>
      <c r="C155" s="314" t="s">
        <v>1000</v>
      </c>
      <c r="D155" s="264"/>
      <c r="E155" s="264"/>
      <c r="F155" s="315" t="s">
        <v>992</v>
      </c>
      <c r="G155" s="264"/>
      <c r="H155" s="314" t="s">
        <v>1032</v>
      </c>
      <c r="I155" s="314" t="s">
        <v>1002</v>
      </c>
      <c r="J155" s="314"/>
      <c r="K155" s="310"/>
    </row>
    <row r="156" spans="2:11" s="1" customFormat="1" ht="15" customHeight="1">
      <c r="B156" s="287"/>
      <c r="C156" s="314" t="s">
        <v>1011</v>
      </c>
      <c r="D156" s="264"/>
      <c r="E156" s="264"/>
      <c r="F156" s="315" t="s">
        <v>998</v>
      </c>
      <c r="G156" s="264"/>
      <c r="H156" s="314" t="s">
        <v>1032</v>
      </c>
      <c r="I156" s="314" t="s">
        <v>994</v>
      </c>
      <c r="J156" s="314">
        <v>50</v>
      </c>
      <c r="K156" s="310"/>
    </row>
    <row r="157" spans="2:11" s="1" customFormat="1" ht="15" customHeight="1">
      <c r="B157" s="287"/>
      <c r="C157" s="314" t="s">
        <v>1019</v>
      </c>
      <c r="D157" s="264"/>
      <c r="E157" s="264"/>
      <c r="F157" s="315" t="s">
        <v>998</v>
      </c>
      <c r="G157" s="264"/>
      <c r="H157" s="314" t="s">
        <v>1032</v>
      </c>
      <c r="I157" s="314" t="s">
        <v>994</v>
      </c>
      <c r="J157" s="314">
        <v>50</v>
      </c>
      <c r="K157" s="310"/>
    </row>
    <row r="158" spans="2:11" s="1" customFormat="1" ht="15" customHeight="1">
      <c r="B158" s="287"/>
      <c r="C158" s="314" t="s">
        <v>1017</v>
      </c>
      <c r="D158" s="264"/>
      <c r="E158" s="264"/>
      <c r="F158" s="315" t="s">
        <v>998</v>
      </c>
      <c r="G158" s="264"/>
      <c r="H158" s="314" t="s">
        <v>1032</v>
      </c>
      <c r="I158" s="314" t="s">
        <v>994</v>
      </c>
      <c r="J158" s="314">
        <v>50</v>
      </c>
      <c r="K158" s="310"/>
    </row>
    <row r="159" spans="2:11" s="1" customFormat="1" ht="15" customHeight="1">
      <c r="B159" s="287"/>
      <c r="C159" s="314" t="s">
        <v>111</v>
      </c>
      <c r="D159" s="264"/>
      <c r="E159" s="264"/>
      <c r="F159" s="315" t="s">
        <v>992</v>
      </c>
      <c r="G159" s="264"/>
      <c r="H159" s="314" t="s">
        <v>1054</v>
      </c>
      <c r="I159" s="314" t="s">
        <v>994</v>
      </c>
      <c r="J159" s="314" t="s">
        <v>1055</v>
      </c>
      <c r="K159" s="310"/>
    </row>
    <row r="160" spans="2:11" s="1" customFormat="1" ht="15" customHeight="1">
      <c r="B160" s="287"/>
      <c r="C160" s="314" t="s">
        <v>1056</v>
      </c>
      <c r="D160" s="264"/>
      <c r="E160" s="264"/>
      <c r="F160" s="315" t="s">
        <v>992</v>
      </c>
      <c r="G160" s="264"/>
      <c r="H160" s="314" t="s">
        <v>1057</v>
      </c>
      <c r="I160" s="314" t="s">
        <v>1027</v>
      </c>
      <c r="J160" s="314"/>
      <c r="K160" s="310"/>
    </row>
    <row r="161" spans="2:11" s="1" customFormat="1" ht="15" customHeight="1">
      <c r="B161" s="316"/>
      <c r="C161" s="317"/>
      <c r="D161" s="317"/>
      <c r="E161" s="317"/>
      <c r="F161" s="317"/>
      <c r="G161" s="317"/>
      <c r="H161" s="317"/>
      <c r="I161" s="317"/>
      <c r="J161" s="317"/>
      <c r="K161" s="318"/>
    </row>
    <row r="162" spans="2:11" s="1" customFormat="1" ht="18.75" customHeight="1">
      <c r="B162" s="298"/>
      <c r="C162" s="308"/>
      <c r="D162" s="308"/>
      <c r="E162" s="308"/>
      <c r="F162" s="319"/>
      <c r="G162" s="308"/>
      <c r="H162" s="308"/>
      <c r="I162" s="308"/>
      <c r="J162" s="308"/>
      <c r="K162" s="298"/>
    </row>
    <row r="163" spans="2:11" s="1" customFormat="1" ht="18.75" customHeight="1">
      <c r="B163" s="298"/>
      <c r="C163" s="308"/>
      <c r="D163" s="308"/>
      <c r="E163" s="308"/>
      <c r="F163" s="319"/>
      <c r="G163" s="308"/>
      <c r="H163" s="308"/>
      <c r="I163" s="308"/>
      <c r="J163" s="308"/>
      <c r="K163" s="298"/>
    </row>
    <row r="164" spans="2:11" s="1" customFormat="1" ht="18.75" customHeight="1">
      <c r="B164" s="298"/>
      <c r="C164" s="308"/>
      <c r="D164" s="308"/>
      <c r="E164" s="308"/>
      <c r="F164" s="319"/>
      <c r="G164" s="308"/>
      <c r="H164" s="308"/>
      <c r="I164" s="308"/>
      <c r="J164" s="308"/>
      <c r="K164" s="298"/>
    </row>
    <row r="165" spans="2:11" s="1" customFormat="1" ht="18.75" customHeight="1">
      <c r="B165" s="298"/>
      <c r="C165" s="308"/>
      <c r="D165" s="308"/>
      <c r="E165" s="308"/>
      <c r="F165" s="319"/>
      <c r="G165" s="308"/>
      <c r="H165" s="308"/>
      <c r="I165" s="308"/>
      <c r="J165" s="308"/>
      <c r="K165" s="298"/>
    </row>
    <row r="166" spans="2:11" s="1" customFormat="1" ht="18.75" customHeight="1">
      <c r="B166" s="298"/>
      <c r="C166" s="308"/>
      <c r="D166" s="308"/>
      <c r="E166" s="308"/>
      <c r="F166" s="319"/>
      <c r="G166" s="308"/>
      <c r="H166" s="308"/>
      <c r="I166" s="308"/>
      <c r="J166" s="308"/>
      <c r="K166" s="298"/>
    </row>
    <row r="167" spans="2:11" s="1" customFormat="1" ht="18.75" customHeight="1">
      <c r="B167" s="298"/>
      <c r="C167" s="308"/>
      <c r="D167" s="308"/>
      <c r="E167" s="308"/>
      <c r="F167" s="319"/>
      <c r="G167" s="308"/>
      <c r="H167" s="308"/>
      <c r="I167" s="308"/>
      <c r="J167" s="308"/>
      <c r="K167" s="298"/>
    </row>
    <row r="168" spans="2:11" s="1" customFormat="1" ht="18.75" customHeight="1">
      <c r="B168" s="298"/>
      <c r="C168" s="308"/>
      <c r="D168" s="308"/>
      <c r="E168" s="308"/>
      <c r="F168" s="319"/>
      <c r="G168" s="308"/>
      <c r="H168" s="308"/>
      <c r="I168" s="308"/>
      <c r="J168" s="308"/>
      <c r="K168" s="298"/>
    </row>
    <row r="169" spans="2:11" s="1" customFormat="1" ht="18.75" customHeight="1">
      <c r="B169" s="271"/>
      <c r="C169" s="271"/>
      <c r="D169" s="271"/>
      <c r="E169" s="271"/>
      <c r="F169" s="271"/>
      <c r="G169" s="271"/>
      <c r="H169" s="271"/>
      <c r="I169" s="271"/>
      <c r="J169" s="271"/>
      <c r="K169" s="271"/>
    </row>
    <row r="170" spans="2:11" s="1" customFormat="1" ht="7.5" customHeight="1">
      <c r="B170" s="253"/>
      <c r="C170" s="254"/>
      <c r="D170" s="254"/>
      <c r="E170" s="254"/>
      <c r="F170" s="254"/>
      <c r="G170" s="254"/>
      <c r="H170" s="254"/>
      <c r="I170" s="254"/>
      <c r="J170" s="254"/>
      <c r="K170" s="255"/>
    </row>
    <row r="171" spans="2:11" s="1" customFormat="1" ht="45" customHeight="1">
      <c r="B171" s="256"/>
      <c r="C171" s="389" t="s">
        <v>1058</v>
      </c>
      <c r="D171" s="389"/>
      <c r="E171" s="389"/>
      <c r="F171" s="389"/>
      <c r="G171" s="389"/>
      <c r="H171" s="389"/>
      <c r="I171" s="389"/>
      <c r="J171" s="389"/>
      <c r="K171" s="257"/>
    </row>
    <row r="172" spans="2:11" s="1" customFormat="1" ht="17.25" customHeight="1">
      <c r="B172" s="256"/>
      <c r="C172" s="277" t="s">
        <v>986</v>
      </c>
      <c r="D172" s="277"/>
      <c r="E172" s="277"/>
      <c r="F172" s="277" t="s">
        <v>987</v>
      </c>
      <c r="G172" s="320"/>
      <c r="H172" s="321" t="s">
        <v>66</v>
      </c>
      <c r="I172" s="321" t="s">
        <v>69</v>
      </c>
      <c r="J172" s="277" t="s">
        <v>988</v>
      </c>
      <c r="K172" s="257"/>
    </row>
    <row r="173" spans="2:11" s="1" customFormat="1" ht="17.25" customHeight="1">
      <c r="B173" s="258"/>
      <c r="C173" s="279" t="s">
        <v>989</v>
      </c>
      <c r="D173" s="279"/>
      <c r="E173" s="279"/>
      <c r="F173" s="280" t="s">
        <v>990</v>
      </c>
      <c r="G173" s="322"/>
      <c r="H173" s="323"/>
      <c r="I173" s="323"/>
      <c r="J173" s="279" t="s">
        <v>991</v>
      </c>
      <c r="K173" s="259"/>
    </row>
    <row r="174" spans="2:11" s="1" customFormat="1" ht="5.25" customHeight="1">
      <c r="B174" s="287"/>
      <c r="C174" s="282"/>
      <c r="D174" s="282"/>
      <c r="E174" s="282"/>
      <c r="F174" s="282"/>
      <c r="G174" s="283"/>
      <c r="H174" s="282"/>
      <c r="I174" s="282"/>
      <c r="J174" s="282"/>
      <c r="K174" s="310"/>
    </row>
    <row r="175" spans="2:11" s="1" customFormat="1" ht="15" customHeight="1">
      <c r="B175" s="287"/>
      <c r="C175" s="264" t="s">
        <v>995</v>
      </c>
      <c r="D175" s="264"/>
      <c r="E175" s="264"/>
      <c r="F175" s="285" t="s">
        <v>992</v>
      </c>
      <c r="G175" s="264"/>
      <c r="H175" s="264" t="s">
        <v>1032</v>
      </c>
      <c r="I175" s="264" t="s">
        <v>994</v>
      </c>
      <c r="J175" s="264">
        <v>120</v>
      </c>
      <c r="K175" s="310"/>
    </row>
    <row r="176" spans="2:11" s="1" customFormat="1" ht="15" customHeight="1">
      <c r="B176" s="287"/>
      <c r="C176" s="264" t="s">
        <v>1041</v>
      </c>
      <c r="D176" s="264"/>
      <c r="E176" s="264"/>
      <c r="F176" s="285" t="s">
        <v>992</v>
      </c>
      <c r="G176" s="264"/>
      <c r="H176" s="264" t="s">
        <v>1042</v>
      </c>
      <c r="I176" s="264" t="s">
        <v>994</v>
      </c>
      <c r="J176" s="264" t="s">
        <v>1043</v>
      </c>
      <c r="K176" s="310"/>
    </row>
    <row r="177" spans="2:11" s="1" customFormat="1" ht="15" customHeight="1">
      <c r="B177" s="287"/>
      <c r="C177" s="264" t="s">
        <v>94</v>
      </c>
      <c r="D177" s="264"/>
      <c r="E177" s="264"/>
      <c r="F177" s="285" t="s">
        <v>992</v>
      </c>
      <c r="G177" s="264"/>
      <c r="H177" s="264" t="s">
        <v>1059</v>
      </c>
      <c r="I177" s="264" t="s">
        <v>994</v>
      </c>
      <c r="J177" s="264" t="s">
        <v>1043</v>
      </c>
      <c r="K177" s="310"/>
    </row>
    <row r="178" spans="2:11" s="1" customFormat="1" ht="15" customHeight="1">
      <c r="B178" s="287"/>
      <c r="C178" s="264" t="s">
        <v>997</v>
      </c>
      <c r="D178" s="264"/>
      <c r="E178" s="264"/>
      <c r="F178" s="285" t="s">
        <v>998</v>
      </c>
      <c r="G178" s="264"/>
      <c r="H178" s="264" t="s">
        <v>1059</v>
      </c>
      <c r="I178" s="264" t="s">
        <v>994</v>
      </c>
      <c r="J178" s="264">
        <v>50</v>
      </c>
      <c r="K178" s="310"/>
    </row>
    <row r="179" spans="2:11" s="1" customFormat="1" ht="15" customHeight="1">
      <c r="B179" s="287"/>
      <c r="C179" s="264" t="s">
        <v>1000</v>
      </c>
      <c r="D179" s="264"/>
      <c r="E179" s="264"/>
      <c r="F179" s="285" t="s">
        <v>992</v>
      </c>
      <c r="G179" s="264"/>
      <c r="H179" s="264" t="s">
        <v>1059</v>
      </c>
      <c r="I179" s="264" t="s">
        <v>1002</v>
      </c>
      <c r="J179" s="264"/>
      <c r="K179" s="310"/>
    </row>
    <row r="180" spans="2:11" s="1" customFormat="1" ht="15" customHeight="1">
      <c r="B180" s="287"/>
      <c r="C180" s="264" t="s">
        <v>1011</v>
      </c>
      <c r="D180" s="264"/>
      <c r="E180" s="264"/>
      <c r="F180" s="285" t="s">
        <v>998</v>
      </c>
      <c r="G180" s="264"/>
      <c r="H180" s="264" t="s">
        <v>1059</v>
      </c>
      <c r="I180" s="264" t="s">
        <v>994</v>
      </c>
      <c r="J180" s="264">
        <v>50</v>
      </c>
      <c r="K180" s="310"/>
    </row>
    <row r="181" spans="2:11" s="1" customFormat="1" ht="15" customHeight="1">
      <c r="B181" s="287"/>
      <c r="C181" s="264" t="s">
        <v>1019</v>
      </c>
      <c r="D181" s="264"/>
      <c r="E181" s="264"/>
      <c r="F181" s="285" t="s">
        <v>998</v>
      </c>
      <c r="G181" s="264"/>
      <c r="H181" s="264" t="s">
        <v>1059</v>
      </c>
      <c r="I181" s="264" t="s">
        <v>994</v>
      </c>
      <c r="J181" s="264">
        <v>50</v>
      </c>
      <c r="K181" s="310"/>
    </row>
    <row r="182" spans="2:11" s="1" customFormat="1" ht="15" customHeight="1">
      <c r="B182" s="287"/>
      <c r="C182" s="264" t="s">
        <v>1017</v>
      </c>
      <c r="D182" s="264"/>
      <c r="E182" s="264"/>
      <c r="F182" s="285" t="s">
        <v>998</v>
      </c>
      <c r="G182" s="264"/>
      <c r="H182" s="264" t="s">
        <v>1059</v>
      </c>
      <c r="I182" s="264" t="s">
        <v>994</v>
      </c>
      <c r="J182" s="264">
        <v>50</v>
      </c>
      <c r="K182" s="310"/>
    </row>
    <row r="183" spans="2:11" s="1" customFormat="1" ht="15" customHeight="1">
      <c r="B183" s="287"/>
      <c r="C183" s="264" t="s">
        <v>130</v>
      </c>
      <c r="D183" s="264"/>
      <c r="E183" s="264"/>
      <c r="F183" s="285" t="s">
        <v>992</v>
      </c>
      <c r="G183" s="264"/>
      <c r="H183" s="264" t="s">
        <v>1060</v>
      </c>
      <c r="I183" s="264" t="s">
        <v>1061</v>
      </c>
      <c r="J183" s="264"/>
      <c r="K183" s="310"/>
    </row>
    <row r="184" spans="2:11" s="1" customFormat="1" ht="15" customHeight="1">
      <c r="B184" s="287"/>
      <c r="C184" s="264" t="s">
        <v>69</v>
      </c>
      <c r="D184" s="264"/>
      <c r="E184" s="264"/>
      <c r="F184" s="285" t="s">
        <v>992</v>
      </c>
      <c r="G184" s="264"/>
      <c r="H184" s="264" t="s">
        <v>1062</v>
      </c>
      <c r="I184" s="264" t="s">
        <v>1063</v>
      </c>
      <c r="J184" s="264">
        <v>1</v>
      </c>
      <c r="K184" s="310"/>
    </row>
    <row r="185" spans="2:11" s="1" customFormat="1" ht="15" customHeight="1">
      <c r="B185" s="287"/>
      <c r="C185" s="264" t="s">
        <v>65</v>
      </c>
      <c r="D185" s="264"/>
      <c r="E185" s="264"/>
      <c r="F185" s="285" t="s">
        <v>992</v>
      </c>
      <c r="G185" s="264"/>
      <c r="H185" s="264" t="s">
        <v>1064</v>
      </c>
      <c r="I185" s="264" t="s">
        <v>994</v>
      </c>
      <c r="J185" s="264">
        <v>20</v>
      </c>
      <c r="K185" s="310"/>
    </row>
    <row r="186" spans="2:11" s="1" customFormat="1" ht="15" customHeight="1">
      <c r="B186" s="287"/>
      <c r="C186" s="264" t="s">
        <v>66</v>
      </c>
      <c r="D186" s="264"/>
      <c r="E186" s="264"/>
      <c r="F186" s="285" t="s">
        <v>992</v>
      </c>
      <c r="G186" s="264"/>
      <c r="H186" s="264" t="s">
        <v>1065</v>
      </c>
      <c r="I186" s="264" t="s">
        <v>994</v>
      </c>
      <c r="J186" s="264">
        <v>255</v>
      </c>
      <c r="K186" s="310"/>
    </row>
    <row r="187" spans="2:11" s="1" customFormat="1" ht="15" customHeight="1">
      <c r="B187" s="287"/>
      <c r="C187" s="264" t="s">
        <v>131</v>
      </c>
      <c r="D187" s="264"/>
      <c r="E187" s="264"/>
      <c r="F187" s="285" t="s">
        <v>992</v>
      </c>
      <c r="G187" s="264"/>
      <c r="H187" s="264" t="s">
        <v>956</v>
      </c>
      <c r="I187" s="264" t="s">
        <v>994</v>
      </c>
      <c r="J187" s="264">
        <v>10</v>
      </c>
      <c r="K187" s="310"/>
    </row>
    <row r="188" spans="2:11" s="1" customFormat="1" ht="15" customHeight="1">
      <c r="B188" s="287"/>
      <c r="C188" s="264" t="s">
        <v>132</v>
      </c>
      <c r="D188" s="264"/>
      <c r="E188" s="264"/>
      <c r="F188" s="285" t="s">
        <v>992</v>
      </c>
      <c r="G188" s="264"/>
      <c r="H188" s="264" t="s">
        <v>1066</v>
      </c>
      <c r="I188" s="264" t="s">
        <v>1027</v>
      </c>
      <c r="J188" s="264"/>
      <c r="K188" s="310"/>
    </row>
    <row r="189" spans="2:11" s="1" customFormat="1" ht="15" customHeight="1">
      <c r="B189" s="287"/>
      <c r="C189" s="264" t="s">
        <v>1067</v>
      </c>
      <c r="D189" s="264"/>
      <c r="E189" s="264"/>
      <c r="F189" s="285" t="s">
        <v>992</v>
      </c>
      <c r="G189" s="264"/>
      <c r="H189" s="264" t="s">
        <v>1068</v>
      </c>
      <c r="I189" s="264" t="s">
        <v>1027</v>
      </c>
      <c r="J189" s="264"/>
      <c r="K189" s="310"/>
    </row>
    <row r="190" spans="2:11" s="1" customFormat="1" ht="15" customHeight="1">
      <c r="B190" s="287"/>
      <c r="C190" s="264" t="s">
        <v>1056</v>
      </c>
      <c r="D190" s="264"/>
      <c r="E190" s="264"/>
      <c r="F190" s="285" t="s">
        <v>992</v>
      </c>
      <c r="G190" s="264"/>
      <c r="H190" s="264" t="s">
        <v>1069</v>
      </c>
      <c r="I190" s="264" t="s">
        <v>1027</v>
      </c>
      <c r="J190" s="264"/>
      <c r="K190" s="310"/>
    </row>
    <row r="191" spans="2:11" s="1" customFormat="1" ht="15" customHeight="1">
      <c r="B191" s="287"/>
      <c r="C191" s="264" t="s">
        <v>134</v>
      </c>
      <c r="D191" s="264"/>
      <c r="E191" s="264"/>
      <c r="F191" s="285" t="s">
        <v>998</v>
      </c>
      <c r="G191" s="264"/>
      <c r="H191" s="264" t="s">
        <v>1070</v>
      </c>
      <c r="I191" s="264" t="s">
        <v>994</v>
      </c>
      <c r="J191" s="264">
        <v>50</v>
      </c>
      <c r="K191" s="310"/>
    </row>
    <row r="192" spans="2:11" s="1" customFormat="1" ht="15" customHeight="1">
      <c r="B192" s="287"/>
      <c r="C192" s="264" t="s">
        <v>1071</v>
      </c>
      <c r="D192" s="264"/>
      <c r="E192" s="264"/>
      <c r="F192" s="285" t="s">
        <v>998</v>
      </c>
      <c r="G192" s="264"/>
      <c r="H192" s="264" t="s">
        <v>1072</v>
      </c>
      <c r="I192" s="264" t="s">
        <v>1073</v>
      </c>
      <c r="J192" s="264"/>
      <c r="K192" s="310"/>
    </row>
    <row r="193" spans="2:11" s="1" customFormat="1" ht="15" customHeight="1">
      <c r="B193" s="287"/>
      <c r="C193" s="264" t="s">
        <v>1074</v>
      </c>
      <c r="D193" s="264"/>
      <c r="E193" s="264"/>
      <c r="F193" s="285" t="s">
        <v>998</v>
      </c>
      <c r="G193" s="264"/>
      <c r="H193" s="264" t="s">
        <v>1075</v>
      </c>
      <c r="I193" s="264" t="s">
        <v>1073</v>
      </c>
      <c r="J193" s="264"/>
      <c r="K193" s="310"/>
    </row>
    <row r="194" spans="2:11" s="1" customFormat="1" ht="15" customHeight="1">
      <c r="B194" s="287"/>
      <c r="C194" s="264" t="s">
        <v>1076</v>
      </c>
      <c r="D194" s="264"/>
      <c r="E194" s="264"/>
      <c r="F194" s="285" t="s">
        <v>998</v>
      </c>
      <c r="G194" s="264"/>
      <c r="H194" s="264" t="s">
        <v>1077</v>
      </c>
      <c r="I194" s="264" t="s">
        <v>1073</v>
      </c>
      <c r="J194" s="264"/>
      <c r="K194" s="310"/>
    </row>
    <row r="195" spans="2:11" s="1" customFormat="1" ht="15" customHeight="1">
      <c r="B195" s="287"/>
      <c r="C195" s="324" t="s">
        <v>1078</v>
      </c>
      <c r="D195" s="264"/>
      <c r="E195" s="264"/>
      <c r="F195" s="285" t="s">
        <v>998</v>
      </c>
      <c r="G195" s="264"/>
      <c r="H195" s="264" t="s">
        <v>1079</v>
      </c>
      <c r="I195" s="264" t="s">
        <v>1080</v>
      </c>
      <c r="J195" s="325" t="s">
        <v>1081</v>
      </c>
      <c r="K195" s="310"/>
    </row>
    <row r="196" spans="2:11" s="1" customFormat="1" ht="15" customHeight="1">
      <c r="B196" s="287"/>
      <c r="C196" s="324" t="s">
        <v>54</v>
      </c>
      <c r="D196" s="264"/>
      <c r="E196" s="264"/>
      <c r="F196" s="285" t="s">
        <v>992</v>
      </c>
      <c r="G196" s="264"/>
      <c r="H196" s="261" t="s">
        <v>1082</v>
      </c>
      <c r="I196" s="264" t="s">
        <v>1083</v>
      </c>
      <c r="J196" s="264"/>
      <c r="K196" s="310"/>
    </row>
    <row r="197" spans="2:11" s="1" customFormat="1" ht="15" customHeight="1">
      <c r="B197" s="287"/>
      <c r="C197" s="324" t="s">
        <v>1084</v>
      </c>
      <c r="D197" s="264"/>
      <c r="E197" s="264"/>
      <c r="F197" s="285" t="s">
        <v>992</v>
      </c>
      <c r="G197" s="264"/>
      <c r="H197" s="264" t="s">
        <v>1085</v>
      </c>
      <c r="I197" s="264" t="s">
        <v>1027</v>
      </c>
      <c r="J197" s="264"/>
      <c r="K197" s="310"/>
    </row>
    <row r="198" spans="2:11" s="1" customFormat="1" ht="15" customHeight="1">
      <c r="B198" s="287"/>
      <c r="C198" s="324" t="s">
        <v>1086</v>
      </c>
      <c r="D198" s="264"/>
      <c r="E198" s="264"/>
      <c r="F198" s="285" t="s">
        <v>992</v>
      </c>
      <c r="G198" s="264"/>
      <c r="H198" s="264" t="s">
        <v>1087</v>
      </c>
      <c r="I198" s="264" t="s">
        <v>1027</v>
      </c>
      <c r="J198" s="264"/>
      <c r="K198" s="310"/>
    </row>
    <row r="199" spans="2:11" s="1" customFormat="1" ht="15" customHeight="1">
      <c r="B199" s="287"/>
      <c r="C199" s="324" t="s">
        <v>1088</v>
      </c>
      <c r="D199" s="264"/>
      <c r="E199" s="264"/>
      <c r="F199" s="285" t="s">
        <v>998</v>
      </c>
      <c r="G199" s="264"/>
      <c r="H199" s="264" t="s">
        <v>1089</v>
      </c>
      <c r="I199" s="264" t="s">
        <v>1027</v>
      </c>
      <c r="J199" s="264"/>
      <c r="K199" s="310"/>
    </row>
    <row r="200" spans="2:11" s="1" customFormat="1" ht="15" customHeight="1">
      <c r="B200" s="316"/>
      <c r="C200" s="326"/>
      <c r="D200" s="317"/>
      <c r="E200" s="317"/>
      <c r="F200" s="317"/>
      <c r="G200" s="317"/>
      <c r="H200" s="317"/>
      <c r="I200" s="317"/>
      <c r="J200" s="317"/>
      <c r="K200" s="318"/>
    </row>
    <row r="201" spans="2:11" s="1" customFormat="1" ht="18.75" customHeight="1">
      <c r="B201" s="298"/>
      <c r="C201" s="308"/>
      <c r="D201" s="308"/>
      <c r="E201" s="308"/>
      <c r="F201" s="319"/>
      <c r="G201" s="308"/>
      <c r="H201" s="308"/>
      <c r="I201" s="308"/>
      <c r="J201" s="308"/>
      <c r="K201" s="298"/>
    </row>
    <row r="202" spans="2:11" s="1" customFormat="1" ht="18.75" customHeight="1">
      <c r="B202" s="271"/>
      <c r="C202" s="271"/>
      <c r="D202" s="271"/>
      <c r="E202" s="271"/>
      <c r="F202" s="271"/>
      <c r="G202" s="271"/>
      <c r="H202" s="271"/>
      <c r="I202" s="271"/>
      <c r="J202" s="271"/>
      <c r="K202" s="271"/>
    </row>
    <row r="203" spans="2:11" s="1" customFormat="1" ht="13.5">
      <c r="B203" s="253"/>
      <c r="C203" s="254"/>
      <c r="D203" s="254"/>
      <c r="E203" s="254"/>
      <c r="F203" s="254"/>
      <c r="G203" s="254"/>
      <c r="H203" s="254"/>
      <c r="I203" s="254"/>
      <c r="J203" s="254"/>
      <c r="K203" s="255"/>
    </row>
    <row r="204" spans="2:11" s="1" customFormat="1" ht="21" customHeight="1">
      <c r="B204" s="256"/>
      <c r="C204" s="389" t="s">
        <v>1090</v>
      </c>
      <c r="D204" s="389"/>
      <c r="E204" s="389"/>
      <c r="F204" s="389"/>
      <c r="G204" s="389"/>
      <c r="H204" s="389"/>
      <c r="I204" s="389"/>
      <c r="J204" s="389"/>
      <c r="K204" s="257"/>
    </row>
    <row r="205" spans="2:11" s="1" customFormat="1" ht="25.5" customHeight="1">
      <c r="B205" s="256"/>
      <c r="C205" s="327" t="s">
        <v>1091</v>
      </c>
      <c r="D205" s="327"/>
      <c r="E205" s="327"/>
      <c r="F205" s="327" t="s">
        <v>1092</v>
      </c>
      <c r="G205" s="328"/>
      <c r="H205" s="390" t="s">
        <v>1093</v>
      </c>
      <c r="I205" s="390"/>
      <c r="J205" s="390"/>
      <c r="K205" s="257"/>
    </row>
    <row r="206" spans="2:11" s="1" customFormat="1" ht="5.25" customHeight="1">
      <c r="B206" s="287"/>
      <c r="C206" s="282"/>
      <c r="D206" s="282"/>
      <c r="E206" s="282"/>
      <c r="F206" s="282"/>
      <c r="G206" s="308"/>
      <c r="H206" s="282"/>
      <c r="I206" s="282"/>
      <c r="J206" s="282"/>
      <c r="K206" s="310"/>
    </row>
    <row r="207" spans="2:11" s="1" customFormat="1" ht="15" customHeight="1">
      <c r="B207" s="287"/>
      <c r="C207" s="264" t="s">
        <v>1083</v>
      </c>
      <c r="D207" s="264"/>
      <c r="E207" s="264"/>
      <c r="F207" s="285" t="s">
        <v>55</v>
      </c>
      <c r="G207" s="264"/>
      <c r="H207" s="391" t="s">
        <v>1094</v>
      </c>
      <c r="I207" s="391"/>
      <c r="J207" s="391"/>
      <c r="K207" s="310"/>
    </row>
    <row r="208" spans="2:11" s="1" customFormat="1" ht="15" customHeight="1">
      <c r="B208" s="287"/>
      <c r="C208" s="264"/>
      <c r="D208" s="264"/>
      <c r="E208" s="264"/>
      <c r="F208" s="285" t="s">
        <v>56</v>
      </c>
      <c r="G208" s="264"/>
      <c r="H208" s="391" t="s">
        <v>1095</v>
      </c>
      <c r="I208" s="391"/>
      <c r="J208" s="391"/>
      <c r="K208" s="310"/>
    </row>
    <row r="209" spans="2:11" s="1" customFormat="1" ht="15" customHeight="1">
      <c r="B209" s="287"/>
      <c r="C209" s="264"/>
      <c r="D209" s="264"/>
      <c r="E209" s="264"/>
      <c r="F209" s="285" t="s">
        <v>59</v>
      </c>
      <c r="G209" s="264"/>
      <c r="H209" s="391" t="s">
        <v>1096</v>
      </c>
      <c r="I209" s="391"/>
      <c r="J209" s="391"/>
      <c r="K209" s="310"/>
    </row>
    <row r="210" spans="2:11" s="1" customFormat="1" ht="15" customHeight="1">
      <c r="B210" s="287"/>
      <c r="C210" s="264"/>
      <c r="D210" s="264"/>
      <c r="E210" s="264"/>
      <c r="F210" s="285" t="s">
        <v>57</v>
      </c>
      <c r="G210" s="264"/>
      <c r="H210" s="391" t="s">
        <v>1097</v>
      </c>
      <c r="I210" s="391"/>
      <c r="J210" s="391"/>
      <c r="K210" s="310"/>
    </row>
    <row r="211" spans="2:11" s="1" customFormat="1" ht="15" customHeight="1">
      <c r="B211" s="287"/>
      <c r="C211" s="264"/>
      <c r="D211" s="264"/>
      <c r="E211" s="264"/>
      <c r="F211" s="285" t="s">
        <v>58</v>
      </c>
      <c r="G211" s="264"/>
      <c r="H211" s="391" t="s">
        <v>1098</v>
      </c>
      <c r="I211" s="391"/>
      <c r="J211" s="391"/>
      <c r="K211" s="310"/>
    </row>
    <row r="212" spans="2:11" s="1" customFormat="1" ht="15" customHeight="1">
      <c r="B212" s="287"/>
      <c r="C212" s="264"/>
      <c r="D212" s="264"/>
      <c r="E212" s="264"/>
      <c r="F212" s="285"/>
      <c r="G212" s="264"/>
      <c r="H212" s="264"/>
      <c r="I212" s="264"/>
      <c r="J212" s="264"/>
      <c r="K212" s="310"/>
    </row>
    <row r="213" spans="2:11" s="1" customFormat="1" ht="15" customHeight="1">
      <c r="B213" s="287"/>
      <c r="C213" s="264" t="s">
        <v>1039</v>
      </c>
      <c r="D213" s="264"/>
      <c r="E213" s="264"/>
      <c r="F213" s="285" t="s">
        <v>934</v>
      </c>
      <c r="G213" s="264"/>
      <c r="H213" s="391" t="s">
        <v>1099</v>
      </c>
      <c r="I213" s="391"/>
      <c r="J213" s="391"/>
      <c r="K213" s="310"/>
    </row>
    <row r="214" spans="2:11" s="1" customFormat="1" ht="15" customHeight="1">
      <c r="B214" s="287"/>
      <c r="C214" s="264"/>
      <c r="D214" s="264"/>
      <c r="E214" s="264"/>
      <c r="F214" s="285" t="s">
        <v>937</v>
      </c>
      <c r="G214" s="264"/>
      <c r="H214" s="391" t="s">
        <v>938</v>
      </c>
      <c r="I214" s="391"/>
      <c r="J214" s="391"/>
      <c r="K214" s="310"/>
    </row>
    <row r="215" spans="2:11" s="1" customFormat="1" ht="15" customHeight="1">
      <c r="B215" s="287"/>
      <c r="C215" s="264"/>
      <c r="D215" s="264"/>
      <c r="E215" s="264"/>
      <c r="F215" s="285" t="s">
        <v>88</v>
      </c>
      <c r="G215" s="264"/>
      <c r="H215" s="391" t="s">
        <v>1100</v>
      </c>
      <c r="I215" s="391"/>
      <c r="J215" s="391"/>
      <c r="K215" s="310"/>
    </row>
    <row r="216" spans="2:11" s="1" customFormat="1" ht="15" customHeight="1">
      <c r="B216" s="329"/>
      <c r="C216" s="264"/>
      <c r="D216" s="264"/>
      <c r="E216" s="264"/>
      <c r="F216" s="285" t="s">
        <v>939</v>
      </c>
      <c r="G216" s="324"/>
      <c r="H216" s="392" t="s">
        <v>940</v>
      </c>
      <c r="I216" s="392"/>
      <c r="J216" s="392"/>
      <c r="K216" s="330"/>
    </row>
    <row r="217" spans="2:11" s="1" customFormat="1" ht="15" customHeight="1">
      <c r="B217" s="329"/>
      <c r="C217" s="264"/>
      <c r="D217" s="264"/>
      <c r="E217" s="264"/>
      <c r="F217" s="285" t="s">
        <v>837</v>
      </c>
      <c r="G217" s="324"/>
      <c r="H217" s="392" t="s">
        <v>1101</v>
      </c>
      <c r="I217" s="392"/>
      <c r="J217" s="392"/>
      <c r="K217" s="330"/>
    </row>
    <row r="218" spans="2:11" s="1" customFormat="1" ht="15" customHeight="1">
      <c r="B218" s="329"/>
      <c r="C218" s="264"/>
      <c r="D218" s="264"/>
      <c r="E218" s="264"/>
      <c r="F218" s="285"/>
      <c r="G218" s="324"/>
      <c r="H218" s="314"/>
      <c r="I218" s="314"/>
      <c r="J218" s="314"/>
      <c r="K218" s="330"/>
    </row>
    <row r="219" spans="2:11" s="1" customFormat="1" ht="15" customHeight="1">
      <c r="B219" s="329"/>
      <c r="C219" s="264" t="s">
        <v>1063</v>
      </c>
      <c r="D219" s="264"/>
      <c r="E219" s="264"/>
      <c r="F219" s="285">
        <v>1</v>
      </c>
      <c r="G219" s="324"/>
      <c r="H219" s="392" t="s">
        <v>1102</v>
      </c>
      <c r="I219" s="392"/>
      <c r="J219" s="392"/>
      <c r="K219" s="330"/>
    </row>
    <row r="220" spans="2:11" s="1" customFormat="1" ht="15" customHeight="1">
      <c r="B220" s="329"/>
      <c r="C220" s="264"/>
      <c r="D220" s="264"/>
      <c r="E220" s="264"/>
      <c r="F220" s="285">
        <v>2</v>
      </c>
      <c r="G220" s="324"/>
      <c r="H220" s="392" t="s">
        <v>1103</v>
      </c>
      <c r="I220" s="392"/>
      <c r="J220" s="392"/>
      <c r="K220" s="330"/>
    </row>
    <row r="221" spans="2:11" s="1" customFormat="1" ht="15" customHeight="1">
      <c r="B221" s="329"/>
      <c r="C221" s="264"/>
      <c r="D221" s="264"/>
      <c r="E221" s="264"/>
      <c r="F221" s="285">
        <v>3</v>
      </c>
      <c r="G221" s="324"/>
      <c r="H221" s="392" t="s">
        <v>1104</v>
      </c>
      <c r="I221" s="392"/>
      <c r="J221" s="392"/>
      <c r="K221" s="330"/>
    </row>
    <row r="222" spans="2:11" s="1" customFormat="1" ht="15" customHeight="1">
      <c r="B222" s="329"/>
      <c r="C222" s="264"/>
      <c r="D222" s="264"/>
      <c r="E222" s="264"/>
      <c r="F222" s="285">
        <v>4</v>
      </c>
      <c r="G222" s="324"/>
      <c r="H222" s="392" t="s">
        <v>1105</v>
      </c>
      <c r="I222" s="392"/>
      <c r="J222" s="392"/>
      <c r="K222" s="330"/>
    </row>
    <row r="223" spans="2:11" s="1" customFormat="1" ht="12.75" customHeight="1">
      <c r="B223" s="331"/>
      <c r="C223" s="332"/>
      <c r="D223" s="332"/>
      <c r="E223" s="332"/>
      <c r="F223" s="332"/>
      <c r="G223" s="332"/>
      <c r="H223" s="332"/>
      <c r="I223" s="332"/>
      <c r="J223" s="332"/>
      <c r="K223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6:J6"/>
    <mergeCell ref="C7:J7"/>
    <mergeCell ref="D11:J11"/>
    <mergeCell ref="D15:J15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7:J217"/>
    <mergeCell ref="H219:J219"/>
    <mergeCell ref="H220:J220"/>
    <mergeCell ref="H221:J221"/>
    <mergeCell ref="H222:J222"/>
    <mergeCell ref="H211:J211"/>
    <mergeCell ref="H213:J213"/>
    <mergeCell ref="H214:J214"/>
    <mergeCell ref="H215:J215"/>
    <mergeCell ref="H216:J216"/>
    <mergeCell ref="H205:J205"/>
    <mergeCell ref="H207:J207"/>
    <mergeCell ref="H208:J208"/>
    <mergeCell ref="H209:J209"/>
    <mergeCell ref="H210:J210"/>
    <mergeCell ref="C102:J102"/>
    <mergeCell ref="C122:J122"/>
    <mergeCell ref="C147:J147"/>
    <mergeCell ref="C171:J171"/>
    <mergeCell ref="C204:J204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Ondrouch Alois</dc:creator>
  <cp:keywords/>
  <dc:description/>
  <cp:lastModifiedBy>Ondrouch Alois</cp:lastModifiedBy>
  <dcterms:created xsi:type="dcterms:W3CDTF">2022-12-19T11:54:34Z</dcterms:created>
  <dcterms:modified xsi:type="dcterms:W3CDTF">2022-12-19T12:09:39Z</dcterms:modified>
  <cp:category/>
  <cp:version/>
  <cp:contentType/>
  <cp:contentStatus/>
</cp:coreProperties>
</file>