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workbookProtection workbookPassword="C71F" lockStructure="1"/>
  <bookViews>
    <workbookView xWindow="0" yWindow="0" windowWidth="25200" windowHeight="11895"/>
  </bookViews>
  <sheets>
    <sheet name="Rekapitulace zakázky" sheetId="1" r:id="rId1"/>
    <sheet name="22-10-1 - SO 04 - 001.1 -..." sheetId="2" r:id="rId2"/>
    <sheet name="22-10-2 - SO 04 - 001.2 -..." sheetId="3" r:id="rId3"/>
    <sheet name="22-10-3 - SO 04 - 001.3 -..." sheetId="4" r:id="rId4"/>
    <sheet name="22-10-4 - SO 04 - 001.3 -..." sheetId="5" r:id="rId5"/>
    <sheet name="Pokyny pro vyplnění" sheetId="6" r:id="rId6"/>
  </sheets>
  <definedNames>
    <definedName name="_xlnm._FilterDatabase" localSheetId="1" hidden="1">'22-10-1 - SO 04 - 001.1 -...'!$C$99:$K$664</definedName>
    <definedName name="_xlnm._FilterDatabase" localSheetId="2" hidden="1">'22-10-2 - SO 04 - 001.2 -...'!$C$87:$K$142</definedName>
    <definedName name="_xlnm._FilterDatabase" localSheetId="3" hidden="1">'22-10-3 - SO 04 - 001.3 -...'!$C$91:$K$132</definedName>
    <definedName name="_xlnm._FilterDatabase" localSheetId="4" hidden="1">'22-10-4 - SO 04 - 001.3 -...'!$C$86:$K$92</definedName>
    <definedName name="_xlnm.Print_Titles" localSheetId="1">'22-10-1 - SO 04 - 001.1 -...'!$99:$99</definedName>
    <definedName name="_xlnm.Print_Titles" localSheetId="2">'22-10-2 - SO 04 - 001.2 -...'!$87:$87</definedName>
    <definedName name="_xlnm.Print_Titles" localSheetId="3">'22-10-3 - SO 04 - 001.3 -...'!$91:$91</definedName>
    <definedName name="_xlnm.Print_Titles" localSheetId="4">'22-10-4 - SO 04 - 001.3 -...'!$86:$86</definedName>
    <definedName name="_xlnm.Print_Titles" localSheetId="0">'Rekapitulace zakázky'!$52:$52</definedName>
    <definedName name="_xlnm.Print_Area" localSheetId="1">'22-10-1 - SO 04 - 001.1 -...'!$C$4:$J$41,'22-10-1 - SO 04 - 001.1 -...'!$C$47:$J$79,'22-10-1 - SO 04 - 001.1 -...'!$C$85:$K$664</definedName>
    <definedName name="_xlnm.Print_Area" localSheetId="2">'22-10-2 - SO 04 - 001.2 -...'!$C$4:$J$41,'22-10-2 - SO 04 - 001.2 -...'!$C$47:$J$67,'22-10-2 - SO 04 - 001.2 -...'!$C$73:$K$142</definedName>
    <definedName name="_xlnm.Print_Area" localSheetId="3">'22-10-3 - SO 04 - 001.3 -...'!$C$4:$J$41,'22-10-3 - SO 04 - 001.3 -...'!$C$47:$J$71,'22-10-3 - SO 04 - 001.3 -...'!$C$77:$K$132</definedName>
    <definedName name="_xlnm.Print_Area" localSheetId="4">'22-10-4 - SO 04 - 001.3 -...'!$C$4:$J$41,'22-10-4 - SO 04 - 001.3 -...'!$C$47:$J$66,'22-10-4 - SO 04 - 001.3 -...'!$C$72:$K$92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90" i="5"/>
  <c r="BH90" i="5"/>
  <c r="BG90" i="5"/>
  <c r="BF90" i="5"/>
  <c r="T90" i="5"/>
  <c r="T89" i="5"/>
  <c r="T88" i="5"/>
  <c r="T87" i="5" s="1"/>
  <c r="R90" i="5"/>
  <c r="R89" i="5"/>
  <c r="R88" i="5" s="1"/>
  <c r="R87" i="5" s="1"/>
  <c r="P90" i="5"/>
  <c r="P89" i="5" s="1"/>
  <c r="P88" i="5" s="1"/>
  <c r="P87" i="5" s="1"/>
  <c r="AU59" i="1" s="1"/>
  <c r="J84" i="5"/>
  <c r="J83" i="5"/>
  <c r="F83" i="5"/>
  <c r="F81" i="5"/>
  <c r="E79" i="5"/>
  <c r="J59" i="5"/>
  <c r="J58" i="5"/>
  <c r="F58" i="5"/>
  <c r="F56" i="5"/>
  <c r="E54" i="5"/>
  <c r="J20" i="5"/>
  <c r="E20" i="5"/>
  <c r="F84" i="5"/>
  <c r="J19" i="5"/>
  <c r="J14" i="5"/>
  <c r="J56" i="5" s="1"/>
  <c r="E7" i="5"/>
  <c r="E50" i="5" s="1"/>
  <c r="J39" i="4"/>
  <c r="J38" i="4"/>
  <c r="AY58" i="1" s="1"/>
  <c r="J37" i="4"/>
  <c r="AX58" i="1"/>
  <c r="BI130" i="4"/>
  <c r="BH130" i="4"/>
  <c r="BG130" i="4"/>
  <c r="BF130" i="4"/>
  <c r="T130" i="4"/>
  <c r="T129" i="4"/>
  <c r="R130" i="4"/>
  <c r="R129" i="4"/>
  <c r="P130" i="4"/>
  <c r="P129" i="4" s="1"/>
  <c r="BI124" i="4"/>
  <c r="BH124" i="4"/>
  <c r="BG124" i="4"/>
  <c r="BF124" i="4"/>
  <c r="T124" i="4"/>
  <c r="T123" i="4" s="1"/>
  <c r="R124" i="4"/>
  <c r="R123" i="4"/>
  <c r="P124" i="4"/>
  <c r="P123" i="4" s="1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5" i="4"/>
  <c r="BH95" i="4"/>
  <c r="BG95" i="4"/>
  <c r="BF95" i="4"/>
  <c r="T95" i="4"/>
  <c r="T94" i="4"/>
  <c r="R95" i="4"/>
  <c r="R94" i="4"/>
  <c r="P95" i="4"/>
  <c r="P94" i="4"/>
  <c r="J89" i="4"/>
  <c r="J88" i="4"/>
  <c r="F88" i="4"/>
  <c r="F86" i="4"/>
  <c r="E84" i="4"/>
  <c r="J59" i="4"/>
  <c r="J58" i="4"/>
  <c r="F58" i="4"/>
  <c r="F56" i="4"/>
  <c r="E54" i="4"/>
  <c r="J20" i="4"/>
  <c r="E20" i="4"/>
  <c r="F89" i="4"/>
  <c r="J19" i="4"/>
  <c r="J14" i="4"/>
  <c r="J86" i="4"/>
  <c r="E7" i="4"/>
  <c r="E80" i="4" s="1"/>
  <c r="J39" i="3"/>
  <c r="J38" i="3"/>
  <c r="AY57" i="1"/>
  <c r="J37" i="3"/>
  <c r="AX57" i="1" s="1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85" i="3" s="1"/>
  <c r="J25" i="3"/>
  <c r="J20" i="3"/>
  <c r="E20" i="3"/>
  <c r="F85" i="3"/>
  <c r="J19" i="3"/>
  <c r="J14" i="3"/>
  <c r="J56" i="3"/>
  <c r="E7" i="3"/>
  <c r="E76" i="3" s="1"/>
  <c r="J39" i="2"/>
  <c r="J38" i="2"/>
  <c r="AY56" i="1" s="1"/>
  <c r="J37" i="2"/>
  <c r="AX56" i="1" s="1"/>
  <c r="BI663" i="2"/>
  <c r="BH663" i="2"/>
  <c r="BG663" i="2"/>
  <c r="BF663" i="2"/>
  <c r="T663" i="2"/>
  <c r="T662" i="2" s="1"/>
  <c r="T661" i="2" s="1"/>
  <c r="R663" i="2"/>
  <c r="R662" i="2" s="1"/>
  <c r="R661" i="2" s="1"/>
  <c r="P663" i="2"/>
  <c r="P662" i="2" s="1"/>
  <c r="P661" i="2" s="1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1" i="2"/>
  <c r="BH591" i="2"/>
  <c r="BG591" i="2"/>
  <c r="BF591" i="2"/>
  <c r="T591" i="2"/>
  <c r="R591" i="2"/>
  <c r="P591" i="2"/>
  <c r="BI581" i="2"/>
  <c r="BH581" i="2"/>
  <c r="BG581" i="2"/>
  <c r="BF581" i="2"/>
  <c r="T581" i="2"/>
  <c r="R581" i="2"/>
  <c r="P581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4" i="2"/>
  <c r="BH564" i="2"/>
  <c r="BG564" i="2"/>
  <c r="BF564" i="2"/>
  <c r="T564" i="2"/>
  <c r="R564" i="2"/>
  <c r="P564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63" i="2"/>
  <c r="BH463" i="2"/>
  <c r="BG463" i="2"/>
  <c r="BF463" i="2"/>
  <c r="T463" i="2"/>
  <c r="R463" i="2"/>
  <c r="P463" i="2"/>
  <c r="BI447" i="2"/>
  <c r="BH447" i="2"/>
  <c r="BG447" i="2"/>
  <c r="BF447" i="2"/>
  <c r="T447" i="2"/>
  <c r="R447" i="2"/>
  <c r="P447" i="2"/>
  <c r="BI431" i="2"/>
  <c r="BH431" i="2"/>
  <c r="BG431" i="2"/>
  <c r="BF431" i="2"/>
  <c r="T431" i="2"/>
  <c r="R431" i="2"/>
  <c r="P431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89" i="2"/>
  <c r="BH289" i="2"/>
  <c r="BG289" i="2"/>
  <c r="BF289" i="2"/>
  <c r="T289" i="2"/>
  <c r="R289" i="2"/>
  <c r="P289" i="2"/>
  <c r="BI273" i="2"/>
  <c r="BH273" i="2"/>
  <c r="BG273" i="2"/>
  <c r="BF273" i="2"/>
  <c r="T273" i="2"/>
  <c r="R273" i="2"/>
  <c r="P273" i="2"/>
  <c r="BI257" i="2"/>
  <c r="BH257" i="2"/>
  <c r="BG257" i="2"/>
  <c r="BF257" i="2"/>
  <c r="T257" i="2"/>
  <c r="R257" i="2"/>
  <c r="P257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6" i="2"/>
  <c r="BH206" i="2"/>
  <c r="BG206" i="2"/>
  <c r="BF206" i="2"/>
  <c r="T206" i="2"/>
  <c r="R206" i="2"/>
  <c r="P206" i="2"/>
  <c r="BI197" i="2"/>
  <c r="BH197" i="2"/>
  <c r="BG197" i="2"/>
  <c r="BF197" i="2"/>
  <c r="T197" i="2"/>
  <c r="R197" i="2"/>
  <c r="P197" i="2"/>
  <c r="BI183" i="2"/>
  <c r="BH183" i="2"/>
  <c r="BG183" i="2"/>
  <c r="BF183" i="2"/>
  <c r="T183" i="2"/>
  <c r="R183" i="2"/>
  <c r="P183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1" i="2"/>
  <c r="BH111" i="2"/>
  <c r="BG111" i="2"/>
  <c r="BF111" i="2"/>
  <c r="T111" i="2"/>
  <c r="R111" i="2"/>
  <c r="P111" i="2"/>
  <c r="BI103" i="2"/>
  <c r="BH103" i="2"/>
  <c r="BG103" i="2"/>
  <c r="BF103" i="2"/>
  <c r="T103" i="2"/>
  <c r="R103" i="2"/>
  <c r="P103" i="2"/>
  <c r="J96" i="2"/>
  <c r="F96" i="2"/>
  <c r="F94" i="2"/>
  <c r="E92" i="2"/>
  <c r="J58" i="2"/>
  <c r="F58" i="2"/>
  <c r="F56" i="2"/>
  <c r="E54" i="2"/>
  <c r="J26" i="2"/>
  <c r="E26" i="2"/>
  <c r="J59" i="2"/>
  <c r="J25" i="2"/>
  <c r="J20" i="2"/>
  <c r="E20" i="2"/>
  <c r="F97" i="2" s="1"/>
  <c r="J19" i="2"/>
  <c r="J14" i="2"/>
  <c r="J94" i="2" s="1"/>
  <c r="E7" i="2"/>
  <c r="E50" i="2"/>
  <c r="L50" i="1"/>
  <c r="AM50" i="1"/>
  <c r="AM49" i="1"/>
  <c r="L49" i="1"/>
  <c r="AM47" i="1"/>
  <c r="L47" i="1"/>
  <c r="L45" i="1"/>
  <c r="L44" i="1"/>
  <c r="BK343" i="2"/>
  <c r="BK663" i="2"/>
  <c r="BK611" i="2"/>
  <c r="J581" i="2"/>
  <c r="BK224" i="2"/>
  <c r="J140" i="2"/>
  <c r="BK361" i="2"/>
  <c r="J373" i="2"/>
  <c r="BK228" i="2"/>
  <c r="J224" i="2"/>
  <c r="J431" i="2"/>
  <c r="J390" i="2"/>
  <c r="J487" i="2"/>
  <c r="BK348" i="2"/>
  <c r="J145" i="2"/>
  <c r="J139" i="3"/>
  <c r="BK96" i="3"/>
  <c r="J105" i="4"/>
  <c r="BK90" i="5"/>
  <c r="J315" i="2"/>
  <c r="BK500" i="2"/>
  <c r="BK130" i="2"/>
  <c r="BK654" i="2"/>
  <c r="J636" i="2"/>
  <c r="BK581" i="2"/>
  <c r="BK463" i="2"/>
  <c r="BK140" i="2"/>
  <c r="J359" i="2"/>
  <c r="BK103" i="2"/>
  <c r="J152" i="2"/>
  <c r="J109" i="3"/>
  <c r="J112" i="4"/>
  <c r="BK120" i="4"/>
  <c r="BK95" i="4"/>
  <c r="F38" i="5"/>
  <c r="J197" i="2"/>
  <c r="J216" i="2"/>
  <c r="J613" i="2"/>
  <c r="BK431" i="2"/>
  <c r="J507" i="2"/>
  <c r="BK313" i="2"/>
  <c r="BK297" i="2"/>
  <c r="BK525" i="2"/>
  <c r="BK197" i="2"/>
  <c r="J306" i="2"/>
  <c r="J236" i="2"/>
  <c r="BK633" i="2"/>
  <c r="BK403" i="2"/>
  <c r="J591" i="2"/>
  <c r="J640" i="2"/>
  <c r="J364" i="2"/>
  <c r="J633" i="2"/>
  <c r="BK368" i="2"/>
  <c r="BK139" i="3"/>
  <c r="BK94" i="3"/>
  <c r="BK120" i="3"/>
  <c r="BK98" i="3"/>
  <c r="BK99" i="4"/>
  <c r="J407" i="2"/>
  <c r="BK564" i="2"/>
  <c r="J393" i="2"/>
  <c r="BK659" i="2"/>
  <c r="BK644" i="2"/>
  <c r="J599" i="2"/>
  <c r="BK447" i="2"/>
  <c r="BK152" i="2"/>
  <c r="BK504" i="2"/>
  <c r="J370" i="2"/>
  <c r="BK246" i="2"/>
  <c r="BK334" i="2"/>
  <c r="BK257" i="2"/>
  <c r="J138" i="2"/>
  <c r="J618" i="2"/>
  <c r="BK364" i="2"/>
  <c r="BK231" i="2"/>
  <c r="BK370" i="2"/>
  <c r="J554" i="2"/>
  <c r="BK216" i="2"/>
  <c r="BK631" i="2"/>
  <c r="BK530" i="2"/>
  <c r="BK400" i="2"/>
  <c r="J611" i="2"/>
  <c r="BK469" i="2"/>
  <c r="J654" i="2"/>
  <c r="J620" i="2"/>
  <c r="BK476" i="2"/>
  <c r="BK651" i="2"/>
  <c r="BK640" i="2"/>
  <c r="J569" i="2"/>
  <c r="BK390" i="2"/>
  <c r="BK338" i="2"/>
  <c r="J124" i="2"/>
  <c r="J125" i="3"/>
  <c r="J118" i="3"/>
  <c r="J91" i="3"/>
  <c r="J123" i="3"/>
  <c r="BK116" i="3"/>
  <c r="BK109" i="4"/>
  <c r="BK114" i="4"/>
  <c r="BK105" i="4"/>
  <c r="J608" i="2"/>
  <c r="J368" i="2"/>
  <c r="BK649" i="2"/>
  <c r="BK571" i="2"/>
  <c r="J130" i="2"/>
  <c r="J381" i="2"/>
  <c r="J257" i="2"/>
  <c r="BK306" i="2"/>
  <c r="J606" i="2"/>
  <c r="J297" i="2"/>
  <c r="J346" i="2"/>
  <c r="J231" i="2"/>
  <c r="BK591" i="2"/>
  <c r="BK384" i="2"/>
  <c r="BK569" i="2"/>
  <c r="J530" i="2"/>
  <c r="J657" i="2"/>
  <c r="J544" i="2"/>
  <c r="J299" i="2"/>
  <c r="BK127" i="3"/>
  <c r="BK125" i="3"/>
  <c r="BK111" i="3"/>
  <c r="BK91" i="3"/>
  <c r="BK124" i="4"/>
  <c r="BK613" i="2"/>
  <c r="BK657" i="2"/>
  <c r="BK515" i="2"/>
  <c r="BK608" i="2"/>
  <c r="BK149" i="2"/>
  <c r="BK213" i="2"/>
  <c r="BK599" i="2"/>
  <c r="BK124" i="2"/>
  <c r="BK145" i="2"/>
  <c r="J213" i="2"/>
  <c r="J615" i="2"/>
  <c r="BK423" i="2"/>
  <c r="J521" i="2"/>
  <c r="J659" i="2"/>
  <c r="BK393" i="2"/>
  <c r="BK238" i="2"/>
  <c r="BK133" i="3"/>
  <c r="J113" i="3"/>
  <c r="BK113" i="3"/>
  <c r="J114" i="4"/>
  <c r="F37" i="5"/>
  <c r="BB59" i="1" s="1"/>
  <c r="J638" i="2"/>
  <c r="J469" i="2"/>
  <c r="J377" i="2"/>
  <c r="BK544" i="2"/>
  <c r="J334" i="2"/>
  <c r="BK244" i="2"/>
  <c r="BK325" i="2"/>
  <c r="BK299" i="2"/>
  <c r="BK111" i="2"/>
  <c r="J534" i="2"/>
  <c r="BK315" i="2"/>
  <c r="J206" i="2"/>
  <c r="J338" i="2"/>
  <c r="J504" i="2"/>
  <c r="J119" i="2"/>
  <c r="BK615" i="2"/>
  <c r="J476" i="2"/>
  <c r="BK160" i="2"/>
  <c r="BK521" i="2"/>
  <c r="BK407" i="2"/>
  <c r="BK554" i="2"/>
  <c r="J479" i="2"/>
  <c r="J249" i="2"/>
  <c r="BK636" i="2"/>
  <c r="J463" i="2"/>
  <c r="J361" i="2"/>
  <c r="BK163" i="2"/>
  <c r="J129" i="3"/>
  <c r="BK123" i="3"/>
  <c r="J133" i="3"/>
  <c r="BK129" i="3"/>
  <c r="J98" i="3"/>
  <c r="BK118" i="4"/>
  <c r="J118" i="4"/>
  <c r="J109" i="4"/>
  <c r="J95" i="4"/>
  <c r="BK359" i="2"/>
  <c r="J525" i="2"/>
  <c r="J403" i="2"/>
  <c r="J663" i="2"/>
  <c r="J645" i="2"/>
  <c r="BK624" i="2"/>
  <c r="BK512" i="2"/>
  <c r="J400" i="2"/>
  <c r="BK606" i="2"/>
  <c r="J491" i="2"/>
  <c r="J348" i="2"/>
  <c r="BK273" i="2"/>
  <c r="J419" i="2"/>
  <c r="J163" i="2"/>
  <c r="BK620" i="2"/>
  <c r="BK491" i="2"/>
  <c r="J238" i="2"/>
  <c r="J384" i="2"/>
  <c r="J571" i="2"/>
  <c r="J325" i="2"/>
  <c r="BK638" i="2"/>
  <c r="J624" i="2"/>
  <c r="J518" i="2"/>
  <c r="J246" i="2"/>
  <c r="BK518" i="2"/>
  <c r="J327" i="2"/>
  <c r="BK645" i="2"/>
  <c r="BK487" i="2"/>
  <c r="BK381" i="2"/>
  <c r="J649" i="2"/>
  <c r="BK604" i="2"/>
  <c r="BK377" i="2"/>
  <c r="J343" i="2"/>
  <c r="BK206" i="2"/>
  <c r="J111" i="2"/>
  <c r="J127" i="3"/>
  <c r="BK118" i="3"/>
  <c r="J94" i="3"/>
  <c r="J116" i="3"/>
  <c r="J120" i="3"/>
  <c r="J130" i="4"/>
  <c r="J99" i="4"/>
  <c r="J90" i="5"/>
  <c r="BK249" i="2"/>
  <c r="J512" i="2"/>
  <c r="J228" i="2"/>
  <c r="J646" i="2"/>
  <c r="J631" i="2"/>
  <c r="BK507" i="2"/>
  <c r="BK419" i="2"/>
  <c r="J423" i="2"/>
  <c r="BK327" i="2"/>
  <c r="J183" i="2"/>
  <c r="J313" i="2"/>
  <c r="J149" i="2"/>
  <c r="J500" i="2"/>
  <c r="BK289" i="2"/>
  <c r="BK138" i="2"/>
  <c r="BK183" i="2"/>
  <c r="BK479" i="2"/>
  <c r="J103" i="2"/>
  <c r="J564" i="2"/>
  <c r="J447" i="2"/>
  <c r="AS55" i="1"/>
  <c r="J651" i="2"/>
  <c r="J515" i="2"/>
  <c r="J289" i="2"/>
  <c r="J644" i="2"/>
  <c r="BK618" i="2"/>
  <c r="BK346" i="2"/>
  <c r="BK236" i="2"/>
  <c r="BK119" i="2"/>
  <c r="J96" i="3"/>
  <c r="BK109" i="3"/>
  <c r="BK103" i="3"/>
  <c r="J103" i="3"/>
  <c r="J124" i="4"/>
  <c r="J120" i="4"/>
  <c r="BK112" i="4"/>
  <c r="F36" i="5"/>
  <c r="BA59" i="1"/>
  <c r="J604" i="2"/>
  <c r="J160" i="2"/>
  <c r="J244" i="2"/>
  <c r="J273" i="2"/>
  <c r="BK646" i="2"/>
  <c r="BK534" i="2"/>
  <c r="BK373" i="2"/>
  <c r="J111" i="3"/>
  <c r="BK130" i="4"/>
  <c r="BK102" i="4"/>
  <c r="J102" i="4"/>
  <c r="F39" i="5"/>
  <c r="BD59" i="1"/>
  <c r="P132" i="3" l="1"/>
  <c r="P108" i="4"/>
  <c r="BK102" i="2"/>
  <c r="P223" i="2"/>
  <c r="P422" i="2"/>
  <c r="R603" i="2"/>
  <c r="R617" i="2"/>
  <c r="R656" i="2"/>
  <c r="R622" i="2" s="1"/>
  <c r="R132" i="3"/>
  <c r="T108" i="4"/>
  <c r="R256" i="2"/>
  <c r="BK406" i="2"/>
  <c r="J406" i="2" s="1"/>
  <c r="J70" i="2" s="1"/>
  <c r="T623" i="2"/>
  <c r="R90" i="3"/>
  <c r="R89" i="3"/>
  <c r="R88" i="3" s="1"/>
  <c r="P256" i="2"/>
  <c r="BK399" i="2"/>
  <c r="J399" i="2"/>
  <c r="J69" i="2"/>
  <c r="T132" i="3"/>
  <c r="T256" i="2"/>
  <c r="P406" i="2"/>
  <c r="R623" i="2"/>
  <c r="R223" i="2"/>
  <c r="BK337" i="2"/>
  <c r="J337" i="2" s="1"/>
  <c r="J68" i="2" s="1"/>
  <c r="R399" i="2"/>
  <c r="BK603" i="2"/>
  <c r="J603" i="2"/>
  <c r="J72" i="2"/>
  <c r="T617" i="2"/>
  <c r="T102" i="2"/>
  <c r="BK422" i="2"/>
  <c r="J422" i="2" s="1"/>
  <c r="J71" i="2" s="1"/>
  <c r="BK623" i="2"/>
  <c r="T656" i="2"/>
  <c r="P90" i="3"/>
  <c r="P89" i="3"/>
  <c r="P88" i="3"/>
  <c r="AU57" i="1"/>
  <c r="T98" i="4"/>
  <c r="T422" i="2"/>
  <c r="BK617" i="2"/>
  <c r="J617" i="2"/>
  <c r="J73" i="2" s="1"/>
  <c r="BK132" i="3"/>
  <c r="J132" i="3"/>
  <c r="J66" i="3" s="1"/>
  <c r="P98" i="4"/>
  <c r="P117" i="4"/>
  <c r="P102" i="2"/>
  <c r="BK223" i="2"/>
  <c r="J223" i="2"/>
  <c r="J66" i="2"/>
  <c r="R422" i="2"/>
  <c r="P603" i="2"/>
  <c r="P617" i="2"/>
  <c r="BK656" i="2"/>
  <c r="J656" i="2"/>
  <c r="J76" i="2" s="1"/>
  <c r="BK108" i="4"/>
  <c r="J108" i="4"/>
  <c r="J67" i="4"/>
  <c r="R117" i="4"/>
  <c r="R102" i="2"/>
  <c r="BK256" i="2"/>
  <c r="J256" i="2" s="1"/>
  <c r="J67" i="2" s="1"/>
  <c r="P337" i="2"/>
  <c r="P399" i="2"/>
  <c r="T399" i="2"/>
  <c r="T406" i="2"/>
  <c r="P623" i="2"/>
  <c r="P656" i="2"/>
  <c r="T90" i="3"/>
  <c r="T89" i="3"/>
  <c r="T88" i="3"/>
  <c r="R98" i="4"/>
  <c r="T117" i="4"/>
  <c r="R337" i="2"/>
  <c r="BK98" i="4"/>
  <c r="J98" i="4"/>
  <c r="J66" i="4"/>
  <c r="R108" i="4"/>
  <c r="T223" i="2"/>
  <c r="T337" i="2"/>
  <c r="R406" i="2"/>
  <c r="T603" i="2"/>
  <c r="BK90" i="3"/>
  <c r="J90" i="3" s="1"/>
  <c r="J65" i="3" s="1"/>
  <c r="BK117" i="4"/>
  <c r="J117" i="4" s="1"/>
  <c r="J68" i="4" s="1"/>
  <c r="BK129" i="4"/>
  <c r="J129" i="4" s="1"/>
  <c r="J70" i="4" s="1"/>
  <c r="BK89" i="5"/>
  <c r="J89" i="5"/>
  <c r="J65" i="5"/>
  <c r="BK123" i="4"/>
  <c r="BK93" i="4" s="1"/>
  <c r="J123" i="4"/>
  <c r="J69" i="4" s="1"/>
  <c r="BK662" i="2"/>
  <c r="BK661" i="2" s="1"/>
  <c r="J661" i="2" s="1"/>
  <c r="J77" i="2" s="1"/>
  <c r="BK94" i="4"/>
  <c r="J94" i="4" s="1"/>
  <c r="J65" i="4" s="1"/>
  <c r="F59" i="5"/>
  <c r="E75" i="5"/>
  <c r="J81" i="5"/>
  <c r="BC59" i="1"/>
  <c r="BE90" i="5"/>
  <c r="BE102" i="4"/>
  <c r="J56" i="4"/>
  <c r="F59" i="4"/>
  <c r="BE114" i="4"/>
  <c r="BE124" i="4"/>
  <c r="BE95" i="4"/>
  <c r="BE105" i="4"/>
  <c r="BE109" i="4"/>
  <c r="BE112" i="4"/>
  <c r="BE130" i="4"/>
  <c r="E50" i="4"/>
  <c r="BE99" i="4"/>
  <c r="BE118" i="4"/>
  <c r="BE120" i="4"/>
  <c r="E50" i="3"/>
  <c r="J102" i="2"/>
  <c r="J65" i="2"/>
  <c r="BE109" i="3"/>
  <c r="BE118" i="3"/>
  <c r="BE133" i="3"/>
  <c r="BE94" i="3"/>
  <c r="BE96" i="3"/>
  <c r="J662" i="2"/>
  <c r="J78" i="2"/>
  <c r="F59" i="3"/>
  <c r="BE123" i="3"/>
  <c r="J82" i="3"/>
  <c r="BE98" i="3"/>
  <c r="BE127" i="3"/>
  <c r="BE139" i="3"/>
  <c r="J623" i="2"/>
  <c r="J75" i="2" s="1"/>
  <c r="BE113" i="3"/>
  <c r="BE120" i="3"/>
  <c r="BE125" i="3"/>
  <c r="BE111" i="3"/>
  <c r="J59" i="3"/>
  <c r="BE91" i="3"/>
  <c r="BE103" i="3"/>
  <c r="BE129" i="3"/>
  <c r="BE116" i="3"/>
  <c r="J56" i="2"/>
  <c r="J97" i="2"/>
  <c r="BE213" i="2"/>
  <c r="BE216" i="2"/>
  <c r="BE246" i="2"/>
  <c r="BE370" i="2"/>
  <c r="BE512" i="2"/>
  <c r="BE544" i="2"/>
  <c r="BE608" i="2"/>
  <c r="BE633" i="2"/>
  <c r="BE640" i="2"/>
  <c r="BE644" i="2"/>
  <c r="BE645" i="2"/>
  <c r="BE646" i="2"/>
  <c r="BE649" i="2"/>
  <c r="BE654" i="2"/>
  <c r="BE663" i="2"/>
  <c r="BE138" i="2"/>
  <c r="BE244" i="2"/>
  <c r="BE423" i="2"/>
  <c r="BE504" i="2"/>
  <c r="BE569" i="2"/>
  <c r="BE606" i="2"/>
  <c r="BE611" i="2"/>
  <c r="BE624" i="2"/>
  <c r="BE636" i="2"/>
  <c r="BE657" i="2"/>
  <c r="BE659" i="2"/>
  <c r="BE390" i="2"/>
  <c r="BE407" i="2"/>
  <c r="BE487" i="2"/>
  <c r="BE491" i="2"/>
  <c r="BE618" i="2"/>
  <c r="BE297" i="2"/>
  <c r="BE377" i="2"/>
  <c r="BE393" i="2"/>
  <c r="BE500" i="2"/>
  <c r="BE521" i="2"/>
  <c r="BE534" i="2"/>
  <c r="BE554" i="2"/>
  <c r="BE571" i="2"/>
  <c r="BE604" i="2"/>
  <c r="BE313" i="2"/>
  <c r="BE343" i="2"/>
  <c r="BE381" i="2"/>
  <c r="BE447" i="2"/>
  <c r="BE469" i="2"/>
  <c r="BE591" i="2"/>
  <c r="BE130" i="2"/>
  <c r="BE206" i="2"/>
  <c r="BE334" i="2"/>
  <c r="BE364" i="2"/>
  <c r="BE183" i="2"/>
  <c r="BE224" i="2"/>
  <c r="BE236" i="2"/>
  <c r="BE327" i="2"/>
  <c r="BE346" i="2"/>
  <c r="BE359" i="2"/>
  <c r="BE403" i="2"/>
  <c r="BE507" i="2"/>
  <c r="BE515" i="2"/>
  <c r="BE103" i="2"/>
  <c r="BE124" i="2"/>
  <c r="BE149" i="2"/>
  <c r="BE152" i="2"/>
  <c r="BE384" i="2"/>
  <c r="BE400" i="2"/>
  <c r="BE479" i="2"/>
  <c r="BE581" i="2"/>
  <c r="E88" i="2"/>
  <c r="BE160" i="2"/>
  <c r="BE325" i="2"/>
  <c r="BE348" i="2"/>
  <c r="BE361" i="2"/>
  <c r="BE476" i="2"/>
  <c r="BE530" i="2"/>
  <c r="BE599" i="2"/>
  <c r="BE613" i="2"/>
  <c r="F59" i="2"/>
  <c r="BE111" i="2"/>
  <c r="BE119" i="2"/>
  <c r="BE231" i="2"/>
  <c r="BE238" i="2"/>
  <c r="BE273" i="2"/>
  <c r="BE368" i="2"/>
  <c r="BE525" i="2"/>
  <c r="BE564" i="2"/>
  <c r="BE620" i="2"/>
  <c r="BE631" i="2"/>
  <c r="BE638" i="2"/>
  <c r="BE651" i="2"/>
  <c r="BE197" i="2"/>
  <c r="BE249" i="2"/>
  <c r="BE257" i="2"/>
  <c r="BE306" i="2"/>
  <c r="BE315" i="2"/>
  <c r="BE338" i="2"/>
  <c r="BE373" i="2"/>
  <c r="BE419" i="2"/>
  <c r="BE463" i="2"/>
  <c r="BE518" i="2"/>
  <c r="BE615" i="2"/>
  <c r="BE140" i="2"/>
  <c r="BE145" i="2"/>
  <c r="BE163" i="2"/>
  <c r="BE228" i="2"/>
  <c r="BE289" i="2"/>
  <c r="BE299" i="2"/>
  <c r="BE431" i="2"/>
  <c r="F39" i="3"/>
  <c r="BD57" i="1" s="1"/>
  <c r="J36" i="5"/>
  <c r="AW59" i="1"/>
  <c r="F36" i="3"/>
  <c r="BA57" i="1" s="1"/>
  <c r="F37" i="2"/>
  <c r="BB56" i="1" s="1"/>
  <c r="F36" i="2"/>
  <c r="BA56" i="1"/>
  <c r="F38" i="2"/>
  <c r="BC56" i="1" s="1"/>
  <c r="J36" i="3"/>
  <c r="AW57" i="1" s="1"/>
  <c r="F37" i="4"/>
  <c r="BB58" i="1" s="1"/>
  <c r="J35" i="5"/>
  <c r="AV59" i="1"/>
  <c r="F38" i="3"/>
  <c r="BC57" i="1" s="1"/>
  <c r="F39" i="4"/>
  <c r="BD58" i="1"/>
  <c r="J36" i="2"/>
  <c r="AW56" i="1" s="1"/>
  <c r="F39" i="2"/>
  <c r="BD56" i="1" s="1"/>
  <c r="F37" i="3"/>
  <c r="BB57" i="1" s="1"/>
  <c r="F38" i="4"/>
  <c r="BC58" i="1"/>
  <c r="AS54" i="1"/>
  <c r="F36" i="4"/>
  <c r="BA58" i="1"/>
  <c r="J36" i="4"/>
  <c r="AW58" i="1" s="1"/>
  <c r="J93" i="4" l="1"/>
  <c r="J64" i="4" s="1"/>
  <c r="BK92" i="4"/>
  <c r="J92" i="4" s="1"/>
  <c r="R101" i="2"/>
  <c r="R100" i="2" s="1"/>
  <c r="BK622" i="2"/>
  <c r="J622" i="2"/>
  <c r="J74" i="2" s="1"/>
  <c r="P101" i="2"/>
  <c r="R93" i="4"/>
  <c r="R92" i="4"/>
  <c r="T101" i="2"/>
  <c r="T622" i="2"/>
  <c r="P622" i="2"/>
  <c r="P93" i="4"/>
  <c r="P92" i="4"/>
  <c r="AU58" i="1" s="1"/>
  <c r="T93" i="4"/>
  <c r="T92" i="4"/>
  <c r="BK101" i="2"/>
  <c r="BK100" i="2"/>
  <c r="J100" i="2"/>
  <c r="J63" i="2"/>
  <c r="BK89" i="3"/>
  <c r="J89" i="3" s="1"/>
  <c r="J64" i="3" s="1"/>
  <c r="BK88" i="5"/>
  <c r="BK87" i="5" s="1"/>
  <c r="J87" i="5" s="1"/>
  <c r="J63" i="5" s="1"/>
  <c r="J35" i="3"/>
  <c r="AV57" i="1" s="1"/>
  <c r="AT57" i="1" s="1"/>
  <c r="F35" i="4"/>
  <c r="AZ58" i="1" s="1"/>
  <c r="BA55" i="1"/>
  <c r="BA54" i="1" s="1"/>
  <c r="AW54" i="1" s="1"/>
  <c r="AK30" i="1" s="1"/>
  <c r="BC55" i="1"/>
  <c r="BC54" i="1" s="1"/>
  <c r="W32" i="1" s="1"/>
  <c r="F35" i="2"/>
  <c r="AZ56" i="1" s="1"/>
  <c r="J35" i="4"/>
  <c r="AV58" i="1"/>
  <c r="AT58" i="1" s="1"/>
  <c r="BD55" i="1"/>
  <c r="BD54" i="1" s="1"/>
  <c r="W33" i="1" s="1"/>
  <c r="J35" i="2"/>
  <c r="AV56" i="1" s="1"/>
  <c r="AT56" i="1" s="1"/>
  <c r="F35" i="5"/>
  <c r="AZ59" i="1" s="1"/>
  <c r="F35" i="3"/>
  <c r="AZ57" i="1" s="1"/>
  <c r="BB55" i="1"/>
  <c r="AX55" i="1" s="1"/>
  <c r="AT59" i="1"/>
  <c r="BK88" i="3" l="1"/>
  <c r="J88" i="3" s="1"/>
  <c r="J32" i="3"/>
  <c r="AG57" i="1" s="1"/>
  <c r="AN57" i="1" s="1"/>
  <c r="J63" i="3"/>
  <c r="J63" i="4"/>
  <c r="J32" i="4"/>
  <c r="AG58" i="1" s="1"/>
  <c r="AN58" i="1" s="1"/>
  <c r="T100" i="2"/>
  <c r="P100" i="2"/>
  <c r="AU56" i="1"/>
  <c r="AU55" i="1" s="1"/>
  <c r="AU54" i="1" s="1"/>
  <c r="J101" i="2"/>
  <c r="J64" i="2"/>
  <c r="J88" i="5"/>
  <c r="J64" i="5"/>
  <c r="AY55" i="1"/>
  <c r="W30" i="1"/>
  <c r="J32" i="2"/>
  <c r="AG56" i="1"/>
  <c r="J32" i="5"/>
  <c r="AG59" i="1" s="1"/>
  <c r="AY54" i="1"/>
  <c r="AZ55" i="1"/>
  <c r="AZ54" i="1" s="1"/>
  <c r="AV54" i="1" s="1"/>
  <c r="AK29" i="1" s="1"/>
  <c r="BB54" i="1"/>
  <c r="W31" i="1" s="1"/>
  <c r="AW55" i="1"/>
  <c r="J41" i="3" l="1"/>
  <c r="J41" i="4"/>
  <c r="J41" i="2"/>
  <c r="J41" i="5"/>
  <c r="AN56" i="1"/>
  <c r="AN59" i="1"/>
  <c r="AG55" i="1"/>
  <c r="AX54" i="1"/>
  <c r="AV55" i="1"/>
  <c r="AT55" i="1" s="1"/>
  <c r="AT54" i="1"/>
  <c r="W29" i="1"/>
  <c r="AN55" i="1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<sst xmlns="http://schemas.openxmlformats.org/spreadsheetml/2006/main" count="7333" uniqueCount="1207">
  <si>
    <t>Export Komplet</t>
  </si>
  <si>
    <t>VZ</t>
  </si>
  <si>
    <t>2.0</t>
  </si>
  <si>
    <t>ZAMOK</t>
  </si>
  <si>
    <t>False</t>
  </si>
  <si>
    <t>{c1bfca2c-83cf-4a0e-90c6-2387b201741b}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</si>
  <si>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</si>
  <si>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</si>
  <si>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</si>
  <si>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</si>
  <si>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</si>
  <si>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</si>
  <si>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</si>
  <si>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</si>
  <si>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22-10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</si>
  <si>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</si>
  <si>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</si>
  <si>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04 - Oprava mostu v km 22,647 na trati Kutná Hora-Zruč n/S</t>
  </si>
  <si>
    <t>KSO:</t>
  </si>
  <si>
    <t>821</t>
  </si>
  <si>
    <t>CC-CZ:</t>
  </si>
  <si>
    <t>Místo:</t>
  </si>
  <si>
    <t xml:space="preserve"> </t>
  </si>
  <si>
    <t>Datum:</t>
  </si>
  <si>
    <t>24. 11. 2022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</si>
  <si>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</si>
  <si>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</si>
  <si>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</si>
  <si>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</si>
  <si>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</si>
  <si>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</si>
  <si>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</si>
  <si>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</si>
  <si>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</si>
  <si>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</si>
  <si>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</si>
  <si>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</si>
  <si>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</si>
  <si>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</si>
  <si>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</si>
  <si>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</si>
  <si>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</si>
  <si>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</si>
  <si>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</si>
  <si>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</si>
  <si>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</si>
  <si>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</si>
  <si>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</si>
  <si>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</si>
  <si>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</si>
  <si>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</si>
  <si>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</si>
  <si>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</si>
  <si>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</si>
  <si>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</si>
  <si>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</si>
  <si>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</si>
  <si>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</si>
  <si>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</si>
  <si>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</si>
  <si>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</si>
  <si>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</si>
  <si>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</si>
  <si>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</si>
  <si>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</si>
  <si>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</si>
  <si>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</si>
  <si>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</si>
  <si>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</si>
  <si>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</si>
  <si>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</si>
  <si>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</si>
  <si>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</si>
  <si>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</si>
  <si>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</si>
  <si>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</si>
  <si>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</si>
  <si>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</si>
  <si>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</si>
  <si>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</si>
  <si>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</si>
  <si>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</si>
  <si>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</si>
  <si>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</si>
  <si>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ING</t>
  </si>
  <si>
    <t>1</t>
  </si>
  <si>
    <t>{edaf8e54-a67c-4c5a-aba3-311ee04fd18d}</t>
  </si>
  <si>
    <t>2</t>
  </si>
  <si>
    <t>/</t>
  </si>
  <si>
    <t>22-10-1</t>
  </si>
  <si>
    <t xml:space="preserve">SO 04 - 001.1 - Oprava mostu v km 22,647 na trati Kutná Hora-Zruč n/S_Most </t>
  </si>
  <si>
    <t>Soupis</t>
  </si>
  <si>
    <t>{017e4418-240a-4443-be06-4dc9f71d3eff}</t>
  </si>
  <si>
    <t>22-10-2</t>
  </si>
  <si>
    <t>SO 04 - 001.2 - Oprava mostu v km 22,647 na trati Kutná Hora-Zruč n/S_Železniční svršek</t>
  </si>
  <si>
    <t>{2c984d3d-4196-40fa-88ff-557244d6737f}</t>
  </si>
  <si>
    <t>22-10-3</t>
  </si>
  <si>
    <t xml:space="preserve">SO 04 - 001.3 - Oprava mostu v km 22,647 na trati Kutná Hora-Zruč n/S_VRN </t>
  </si>
  <si>
    <t>{d2ed5e49-c1dc-4098-abed-4eae84e8407c}</t>
  </si>
  <si>
    <t>22-10-4</t>
  </si>
  <si>
    <t>SO 04 - 001.3 - Oprava mostu v km 22,647 na trati Kutná Hora-Zruč n/S_DSPS</t>
  </si>
  <si>
    <t>{5864eeab-9a3c-4a8e-a3b7-c4249596a303}</t>
  </si>
  <si>
    <t>KRYCÍ LIST SOUPISU PRACÍ</t>
  </si>
  <si>
    <t>Objekt:</t>
  </si>
  <si>
    <t>22-10 - SO 04 - Oprava mostu v km 22,647 na trati Kutná Hora-Zruč n/S</t>
  </si>
  <si>
    <t>Soupis:</t>
  </si>
  <si>
    <t xml:space="preserve">22-10-1 - SO 04 - 001.1 - Oprava mostu v km 22,647 na trati Kutná Hora-Zruč n/S_Most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</si>
  <si>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</si>
  <si>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</si>
  <si>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</si>
  <si>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</si>
  <si>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</si>
  <si>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</si>
  <si>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</si>
  <si>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</si>
  <si>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</si>
  <si>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</si>
  <si>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</si>
  <si>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</si>
  <si>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</si>
  <si>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</si>
  <si>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</si>
  <si>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</si>
  <si>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</si>
  <si>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>M - Práce a dodávky M</t>
  </si>
  <si>
    <t xml:space="preserve">    43-M - Montáž ocelových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</si>
  <si>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</si>
  <si>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</si>
  <si>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</si>
  <si>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</si>
  <si>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</si>
  <si>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</si>
  <si>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</si>
  <si>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</si>
  <si>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</si>
  <si>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</si>
  <si>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</si>
  <si>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</si>
  <si>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</si>
  <si>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</si>
  <si>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</si>
  <si>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</si>
  <si>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</si>
  <si>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</si>
  <si>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111251201</t>
  </si>
  <si>
    <t>Odstranění křovin a stromů s odstraněním kořenů strojně průměru kmene do 100 mm v rovině nebo ve svahu sklonu terénu přes 1:5, při celkové ploše do 100 m2</t>
  </si>
  <si>
    <t>m2</t>
  </si>
  <si>
    <t>CS ÚRS 2022 02</t>
  </si>
  <si>
    <t>4</t>
  </si>
  <si>
    <t>1091286771</t>
  </si>
  <si>
    <t>Online PSC</t>
  </si>
  <si>
    <t>https://podminky.urs.cz/item/CS_URS_2022_02/111251201</t>
  </si>
  <si>
    <t>VV</t>
  </si>
  <si>
    <t xml:space="preserve">za křídly </t>
  </si>
  <si>
    <t>zleva</t>
  </si>
  <si>
    <t>7*11*2</t>
  </si>
  <si>
    <t xml:space="preserve">zprava </t>
  </si>
  <si>
    <t>7*8*2</t>
  </si>
  <si>
    <t>Součet</t>
  </si>
  <si>
    <t>112155315</t>
  </si>
  <si>
    <t>Štěpkování s naložením na dopravní prostředek a odvozem do 20 km keřového porostu hustého</t>
  </si>
  <si>
    <t>2091999804</t>
  </si>
  <si>
    <t>https://podminky.urs.cz/item/CS_URS_2022_02/112155315</t>
  </si>
  <si>
    <t>3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</si>
  <si>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</si>
  <si>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</si>
  <si>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m</t>
  </si>
  <si>
    <t>449231281</t>
  </si>
  <si>
    <t>https://podminky.urs.cz/item/CS_URS_2022_02/119001422</t>
  </si>
  <si>
    <t>včetně přeložení do projektováné polohy</t>
  </si>
  <si>
    <t>30</t>
  </si>
  <si>
    <t>121112003</t>
  </si>
  <si>
    <t>Sejmutí ornice ručně při souvislé ploše, tl. vrstvy do 200 mm</t>
  </si>
  <si>
    <t>-971609110</t>
  </si>
  <si>
    <t>https://podminky.urs.cz/item/CS_URS_2022_02/121112003</t>
  </si>
  <si>
    <t xml:space="preserve">za křídly pod dlažbu </t>
  </si>
  <si>
    <t>1,0*11,1*2</t>
  </si>
  <si>
    <t>1,0*7,5*2</t>
  </si>
  <si>
    <t>5</t>
  </si>
  <si>
    <t>122152612</t>
  </si>
  <si>
    <t>Odkopávky a prokopávky zapažené pro spodní stavbu železnic strojně v hornině třídy těžitelnosti I skupiny 1 a 2 přes 100 do 1 000 m3</t>
  </si>
  <si>
    <t>m3</t>
  </si>
  <si>
    <t>-1152723841</t>
  </si>
  <si>
    <t>https://podminky.urs.cz/item/CS_URS_2022_02/122152612</t>
  </si>
  <si>
    <t xml:space="preserve">odkopa za opěrami pro izolace a pro výběhy </t>
  </si>
  <si>
    <t xml:space="preserve">směr Zruč nad Sázavou </t>
  </si>
  <si>
    <t>10,2*((9,4+6,8)/2)</t>
  </si>
  <si>
    <t xml:space="preserve">směr Kutná Hora </t>
  </si>
  <si>
    <t>12,2*((9,4+6,8)/2)</t>
  </si>
  <si>
    <t>6</t>
  </si>
  <si>
    <t>122202508</t>
  </si>
  <si>
    <t>Odkopávky a prokopávky nezapažené pro spodní stavbu železnic strojně v hornině třídy těžitelnosti I skupiny 3 Příplatek k cenám za ztížení při rekonstrukcích</t>
  </si>
  <si>
    <t>213308692</t>
  </si>
  <si>
    <t>https://podminky.urs.cz/item/CS_URS_2022_02/122202508</t>
  </si>
  <si>
    <t>7</t>
  </si>
  <si>
    <t>130001101</t>
  </si>
  <si>
    <t>Příplatek k cenám hloubených vykopávek za ztížení vykopávky v blízkosti podzemního vedení nebo výbušnin pro jakoukoliv třídu horniny</t>
  </si>
  <si>
    <t>1446909677</t>
  </si>
  <si>
    <t>https://podminky.urs.cz/item/CS_URS_2022_02/130001101</t>
  </si>
  <si>
    <t xml:space="preserve">kabely </t>
  </si>
  <si>
    <t>(12,085+4,680+11,715)*0,5*0,5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</si>
  <si>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</si>
  <si>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</si>
  <si>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</si>
  <si>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-1372717695</t>
  </si>
  <si>
    <t>https://podminky.urs.cz/item/CS_URS_2022_02/162751117</t>
  </si>
  <si>
    <t>181,440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</si>
  <si>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</si>
  <si>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</si>
  <si>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</si>
  <si>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-1167965133</t>
  </si>
  <si>
    <t>https://podminky.urs.cz/item/CS_URS_2022_02/162751119</t>
  </si>
  <si>
    <t>181,440*12</t>
  </si>
  <si>
    <t>10</t>
  </si>
  <si>
    <t>171111111</t>
  </si>
  <si>
    <t>Hutnění zeminy pro spodní stavbu železnic tloušťky vrstvy do 20 cm</t>
  </si>
  <si>
    <t>-1187903718</t>
  </si>
  <si>
    <t>https://podminky.urs.cz/item/CS_URS_2022_02/171111111</t>
  </si>
  <si>
    <t xml:space="preserve">ve výbězích pod izolaci  </t>
  </si>
  <si>
    <t>12*6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</si>
  <si>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</si>
  <si>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</si>
  <si>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</si>
  <si>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</si>
  <si>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636703664</t>
  </si>
  <si>
    <t>https://podminky.urs.cz/item/CS_URS_2022_02/171201231</t>
  </si>
  <si>
    <t>144*2</t>
  </si>
  <si>
    <t>12</t>
  </si>
  <si>
    <t>174111311</t>
  </si>
  <si>
    <t>Zásyp sypaninou pro spodní stavbu železnic objemu přes 3 m3 se zhutněním</t>
  </si>
  <si>
    <t>436079439</t>
  </si>
  <si>
    <t>https://podminky.urs.cz/item/CS_URS_2022_02/174111311</t>
  </si>
  <si>
    <t>frakce 0-32</t>
  </si>
  <si>
    <t>1,81*((9,4+6,8)/2)</t>
  </si>
  <si>
    <t>2,6*((9,4+6,8)/2)</t>
  </si>
  <si>
    <t>ZKPP</t>
  </si>
  <si>
    <t>frakce 0/90</t>
  </si>
  <si>
    <t>9,4*7*0,3</t>
  </si>
  <si>
    <t>9,545*7*0,3</t>
  </si>
  <si>
    <t>9,4*7*0,2</t>
  </si>
  <si>
    <t>9,545*7*0,2</t>
  </si>
  <si>
    <t>13</t>
  </si>
  <si>
    <t>M</t>
  </si>
  <si>
    <t>58344171</t>
  </si>
  <si>
    <t>štěrkodrť frakce 0/32</t>
  </si>
  <si>
    <t>-1675584308</t>
  </si>
  <si>
    <t>1,81*((9,4+6,8)/2)*1,9</t>
  </si>
  <si>
    <t>2,6*((9,4+6,8)/2)*1,9</t>
  </si>
  <si>
    <t>9,4*7*0,2*1,9</t>
  </si>
  <si>
    <t>9,545*7*0,2*1,9</t>
  </si>
  <si>
    <t>14</t>
  </si>
  <si>
    <t>583439R01</t>
  </si>
  <si>
    <t>kamenivo drcené hrubé frakce 16/32</t>
  </si>
  <si>
    <t>1541838103</t>
  </si>
  <si>
    <t>9,4*7*0,3*1,9</t>
  </si>
  <si>
    <t>9,545*7*0,3*1,9</t>
  </si>
  <si>
    <t>181411122</t>
  </si>
  <si>
    <t>Založení trávníku na půdě předem připravené plochy do 1000 m2 výsevem včetně utažení lučního na svahu přes 1:5 do 1:2</t>
  </si>
  <si>
    <t>622958640</t>
  </si>
  <si>
    <t>https://podminky.urs.cz/item/CS_URS_2022_02/181411122</t>
  </si>
  <si>
    <t>osetí ornice</t>
  </si>
  <si>
    <t>16</t>
  </si>
  <si>
    <t>005724740</t>
  </si>
  <si>
    <t>osivo směs travní krajinná-svahová</t>
  </si>
  <si>
    <t>kg</t>
  </si>
  <si>
    <t>-98903205</t>
  </si>
  <si>
    <t>37,2*0,015</t>
  </si>
  <si>
    <t>17</t>
  </si>
  <si>
    <t>182351023</t>
  </si>
  <si>
    <t>Rozprostření a urovnání ornice ve svahu sklonu přes 1:5 strojně při souvislé ploše do 100 m2, tl. vrstvy do 200 mm</t>
  </si>
  <si>
    <t>1644875116</t>
  </si>
  <si>
    <t>https://podminky.urs.cz/item/CS_URS_2022_02/182351023</t>
  </si>
  <si>
    <t xml:space="preserve">ornice zpět na svahy </t>
  </si>
  <si>
    <t>Zakládání</t>
  </si>
  <si>
    <t>18</t>
  </si>
  <si>
    <t>212795111</t>
  </si>
  <si>
    <t>Příčné odvodnění za opěrou z plastových trub</t>
  </si>
  <si>
    <t>-124722476</t>
  </si>
  <si>
    <t>https://podminky.urs.cz/item/CS_URS_2022_02/212795111</t>
  </si>
  <si>
    <t>10,6*2</t>
  </si>
  <si>
    <t>19</t>
  </si>
  <si>
    <t>224111114</t>
  </si>
  <si>
    <t>Maloprofilové vrty průběžným sacím vrtáním průměru do 56 mm do úklonu 45° v hl 0 až 25 m v hornině tř. III a IV</t>
  </si>
  <si>
    <t>884315605</t>
  </si>
  <si>
    <t>https://podminky.urs.cz/item/CS_URS_2022_02/224111114</t>
  </si>
  <si>
    <t>1198</t>
  </si>
  <si>
    <t>20</t>
  </si>
  <si>
    <t>274321116</t>
  </si>
  <si>
    <t>Základové konstrukce z betonu železového pásy, prahy, věnce a ostruhy ve výkopu nebo na hlavách pilot C 20/25</t>
  </si>
  <si>
    <t>-344767652</t>
  </si>
  <si>
    <t>https://podminky.urs.cz/item/CS_URS_2022_02/274321116</t>
  </si>
  <si>
    <t xml:space="preserve">prahy pod dlažby </t>
  </si>
  <si>
    <t>0,435*0,4*1,0*4</t>
  </si>
  <si>
    <t>274321191</t>
  </si>
  <si>
    <t>Základové konstrukce z betonu železového Příplatek k cenám za betonáž malého rozsahu do 25 m3</t>
  </si>
  <si>
    <t>1326392023</t>
  </si>
  <si>
    <t>https://podminky.urs.cz/item/CS_URS_2022_02/274321191</t>
  </si>
  <si>
    <t>22</t>
  </si>
  <si>
    <t>274354111</t>
  </si>
  <si>
    <t>Bednění základových konstrukcí pasů, prahů, věnců a ostruh zřízení</t>
  </si>
  <si>
    <t>-444410136</t>
  </si>
  <si>
    <t>https://podminky.urs.cz/item/CS_URS_2022_02/274354111</t>
  </si>
  <si>
    <t>0,435*1,0*2*4</t>
  </si>
  <si>
    <t>0,4*1*2*4</t>
  </si>
  <si>
    <t>23</t>
  </si>
  <si>
    <t>274354211</t>
  </si>
  <si>
    <t>Bednění základových konstrukcí pasů, prahů, věnců a ostruh odstranění bednění</t>
  </si>
  <si>
    <t>1641266191</t>
  </si>
  <si>
    <t>https://podminky.urs.cz/item/CS_URS_2022_02/274354211</t>
  </si>
  <si>
    <t>24</t>
  </si>
  <si>
    <t>281601111</t>
  </si>
  <si>
    <t>Injektování s jednoduchým obturátorem nebo bez obturátoru vzestupné, tlakem do 0,60 MPa</t>
  </si>
  <si>
    <t>hod</t>
  </si>
  <si>
    <t>1630340742</t>
  </si>
  <si>
    <t>https://podminky.urs.cz/item/CS_URS_2022_02/281601111</t>
  </si>
  <si>
    <t>30*3,5</t>
  </si>
  <si>
    <t>25</t>
  </si>
  <si>
    <t>58521133-01</t>
  </si>
  <si>
    <t>Injektážní směs</t>
  </si>
  <si>
    <t>-491839111</t>
  </si>
  <si>
    <t>opěry 10%</t>
  </si>
  <si>
    <t>19,63*4,440*2*0,1</t>
  </si>
  <si>
    <t xml:space="preserve">křídla </t>
  </si>
  <si>
    <t>38*1,0*2*0,1</t>
  </si>
  <si>
    <t>25*1*2*0,1</t>
  </si>
  <si>
    <t>Svislé a kompletní konstrukce</t>
  </si>
  <si>
    <t>26</t>
  </si>
  <si>
    <t>317321118</t>
  </si>
  <si>
    <t>Římsy ze železového betonu C 30/37</t>
  </si>
  <si>
    <t>-1019258920</t>
  </si>
  <si>
    <t>https://podminky.urs.cz/item/CS_URS_2022_02/317321118</t>
  </si>
  <si>
    <t xml:space="preserve">levá </t>
  </si>
  <si>
    <t>2,5</t>
  </si>
  <si>
    <t xml:space="preserve">pravá </t>
  </si>
  <si>
    <t xml:space="preserve">římsy křídel </t>
  </si>
  <si>
    <t xml:space="preserve">K1 </t>
  </si>
  <si>
    <t>1,6</t>
  </si>
  <si>
    <t>K2</t>
  </si>
  <si>
    <t>1,1</t>
  </si>
  <si>
    <t>K3</t>
  </si>
  <si>
    <t>K4</t>
  </si>
  <si>
    <t>27</t>
  </si>
  <si>
    <t>317321191</t>
  </si>
  <si>
    <t>Římsy ze železového betonu Příplatek k cenám za betonáž malého rozsahu do 25 m3</t>
  </si>
  <si>
    <t>1016464117</t>
  </si>
  <si>
    <t>https://podminky.urs.cz/item/CS_URS_2022_02/317321191</t>
  </si>
  <si>
    <t>28</t>
  </si>
  <si>
    <t>317353121</t>
  </si>
  <si>
    <t>Bednění mostní římsy zřízení všech tvarů</t>
  </si>
  <si>
    <t>1269921099</t>
  </si>
  <si>
    <t>https://podminky.urs.cz/item/CS_URS_2022_02/317353121</t>
  </si>
  <si>
    <t xml:space="preserve">římsy </t>
  </si>
  <si>
    <t>(0,495+0,08+0,30+0,275+0,08+0,5+0,140)*8,060*2</t>
  </si>
  <si>
    <t>0,440*0,3*2*2</t>
  </si>
  <si>
    <t>(0,08+0,3+0,280+</t>
  </si>
  <si>
    <t>29</t>
  </si>
  <si>
    <t>317353221</t>
  </si>
  <si>
    <t>Bednění mostní římsy odstranění všech tvarů</t>
  </si>
  <si>
    <t>-941093080</t>
  </si>
  <si>
    <t>https://podminky.urs.cz/item/CS_URS_2022_02/317353221</t>
  </si>
  <si>
    <t>317361116</t>
  </si>
  <si>
    <t>Výztuž mostních železobetonových říms z betonářské oceli 10 505 (R) nebo BSt 500</t>
  </si>
  <si>
    <t>736881872</t>
  </si>
  <si>
    <t>https://podminky.urs.cz/item/CS_URS_2022_02/317361116</t>
  </si>
  <si>
    <t xml:space="preserve">hlavní NK </t>
  </si>
  <si>
    <t>440/1000</t>
  </si>
  <si>
    <t>679/1000</t>
  </si>
  <si>
    <t>31</t>
  </si>
  <si>
    <t>334323118</t>
  </si>
  <si>
    <t>Mostní opěry a úložné prahy z betonu železového C 30/37</t>
  </si>
  <si>
    <t>1299221840</t>
  </si>
  <si>
    <t>https://podminky.urs.cz/item/CS_URS_2022_02/334323118</t>
  </si>
  <si>
    <t xml:space="preserve">ÚLOŽNÝ PRÁH - KUTNOHORSKÁ OPĚRA </t>
  </si>
  <si>
    <t>7,6</t>
  </si>
  <si>
    <t xml:space="preserve">ÚLOŽNÝ PRÁH - ZRUČSKÁ OPĚRA </t>
  </si>
  <si>
    <t>7,2</t>
  </si>
  <si>
    <t>32</t>
  </si>
  <si>
    <t>334323191</t>
  </si>
  <si>
    <t>Mostní opěry a úložné prahy z betonu Příplatek k cenám za betonáž malého rozsahu do 25 m3</t>
  </si>
  <si>
    <t>1872501365</t>
  </si>
  <si>
    <t>https://podminky.urs.cz/item/CS_URS_2022_02/334323191</t>
  </si>
  <si>
    <t>33</t>
  </si>
  <si>
    <t>334351112</t>
  </si>
  <si>
    <t>Bednění mostních opěr a úložných prahů ze systémového bednění zřízení z překližek, pro železobeton</t>
  </si>
  <si>
    <t>-2128334455</t>
  </si>
  <si>
    <t>https://podminky.urs.cz/item/CS_URS_2022_02/334351112</t>
  </si>
  <si>
    <t>(4,440+2,590+2,590)*0,9</t>
  </si>
  <si>
    <t>(0,440+0,230+0,530+0,9)*2,590</t>
  </si>
  <si>
    <t>(4,440+2,470+2,470)*0,9</t>
  </si>
  <si>
    <t>(0,440+0,230+0,530+0,9)*2,470</t>
  </si>
  <si>
    <t>2,6*2</t>
  </si>
  <si>
    <t>0,350*4,4*2</t>
  </si>
  <si>
    <t>2,7*4,440*2</t>
  </si>
  <si>
    <t>34</t>
  </si>
  <si>
    <t>334351211</t>
  </si>
  <si>
    <t>Bednění mostních opěr a úložných prahů ze systémového bednění odstranění z překližek</t>
  </si>
  <si>
    <t>-1809704071</t>
  </si>
  <si>
    <t>https://podminky.urs.cz/item/CS_URS_2022_02/334351211</t>
  </si>
  <si>
    <t>35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</si>
  <si>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</si>
  <si>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</si>
  <si>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886736854</t>
  </si>
  <si>
    <t>https://podminky.urs.cz/item/CS_URS_2022_02/334361266</t>
  </si>
  <si>
    <t xml:space="preserve">Opráh opěry č.1 </t>
  </si>
  <si>
    <t>1472/1000</t>
  </si>
  <si>
    <t>Opráh opěry č.2</t>
  </si>
  <si>
    <t>1457/1000</t>
  </si>
  <si>
    <t>36</t>
  </si>
  <si>
    <t>388995112</t>
  </si>
  <si>
    <t>Tvarovka kabelovodu HDPE do konstrukce římsy tvar žlab s víkem</t>
  </si>
  <si>
    <t>480845755</t>
  </si>
  <si>
    <t>25*2</t>
  </si>
  <si>
    <t>Vodorovné konstrukce</t>
  </si>
  <si>
    <t>37</t>
  </si>
  <si>
    <t>273361412</t>
  </si>
  <si>
    <t>Výztuž základových konstrukcí desek ze svařovaných sítí, hmotnosti přes 3,5 do 6 kg/m2</t>
  </si>
  <si>
    <t>805770614</t>
  </si>
  <si>
    <t>https://podminky.urs.cz/item/CS_URS_2022_02/273361412</t>
  </si>
  <si>
    <t xml:space="preserve">pod dlažbu </t>
  </si>
  <si>
    <t>37,2*1,2*4,44/1000</t>
  </si>
  <si>
    <t>38</t>
  </si>
  <si>
    <t>421321128</t>
  </si>
  <si>
    <t>Mostní železobetonové nosné konstrukce deskové nebo klenbové deskové, z betonu C 30/37</t>
  </si>
  <si>
    <t>966326087</t>
  </si>
  <si>
    <t>https://podminky.urs.cz/item/CS_URS_2022_02/421321128</t>
  </si>
  <si>
    <t>11,2</t>
  </si>
  <si>
    <t>39</t>
  </si>
  <si>
    <t>421321192</t>
  </si>
  <si>
    <t>Mostní železobetonové nosné konstrukce deskové nebo klenbové Příplatek k cenám za betonáž malého rozsahu do 50 m3</t>
  </si>
  <si>
    <t>793549305</t>
  </si>
  <si>
    <t>https://podminky.urs.cz/item/CS_URS_2022_02/421321192</t>
  </si>
  <si>
    <t>40</t>
  </si>
  <si>
    <t>421351112</t>
  </si>
  <si>
    <t>Bednění deskových konstrukcí mostů z betonu železového nebo předpjatého zřízení boků přechodové desky</t>
  </si>
  <si>
    <t>352559334</t>
  </si>
  <si>
    <t>https://podminky.urs.cz/item/CS_URS_2022_02/421351112</t>
  </si>
  <si>
    <t xml:space="preserve">VPRAVO </t>
  </si>
  <si>
    <t>2,2</t>
  </si>
  <si>
    <t xml:space="preserve">VLEVO </t>
  </si>
  <si>
    <t xml:space="preserve">začátek </t>
  </si>
  <si>
    <t>0,6*5,280</t>
  </si>
  <si>
    <t xml:space="preserve">konec </t>
  </si>
  <si>
    <t>41</t>
  </si>
  <si>
    <t>421351212</t>
  </si>
  <si>
    <t>Bednění deskových konstrukcí mostů z betonu železového nebo předpjatého odstranění boků přechodové desky</t>
  </si>
  <si>
    <t>1123226058</t>
  </si>
  <si>
    <t>https://podminky.urs.cz/item/CS_URS_2022_02/421351212</t>
  </si>
  <si>
    <t>421361226</t>
  </si>
  <si>
    <t>Výztuž deskových konstrukcí z betonářské oceli 10 505 (R) nebo BSt 500 deskového mostu</t>
  </si>
  <si>
    <t>456582903</t>
  </si>
  <si>
    <t>https://podminky.urs.cz/item/CS_URS_2022_02/421361226</t>
  </si>
  <si>
    <t>2296/1000</t>
  </si>
  <si>
    <t>43</t>
  </si>
  <si>
    <t>423354111</t>
  </si>
  <si>
    <t>Bednění trámové a komorové konstrukce podhledu mostovky zřízení</t>
  </si>
  <si>
    <t>-981228038</t>
  </si>
  <si>
    <t>https://podminky.urs.cz/item/CS_URS_2022_02/423354111</t>
  </si>
  <si>
    <t>P</t>
  </si>
  <si>
    <t>Poznámka k položce:_x000D_
bednění ŽB desky, včetně podpěrné konstrukce</t>
  </si>
  <si>
    <t>3*5,280</t>
  </si>
  <si>
    <t>44</t>
  </si>
  <si>
    <t>423354211</t>
  </si>
  <si>
    <t>Bednění trámové a komorové konstrukce podhledu mostovky odstranění</t>
  </si>
  <si>
    <t>1319810482</t>
  </si>
  <si>
    <t>https://podminky.urs.cz/item/CS_URS_2022_02/423354211</t>
  </si>
  <si>
    <t>45</t>
  </si>
  <si>
    <t>428381312</t>
  </si>
  <si>
    <t>Vrubový a pérový kloub železobetonový zřízení vrubového kloubu mostního rámu</t>
  </si>
  <si>
    <t>-394631717</t>
  </si>
  <si>
    <t>https://podminky.urs.cz/item/CS_URS_2022_02/428381312</t>
  </si>
  <si>
    <t>5,280*2</t>
  </si>
  <si>
    <t>46</t>
  </si>
  <si>
    <t>451315124</t>
  </si>
  <si>
    <t>Podkladní a výplňové vrstvy z betonu prostého tloušťky do 150 mm, z betonu C 12/15</t>
  </si>
  <si>
    <t>2134337506</t>
  </si>
  <si>
    <t>https://podminky.urs.cz/item/CS_URS_2022_02/451315124</t>
  </si>
  <si>
    <t xml:space="preserve">pod uložný práh </t>
  </si>
  <si>
    <t>0,85*4,440*2</t>
  </si>
  <si>
    <t>47</t>
  </si>
  <si>
    <t>451475121</t>
  </si>
  <si>
    <t>Podkladní vrstva plastbetonová samonivelační, tloušťky do 10 mm první vrstva</t>
  </si>
  <si>
    <t>-750518539</t>
  </si>
  <si>
    <t>https://podminky.urs.cz/item/CS_URS_2022_02/451475121</t>
  </si>
  <si>
    <t>0,2*0,2*44</t>
  </si>
  <si>
    <t>48</t>
  </si>
  <si>
    <t>451475122</t>
  </si>
  <si>
    <t>Podkladní vrstva plastbetonová samonivelační, tloušťky do 10 mm každá další vrstva</t>
  </si>
  <si>
    <t>1000339857</t>
  </si>
  <si>
    <t>https://podminky.urs.cz/item/CS_URS_2022_02/451475122</t>
  </si>
  <si>
    <t>1,760</t>
  </si>
  <si>
    <t>49</t>
  </si>
  <si>
    <t>451577877</t>
  </si>
  <si>
    <t>Podklad nebo lože pod dlažbu (přídlažbu) v ploše vodorovné nebo ve sklonu do 1:5, tloušťky od 30 do 100 mm ze štěrkopísku</t>
  </si>
  <si>
    <t>-798392295</t>
  </si>
  <si>
    <t>https://podminky.urs.cz/item/CS_URS_2022_02/451577877</t>
  </si>
  <si>
    <t>podél křídel</t>
  </si>
  <si>
    <t>50</t>
  </si>
  <si>
    <t>457451134</t>
  </si>
  <si>
    <t>Ochranná betonová vrstva na izolaci přesýpaných objektů tloušťky 60 mm s vyhlazením povrchu s výztuží ze sítí C 30/37</t>
  </si>
  <si>
    <t>9971793</t>
  </si>
  <si>
    <t>https://podminky.urs.cz/item/CS_URS_2022_02/457451134</t>
  </si>
  <si>
    <t>4,680*5</t>
  </si>
  <si>
    <t>51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</si>
  <si>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</si>
  <si>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</si>
  <si>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-863740277</t>
  </si>
  <si>
    <t>https://podminky.urs.cz/item/CS_URS_2022_02/465513157</t>
  </si>
  <si>
    <t>Komunikace pozemní</t>
  </si>
  <si>
    <t>52</t>
  </si>
  <si>
    <t>521272215</t>
  </si>
  <si>
    <t>Demontáž mostnic s odsunem hmot mimo objekt mostu se zřízením pomocné montážní lávky</t>
  </si>
  <si>
    <t>kus</t>
  </si>
  <si>
    <t>1933725683</t>
  </si>
  <si>
    <t>https://podminky.urs.cz/item/CS_URS_2022_02/521272215</t>
  </si>
  <si>
    <t>53</t>
  </si>
  <si>
    <t>521283221</t>
  </si>
  <si>
    <t>Demontáž pozednic s odstraněním štěrku</t>
  </si>
  <si>
    <t>110152125</t>
  </si>
  <si>
    <t>https://podminky.urs.cz/item/CS_URS_2022_02/521283221</t>
  </si>
  <si>
    <t>Úpravy povrchů, podlahy a osazování výplní</t>
  </si>
  <si>
    <t>54</t>
  </si>
  <si>
    <t>628613233</t>
  </si>
  <si>
    <t>Protikorozní ochrana ocelových mostních konstrukcí včetně otryskání povrchu základní a podkladní epoxidový a vrchní polyuretanový nátěr s metalizací III. třídy</t>
  </si>
  <si>
    <t>-1255694015</t>
  </si>
  <si>
    <t>https://podminky.urs.cz/item/CS_URS_2022_02/628613233</t>
  </si>
  <si>
    <t>"Zábradlí</t>
  </si>
  <si>
    <t>Sloupky</t>
  </si>
  <si>
    <t>70x70x8</t>
  </si>
  <si>
    <t>(21+31,44)*0,274</t>
  </si>
  <si>
    <t xml:space="preserve">Madla </t>
  </si>
  <si>
    <t>60X60X5</t>
  </si>
  <si>
    <t>(10,38+28,08+9,66+8,70+29,76+11,40+7,95+10,62+11,08+11,84+12,56+1,14+0,98+0,7+1,07+0,91+0,93+2,20+1,9+1,34)*0,247</t>
  </si>
  <si>
    <t>patní desky</t>
  </si>
  <si>
    <t>0,2*0,2*2*44</t>
  </si>
  <si>
    <t>55</t>
  </si>
  <si>
    <t>15625101</t>
  </si>
  <si>
    <t>drát metalizační Zn D 3mm</t>
  </si>
  <si>
    <t>1073121315</t>
  </si>
  <si>
    <t>1,517*58,199</t>
  </si>
  <si>
    <t>Ostatní konstrukce a práce, bourání</t>
  </si>
  <si>
    <t>56</t>
  </si>
  <si>
    <t>317661142</t>
  </si>
  <si>
    <t>Výplň spár monolitické římsy tmelem polyuretanovým, spára šířky přes 15 do 40 mm</t>
  </si>
  <si>
    <t>967000336</t>
  </si>
  <si>
    <t>https://podminky.urs.cz/item/CS_URS_2022_02/317661142</t>
  </si>
  <si>
    <t xml:space="preserve">mezi NK a přechodem </t>
  </si>
  <si>
    <t>3,5*4</t>
  </si>
  <si>
    <t xml:space="preserve">podél křídel </t>
  </si>
  <si>
    <t>10*2</t>
  </si>
  <si>
    <t>6,4*2</t>
  </si>
  <si>
    <t>57</t>
  </si>
  <si>
    <t>911121211</t>
  </si>
  <si>
    <t>Výroba ocelového zábradlí svařovaného nebo šroubovaného</t>
  </si>
  <si>
    <t>-1249777835</t>
  </si>
  <si>
    <t>https://podminky.urs.cz/item/CS_URS_2022_02/911121211</t>
  </si>
  <si>
    <t>(1,730+4,680+1,610)</t>
  </si>
  <si>
    <t xml:space="preserve">zleva </t>
  </si>
  <si>
    <t xml:space="preserve">na křídlech </t>
  </si>
  <si>
    <t>K1</t>
  </si>
  <si>
    <t>(10,670+1,135)</t>
  </si>
  <si>
    <t>1,070+6,590</t>
  </si>
  <si>
    <t>10,670+1,110</t>
  </si>
  <si>
    <t>6,330+1,1</t>
  </si>
  <si>
    <t>58</t>
  </si>
  <si>
    <t>911121311</t>
  </si>
  <si>
    <t xml:space="preserve">Montáž ocelového zábradlí svařovaného nebo šroubovaného </t>
  </si>
  <si>
    <t>897774573</t>
  </si>
  <si>
    <t>https://podminky.urs.cz/item/CS_URS_2022_02/911121311</t>
  </si>
  <si>
    <t>59</t>
  </si>
  <si>
    <t>13011066</t>
  </si>
  <si>
    <t>úhelník ocelový rovnostranný jakost S235JR (11 375) 60x60x5mm</t>
  </si>
  <si>
    <t>-532876159</t>
  </si>
  <si>
    <t>Poznámka k položce:_x000D_
Hmotnost: 4,57 kg/m</t>
  </si>
  <si>
    <t>(47,44+128,33+44,15+39,76+136+52,10+36,33+48,53+50,64+54,11+57,40+5,19+4,46+3,18+4,89+4,14+4,23+10,05+8,68+6,12)/1000</t>
  </si>
  <si>
    <t>60</t>
  </si>
  <si>
    <t>13431000</t>
  </si>
  <si>
    <t>úhelník ocelový rovnostranný jakost S235JR (11 375) 70x70x8mm</t>
  </si>
  <si>
    <t>-504875994</t>
  </si>
  <si>
    <t>Poznámka k položce:_x000D_
Hmotnost: 8,37 kg/m</t>
  </si>
  <si>
    <t xml:space="preserve">Sloupek </t>
  </si>
  <si>
    <t>70X70X8</t>
  </si>
  <si>
    <t>175,77/1000</t>
  </si>
  <si>
    <t>263,15/1000</t>
  </si>
  <si>
    <t>61</t>
  </si>
  <si>
    <t>13611248</t>
  </si>
  <si>
    <t>plech ocelový hladký jakost S235JR tl 20mm tabule</t>
  </si>
  <si>
    <t>343101043</t>
  </si>
  <si>
    <t>Poznámka k položce:_x000D_
Hmotnost 960 kg/kus</t>
  </si>
  <si>
    <t>276,32/1000</t>
  </si>
  <si>
    <t>62</t>
  </si>
  <si>
    <t>931992121</t>
  </si>
  <si>
    <t>Výplň dilatačních spár z polystyrenu extrudovaného, tloušťky 20 mm</t>
  </si>
  <si>
    <t>-605528531</t>
  </si>
  <si>
    <t>https://podminky.urs.cz/item/CS_URS_2022_02/931992121</t>
  </si>
  <si>
    <t>3,5*0,3*4</t>
  </si>
  <si>
    <t>10*2*0,3</t>
  </si>
  <si>
    <t>6,4*2*0,3</t>
  </si>
  <si>
    <t>63</t>
  </si>
  <si>
    <t>936942211</t>
  </si>
  <si>
    <t>Zhotovení tabulky s letopočtem opravy nebo větší údržby vložením šablony do bednění</t>
  </si>
  <si>
    <t>-877311835</t>
  </si>
  <si>
    <t>https://podminky.urs.cz/item/CS_URS_2022_02/936942211</t>
  </si>
  <si>
    <t xml:space="preserve">do říms </t>
  </si>
  <si>
    <t>64</t>
  </si>
  <si>
    <t>941111121</t>
  </si>
  <si>
    <t>Montáž lešení řadového trubkového lehkého pracovního s podlahami s provozním zatížením tř. 3 do 200 kg/m2 šířky tř. W09 od 0,9 do 1,2 m, výšky do 10 m</t>
  </si>
  <si>
    <t>-29734854</t>
  </si>
  <si>
    <t>https://podminky.urs.cz/item/CS_URS_2022_02/941111121</t>
  </si>
  <si>
    <t xml:space="preserve">průčelí </t>
  </si>
  <si>
    <t>7,4*6,1*2</t>
  </si>
  <si>
    <t>37*2</t>
  </si>
  <si>
    <t>24*2</t>
  </si>
  <si>
    <t>65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</si>
  <si>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</si>
  <si>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</si>
  <si>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1607567059</t>
  </si>
  <si>
    <t>https://podminky.urs.cz/item/CS_URS_2022_02/941111221</t>
  </si>
  <si>
    <t>212,280*30</t>
  </si>
  <si>
    <t>66</t>
  </si>
  <si>
    <t>941111821</t>
  </si>
  <si>
    <t>Demontáž lešení řadového trubkového lehkého pracovního s podlahami s provozním zatížením tř. 3 do 200 kg/m2 šířky tř. W09 od 0,9 do 1,2 m, výšky do 10 m</t>
  </si>
  <si>
    <t>1593057294</t>
  </si>
  <si>
    <t>https://podminky.urs.cz/item/CS_URS_2022_02/941111821</t>
  </si>
  <si>
    <t>212,280</t>
  </si>
  <si>
    <t>67</t>
  </si>
  <si>
    <t>943211111</t>
  </si>
  <si>
    <t>Montáž lešení prostorového rámového lehkého pracovního s podlahami s provozním zatížením tř. 3 do 200 kg/m2, výšky do 10 m</t>
  </si>
  <si>
    <t>-1816587936</t>
  </si>
  <si>
    <t>https://podminky.urs.cz/item/CS_URS_2022_02/943211111</t>
  </si>
  <si>
    <t xml:space="preserve">v otvoru </t>
  </si>
  <si>
    <t>4,4*3*(5,55-1,7)</t>
  </si>
  <si>
    <t>68</t>
  </si>
  <si>
    <t>943211211</t>
  </si>
  <si>
    <t>Montáž lešení prostorového rámového lehkého pracovního s podlahami Příplatek za první a každý další den použití lešení k ceně -1111</t>
  </si>
  <si>
    <t>-1434525080</t>
  </si>
  <si>
    <t>https://podminky.urs.cz/item/CS_URS_2022_02/943211211</t>
  </si>
  <si>
    <t>50,820*30</t>
  </si>
  <si>
    <t>69</t>
  </si>
  <si>
    <t>943211811</t>
  </si>
  <si>
    <t>Demontáž lešení prostorového rámového lehkého pracovního s podlahami s provozním zatížením tř. 3 do 200 kg/m2, výšky do 10 m</t>
  </si>
  <si>
    <t>62969615</t>
  </si>
  <si>
    <t>https://podminky.urs.cz/item/CS_URS_2022_02/943211811</t>
  </si>
  <si>
    <t>50,820</t>
  </si>
  <si>
    <t>70</t>
  </si>
  <si>
    <t>953965132</t>
  </si>
  <si>
    <t>Kotvy chemické s vyvrtáním otvoru kotevní šrouby pro chemické kotvy, velikost M 16, délka 260 mm</t>
  </si>
  <si>
    <t>118861636</t>
  </si>
  <si>
    <t>https://podminky.urs.cz/item/CS_URS_2022_02/953965132</t>
  </si>
  <si>
    <t>"šrouby do patních desek zábradlí "     176,0</t>
  </si>
  <si>
    <t>71</t>
  </si>
  <si>
    <t>963021112</t>
  </si>
  <si>
    <t>Bourání mostních konstrukcí nosných konstrukcí z kamene nebo cihel</t>
  </si>
  <si>
    <t>1834276488</t>
  </si>
  <si>
    <t>https://podminky.urs.cz/item/CS_URS_2022_02/963021112</t>
  </si>
  <si>
    <t xml:space="preserve">ubourání uložných prahů , závěrných zdí a částí opěr </t>
  </si>
  <si>
    <t>2,3*4,350*2</t>
  </si>
  <si>
    <t>72</t>
  </si>
  <si>
    <t>963065512</t>
  </si>
  <si>
    <t>Bourání mostních konstrukcí nosných konstrukcí dřevěných podlah z fošen nebo prken ze dřeva tvrdého</t>
  </si>
  <si>
    <t>-211035706</t>
  </si>
  <si>
    <t>https://podminky.urs.cz/item/CS_URS_2022_02/963065512</t>
  </si>
  <si>
    <t xml:space="preserve">chdoníkové podlahy </t>
  </si>
  <si>
    <t>0,9*3,940*0,05*2</t>
  </si>
  <si>
    <t>73</t>
  </si>
  <si>
    <t>966075141</t>
  </si>
  <si>
    <t>Odstranění různých konstrukcí na mostech kovového zábradlí vcelku</t>
  </si>
  <si>
    <t>-492121603</t>
  </si>
  <si>
    <t>https://podminky.urs.cz/item/CS_URS_2022_02/966075141</t>
  </si>
  <si>
    <t>8,105*2</t>
  </si>
  <si>
    <t>74</t>
  </si>
  <si>
    <t>985131111</t>
  </si>
  <si>
    <t>Očištění ploch stěn, rubu kleneb a podlah tlakovou vodou</t>
  </si>
  <si>
    <t>1944506326</t>
  </si>
  <si>
    <t>https://podminky.urs.cz/item/CS_URS_2022_02/985131111</t>
  </si>
  <si>
    <t xml:space="preserve">opěry </t>
  </si>
  <si>
    <t>4,525*4,350</t>
  </si>
  <si>
    <t>4,580*4,350</t>
  </si>
  <si>
    <t>6,45*4</t>
  </si>
  <si>
    <t>75</t>
  </si>
  <si>
    <t>985131211</t>
  </si>
  <si>
    <t>Očištění ploch stěn, rubu kleneb a podlah tryskání pískem sušeným</t>
  </si>
  <si>
    <t>-1715054547</t>
  </si>
  <si>
    <t>https://podminky.urs.cz/item/CS_URS_2022_02/985131211</t>
  </si>
  <si>
    <t>76</t>
  </si>
  <si>
    <t>985142212</t>
  </si>
  <si>
    <t>Vysekání spojovací hmoty ze spár zdiva včetně vyčištění hloubky spáry přes 40 mm délky spáry na 1 m2 upravované plochy přes 6 do 12 m</t>
  </si>
  <si>
    <t>1343226109</t>
  </si>
  <si>
    <t>https://podminky.urs.cz/item/CS_URS_2022_02/985142212</t>
  </si>
  <si>
    <t>77</t>
  </si>
  <si>
    <t>985223212</t>
  </si>
  <si>
    <t>Přezdívání zdiva do aktivované malty kamenného, objemu přes 3 m3</t>
  </si>
  <si>
    <t>-1649975671</t>
  </si>
  <si>
    <t>https://podminky.urs.cz/item/CS_URS_2022_02/985223212</t>
  </si>
  <si>
    <t xml:space="preserve">křídla ve vrcholu </t>
  </si>
  <si>
    <t>2,0*0,6*2*2</t>
  </si>
  <si>
    <t>78</t>
  </si>
  <si>
    <t>583807570</t>
  </si>
  <si>
    <t>kámen lomový soklový (10 t = 6,2 m3)</t>
  </si>
  <si>
    <t>190577141</t>
  </si>
  <si>
    <t>4,8*2,9</t>
  </si>
  <si>
    <t>79</t>
  </si>
  <si>
    <t>985232112</t>
  </si>
  <si>
    <t>Hloubkové spárování zdiva hloubky přes 40 do 80 mm aktivovanou maltou délky spáry na 1 m2 upravované plochy přes 6 do 12 m</t>
  </si>
  <si>
    <t>149876622</t>
  </si>
  <si>
    <t>https://podminky.urs.cz/item/CS_URS_2022_02/985232112</t>
  </si>
  <si>
    <t>80</t>
  </si>
  <si>
    <t>985233121</t>
  </si>
  <si>
    <t>Úprava spár po spárování zdiva kamenného nebo cihelného délky spáry na 1 m2 upravované plochy přes 6 do 12 m uhlazením</t>
  </si>
  <si>
    <t>223385145</t>
  </si>
  <si>
    <t>https://podminky.urs.cz/item/CS_URS_2022_02/985233121</t>
  </si>
  <si>
    <t>81</t>
  </si>
  <si>
    <t>985331115</t>
  </si>
  <si>
    <t>Dodatečné vlepování betonářské výztuže včetně vyvrtání a vyčištění otvoru cementovou aktivovanou maltou průměr výztuže 16 mm</t>
  </si>
  <si>
    <t>-1350370830</t>
  </si>
  <si>
    <t>https://podminky.urs.cz/item/CS_URS_2022_02/985331115</t>
  </si>
  <si>
    <t xml:space="preserve">uložné prahy </t>
  </si>
  <si>
    <t>Opěra č.1</t>
  </si>
  <si>
    <t>0,5*40</t>
  </si>
  <si>
    <t xml:space="preserve">Opěra č. 1 </t>
  </si>
  <si>
    <t>82</t>
  </si>
  <si>
    <t>985331215</t>
  </si>
  <si>
    <t>Dodatečné vlepování betonářské výztuže včetně vyvrtání a vyčištění otvoru chemickou maltou průměr výztuže 16 mm</t>
  </si>
  <si>
    <t>1544956265</t>
  </si>
  <si>
    <t>https://podminky.urs.cz/item/CS_URS_2022_02/985331215</t>
  </si>
  <si>
    <t xml:space="preserve">římsy křídel kotvení </t>
  </si>
  <si>
    <t>88*0,310</t>
  </si>
  <si>
    <t>997</t>
  </si>
  <si>
    <t>Přesun sutě</t>
  </si>
  <si>
    <t>83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</si>
  <si>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</si>
  <si>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</si>
  <si>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-1170941185</t>
  </si>
  <si>
    <t>https://podminky.urs.cz/item/CS_URS_2022_02/997211111</t>
  </si>
  <si>
    <t>84</t>
  </si>
  <si>
    <t>997211511</t>
  </si>
  <si>
    <t>Vodorovná doprava suti nebo vybouraných hmot suti se složením a hrubým urovnáním, na vzdálenost do 1 km</t>
  </si>
  <si>
    <t>1721931206</t>
  </si>
  <si>
    <t>https://podminky.urs.cz/item/CS_URS_2022_02/997211511</t>
  </si>
  <si>
    <t>85</t>
  </si>
  <si>
    <t>997211519</t>
  </si>
  <si>
    <t>Vodorovná doprava suti nebo vybouraných hmot suti se složením a hrubým urovnáním, na vzdálenost Příplatek k ceně za každý další i započatý 1 km přes 1 km</t>
  </si>
  <si>
    <t>149260037</t>
  </si>
  <si>
    <t>https://podminky.urs.cz/item/CS_URS_2022_02/997211519</t>
  </si>
  <si>
    <t>118,655*21</t>
  </si>
  <si>
    <t>86</t>
  </si>
  <si>
    <t>997211611</t>
  </si>
  <si>
    <t>Nakládání suti nebo vybouraných hmot na dopravní prostředky pro vodorovnou dopravu suti</t>
  </si>
  <si>
    <t>-1624671699</t>
  </si>
  <si>
    <t>https://podminky.urs.cz/item/CS_URS_2022_02/997211611</t>
  </si>
  <si>
    <t>87</t>
  </si>
  <si>
    <t>997211621</t>
  </si>
  <si>
    <t>Ekologická likvidace mostnic s drcením s odvozem drtě do 20 km</t>
  </si>
  <si>
    <t>-1301145077</t>
  </si>
  <si>
    <t>https://podminky.urs.cz/item/CS_URS_2022_02/997211621</t>
  </si>
  <si>
    <t>88</t>
  </si>
  <si>
    <t>997221873</t>
  </si>
  <si>
    <t>1702183571</t>
  </si>
  <si>
    <t>https://podminky.urs.cz/item/CS_URS_2022_02/997221873</t>
  </si>
  <si>
    <t>998</t>
  </si>
  <si>
    <t>Přesun hmot</t>
  </si>
  <si>
    <t>89</t>
  </si>
  <si>
    <t>998212111</t>
  </si>
  <si>
    <t>Přesun hmot pro mosty zděné, betonové monolitické, spřažené ocelobetonové nebo kovové vodorovná dopravní vzdálenost do 100 m výška mostu do 20 m</t>
  </si>
  <si>
    <t>-987037104</t>
  </si>
  <si>
    <t>https://podminky.urs.cz/item/CS_URS_2022_02/998212111</t>
  </si>
  <si>
    <t>90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</si>
  <si>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</si>
  <si>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</si>
  <si>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-733767659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</si>
  <si>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</si>
  <si>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</si>
  <si>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</si>
  <si>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</si>
  <si>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</si>
  <si>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91</t>
  </si>
  <si>
    <t>711311001</t>
  </si>
  <si>
    <t>Provedení izolace mostovek natěradly a tmely za studena nátěrem lakem asfaltovým penetračním</t>
  </si>
  <si>
    <t>1094652569</t>
  </si>
  <si>
    <t>https://podminky.urs.cz/item/CS_URS_2022_02/711311001</t>
  </si>
  <si>
    <t>na NK</t>
  </si>
  <si>
    <t>5,9*5</t>
  </si>
  <si>
    <t>1,8*6*2</t>
  </si>
  <si>
    <t>92</t>
  </si>
  <si>
    <t>11163150</t>
  </si>
  <si>
    <t>lak penetrační asfaltový</t>
  </si>
  <si>
    <t>-759414209</t>
  </si>
  <si>
    <t>51,1*0,00033 'Přepočtené koeficientem množství</t>
  </si>
  <si>
    <t>93</t>
  </si>
  <si>
    <t>711331382</t>
  </si>
  <si>
    <t>Provedení izolace mostovek pásy na sucho AIP nebo tkaniny</t>
  </si>
  <si>
    <t>-505138263</t>
  </si>
  <si>
    <t>https://podminky.urs.cz/item/CS_URS_2022_02/711331382</t>
  </si>
  <si>
    <t>"v předpolí"    3*11,5*2</t>
  </si>
  <si>
    <t>94</t>
  </si>
  <si>
    <t>711341564</t>
  </si>
  <si>
    <t>Provedení izolace mostovek pásy přitavením NAIP</t>
  </si>
  <si>
    <t>-776859306</t>
  </si>
  <si>
    <t>https://podminky.urs.cz/item/CS_URS_2022_02/711341564</t>
  </si>
  <si>
    <t>95</t>
  </si>
  <si>
    <t>62857020.R</t>
  </si>
  <si>
    <t>pás těžký asfaltový - schválený systém SŽ</t>
  </si>
  <si>
    <t>-428836795</t>
  </si>
  <si>
    <t>120,1*1,1655 'Přepočtené koeficientem množství</t>
  </si>
  <si>
    <t>96</t>
  </si>
  <si>
    <t>711491177</t>
  </si>
  <si>
    <t>Provedení doplňků izolace proti vodě textilií připevnění izolace nerezovou lištou</t>
  </si>
  <si>
    <t>1372957807</t>
  </si>
  <si>
    <t>https://podminky.urs.cz/item/CS_URS_2022_02/711491177</t>
  </si>
  <si>
    <t>Poznámka k položce:_x000D_
Přichycení izolace na římse</t>
  </si>
  <si>
    <t>8,1*2</t>
  </si>
  <si>
    <t>97</t>
  </si>
  <si>
    <t>13756660.R</t>
  </si>
  <si>
    <t>pásnice nerezová 50/5 - kotvení izolace</t>
  </si>
  <si>
    <t>1607610434</t>
  </si>
  <si>
    <t>98</t>
  </si>
  <si>
    <t>60779601.R</t>
  </si>
  <si>
    <t>vrut nerezový se šestihrannou hlavou 8x70, včetně hmoždinky</t>
  </si>
  <si>
    <t>400508522</t>
  </si>
  <si>
    <t>99</t>
  </si>
  <si>
    <t>711491272</t>
  </si>
  <si>
    <t>Provedení doplňků izolace proti vodě textilií na ploše svislé S vrstva ochranná</t>
  </si>
  <si>
    <t>-2004844667</t>
  </si>
  <si>
    <t>https://podminky.urs.cz/item/CS_URS_2022_02/711491272</t>
  </si>
  <si>
    <t>51,1+69,0</t>
  </si>
  <si>
    <t>100</t>
  </si>
  <si>
    <t>69311180</t>
  </si>
  <si>
    <t>geotextilie PP s ÚV stabilizací 800g/m2</t>
  </si>
  <si>
    <t>399212432</t>
  </si>
  <si>
    <t>120,1*1,05 'Přepočtené koeficientem množství</t>
  </si>
  <si>
    <t>101</t>
  </si>
  <si>
    <t>632481213</t>
  </si>
  <si>
    <t>Separační vrstva k oddělení vrstev z polyetylénové fólie</t>
  </si>
  <si>
    <t>-1254228987</t>
  </si>
  <si>
    <t>https://podminky.urs.cz/item/CS_URS_2022_02/632481213</t>
  </si>
  <si>
    <t>"pod tvrdou ochranu"    23,4</t>
  </si>
  <si>
    <t>102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</si>
  <si>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</si>
  <si>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</si>
  <si>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</si>
  <si>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1089543687</t>
  </si>
  <si>
    <t>https://podminky.urs.cz/item/CS_URS_2022_02/998711202</t>
  </si>
  <si>
    <t>713</t>
  </si>
  <si>
    <t>Izolace tepelné</t>
  </si>
  <si>
    <t>103</t>
  </si>
  <si>
    <t>713131141</t>
  </si>
  <si>
    <t>Montáž tepelné izolace stěn rohožemi, pásy, deskami, dílci, bloky (izolační materiál ve specifikaci) lepením celoplošně</t>
  </si>
  <si>
    <t>-1779153440</t>
  </si>
  <si>
    <t>"na NK"    5,9*5</t>
  </si>
  <si>
    <t>104</t>
  </si>
  <si>
    <t>28376379</t>
  </si>
  <si>
    <t>deska XPS hrana polodrážková a hladký povrch 500kPa tl 50mm</t>
  </si>
  <si>
    <t>171902487</t>
  </si>
  <si>
    <t>29,5*1,05 "Přepočtené koeficientem množství</t>
  </si>
  <si>
    <t>Práce a dodávky M</t>
  </si>
  <si>
    <t>43-M</t>
  </si>
  <si>
    <t>Montáž ocelových konstrukcí</t>
  </si>
  <si>
    <t>105</t>
  </si>
  <si>
    <t>430153R002</t>
  </si>
  <si>
    <t>Výkon kolového jeřábu</t>
  </si>
  <si>
    <t>kpl</t>
  </si>
  <si>
    <t>623270087</t>
  </si>
  <si>
    <t>Poznámka k položce:_x000D_
vložení prefabrikátů a vyjmutí ocelové konstrukce z otvoru kolovým jeřábem a složení OK na místě určeném k její likvidaci._x000D_
včetně rozřezání</t>
  </si>
  <si>
    <t>22-10-2 - SO 04 - 001.2 - Oprava mostu v km 22,647 na trati Kutná Hora-Zruč n/S_Železniční svršek</t>
  </si>
  <si>
    <t>OST - Ostatní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</si>
  <si>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</si>
  <si>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</si>
  <si>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Sborník UOŽI 01 2022</t>
  </si>
  <si>
    <t>724635980</t>
  </si>
  <si>
    <t>0,5*27*2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</si>
  <si>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</si>
  <si>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</si>
  <si>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-368962039</t>
  </si>
  <si>
    <t>27*0,1</t>
  </si>
  <si>
    <t>5955101025</t>
  </si>
  <si>
    <t>Kamenivo drcené drť frakce 4/8</t>
  </si>
  <si>
    <t>1511964616</t>
  </si>
  <si>
    <t>2,7*1,9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</si>
  <si>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</si>
  <si>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</si>
  <si>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-1166499302</t>
  </si>
  <si>
    <t xml:space="preserve">předpolí </t>
  </si>
  <si>
    <t>2,4*9,4</t>
  </si>
  <si>
    <t>2,4*9,545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</si>
  <si>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</si>
  <si>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</si>
  <si>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-1517828282</t>
  </si>
  <si>
    <t xml:space="preserve">na mostě </t>
  </si>
  <si>
    <t>2,4*4,7</t>
  </si>
  <si>
    <t xml:space="preserve">výběhy </t>
  </si>
  <si>
    <t>2,2*(9,4+9,545)</t>
  </si>
  <si>
    <t>5955101000</t>
  </si>
  <si>
    <t>Kamenivo drcené štěrk frakce 31,5/63 třídy BI</t>
  </si>
  <si>
    <t>-850653306</t>
  </si>
  <si>
    <t>52,959*1,8</t>
  </si>
  <si>
    <t>5956140045</t>
  </si>
  <si>
    <t>Pražec betonový příčný vystrojený včetně kompletů tv. SB 8 P upevnění tuhé-ŽS4</t>
  </si>
  <si>
    <t>-1384768091</t>
  </si>
  <si>
    <t>Poznámka k položce:_x000D_
NEOCEŇOVAT!_x000D_
materiál zajistí ST</t>
  </si>
  <si>
    <t>5957110030</t>
  </si>
  <si>
    <t>Kolejnice tv. 49 E 1, třídy R260</t>
  </si>
  <si>
    <t>233958297</t>
  </si>
  <si>
    <t>26*2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</si>
  <si>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</si>
  <si>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</si>
  <si>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km</t>
  </si>
  <si>
    <t>1134849346</t>
  </si>
  <si>
    <t>26/1000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</si>
  <si>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</si>
  <si>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</si>
  <si>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-35967861</t>
  </si>
  <si>
    <t>5907050020</t>
  </si>
  <si>
    <t>Dělení kolejnic řezáním nebo rozbroušením soustavy S49 nebo T. Poznámka: 1. V cenách jsou započteny náklady na manipulaci, podložení, označení a provedení řezu kolejnice.</t>
  </si>
  <si>
    <t>-1742018564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</si>
  <si>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</si>
  <si>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</si>
  <si>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</si>
  <si>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117064156</t>
  </si>
  <si>
    <t>Poznámka k položce:_x000D_
NEOCEŇOVAT!_x000D_
zajistí ST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</si>
  <si>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</si>
  <si>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</si>
  <si>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</si>
  <si>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693973509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</si>
  <si>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</si>
  <si>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</si>
  <si>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421848849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</si>
  <si>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</si>
  <si>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</si>
  <si>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1215954199</t>
  </si>
  <si>
    <t>4*75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</si>
  <si>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</si>
  <si>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</si>
  <si>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</si>
  <si>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</si>
  <si>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512</t>
  </si>
  <si>
    <t>-863166428</t>
  </si>
  <si>
    <t xml:space="preserve">odvoz starého štěrku </t>
  </si>
  <si>
    <t>45,468*1,8</t>
  </si>
  <si>
    <t>dovoz</t>
  </si>
  <si>
    <t>95,326+5,130</t>
  </si>
  <si>
    <t>9909000700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</si>
  <si>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</si>
  <si>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1916806178</t>
  </si>
  <si>
    <t>odtěžený štěrk z KL:</t>
  </si>
  <si>
    <t xml:space="preserve">22-10-3 - SO 04 - 001.3 - Oprava mostu v km 22,647 na trati Kutná Hora-Zruč n/S_VRN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</si>
  <si>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</si>
  <si>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</si>
  <si>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</si>
  <si>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</si>
  <si>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</si>
  <si>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</si>
  <si>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</si>
  <si>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</si>
  <si>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</si>
  <si>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</si>
  <si>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</si>
  <si>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</si>
  <si>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</si>
  <si>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</si>
  <si>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-1007847382</t>
  </si>
  <si>
    <t>https://podminky.urs.cz/item/CS_URS_2022_02/012002000</t>
  </si>
  <si>
    <t>Poznámka k položce:_x000D_
Vytyčení dotčených inženýrských sítí včetně zajištění dohledu správce sítí při provádění stavebních prací v blízkosti sítí.</t>
  </si>
  <si>
    <t>VRN3</t>
  </si>
  <si>
    <t>Zařízení staveniště</t>
  </si>
  <si>
    <t>030001000</t>
  </si>
  <si>
    <t>1776437220</t>
  </si>
  <si>
    <t>https://podminky.urs.cz/item/CS_URS_2022_02/030001000</t>
  </si>
  <si>
    <t>Poznámka k položce:_x000D_
dodávky vody a energie, příjezdové komunikace, příp. pronájmy pozemků</t>
  </si>
  <si>
    <t>034002000</t>
  </si>
  <si>
    <t>Zabezpečení staveniště</t>
  </si>
  <si>
    <t>-97626228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</si>
  <si>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</si>
  <si>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</si>
  <si>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</si>
  <si>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</si>
  <si>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2071047394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</si>
  <si>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</si>
  <si>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</si>
  <si>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</si>
  <si>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</si>
  <si>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042903000</t>
  </si>
  <si>
    <t>Ostatní posudky</t>
  </si>
  <si>
    <t>-1964655167</t>
  </si>
  <si>
    <t>https://podminky.urs.cz/item/CS_URS_2022_02/042903000</t>
  </si>
  <si>
    <t>Poznámka k položce:_x000D_
certifikát notifikované osoby o splnění podmínek Interoperability</t>
  </si>
  <si>
    <t>043134000</t>
  </si>
  <si>
    <t>Zkoušky zatěžovací</t>
  </si>
  <si>
    <t>1498573862</t>
  </si>
  <si>
    <t>Poznámka k položce:_x000D_
Statická zatěžovací zkouška pláně</t>
  </si>
  <si>
    <t>043203003</t>
  </si>
  <si>
    <t xml:space="preserve">Rozbory </t>
  </si>
  <si>
    <t>1799079663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</si>
  <si>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</si>
  <si>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</si>
  <si>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</si>
  <si>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</si>
  <si>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</si>
  <si>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-1544206812</t>
  </si>
  <si>
    <t>https://podminky.urs.cz/item/CS_URS_2022_02/060001000</t>
  </si>
  <si>
    <t>065002000</t>
  </si>
  <si>
    <t>Mimostaveništní doprava materiálů a mechanizace</t>
  </si>
  <si>
    <t>1292610162</t>
  </si>
  <si>
    <t>https://podminky.urs.cz/item/CS_URS_2022_02/065002000</t>
  </si>
  <si>
    <t>Poznámka k položce:_x000D_
přepravy, které nejsou zakalkulovány v rozpočtu, včetně autojeřábu</t>
  </si>
  <si>
    <t>VRN7</t>
  </si>
  <si>
    <t>Provozní vlivy</t>
  </si>
  <si>
    <t>072002000</t>
  </si>
  <si>
    <t>Silniční provoz</t>
  </si>
  <si>
    <t>-1214058902</t>
  </si>
  <si>
    <t>https://podminky.urs.cz/item/CS_URS_2022_02/072002000</t>
  </si>
  <si>
    <t>Poznámka k položce:_x000D_
omezení dopravy pod mostem na místní komunikaci, zřízení DIO, včetně projednání se zažádáním o zvláštní užívání komunikace a zajištění dopravního značení.</t>
  </si>
  <si>
    <t>uzavírka silnice:</t>
  </si>
  <si>
    <t>VRN8</t>
  </si>
  <si>
    <t>Přesun stavebních kapacit</t>
  </si>
  <si>
    <t>082002000</t>
  </si>
  <si>
    <t>Stravné, nocležné</t>
  </si>
  <si>
    <t>-580702239</t>
  </si>
  <si>
    <t>https://podminky.urs.cz/item/CS_URS_2022_02/082002000</t>
  </si>
  <si>
    <t>Poznámka k položce:_x000D_
Ubytování pracovníků v místě stravby včetně dopravného.</t>
  </si>
  <si>
    <t>22-10-4 - SO 04 - 001.3 - Oprava mostu v km 22,647 na trati Kutná Hora-Zruč n/S_DSPS</t>
  </si>
  <si>
    <t>013254000</t>
  </si>
  <si>
    <t>Dokumentace skutečného provedení stavby</t>
  </si>
  <si>
    <t>1499637644</t>
  </si>
  <si>
    <t>https://podminky.urs.cz/item/CS_URS_2022_02/013254000</t>
  </si>
  <si>
    <t>Poznámka k položce:_x000D_
zpracování 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</si>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</sst>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4" fontId="37" fillId="2" borderId="23" xfId="0" applyNumberFormat="1" applyFont="1" applyFill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411122" TargetMode="External"/><Relationship Id="rId18" Type="http://schemas.openxmlformats.org/officeDocument/2006/relationships/hyperlink" Target="https://podminky.urs.cz/item/CS_URS_2022_02/274321191" TargetMode="External"/><Relationship Id="rId26" Type="http://schemas.openxmlformats.org/officeDocument/2006/relationships/hyperlink" Target="https://podminky.urs.cz/item/CS_URS_2022_02/317361116" TargetMode="External"/><Relationship Id="rId39" Type="http://schemas.openxmlformats.org/officeDocument/2006/relationships/hyperlink" Target="https://podminky.urs.cz/item/CS_URS_2022_02/423354211" TargetMode="External"/><Relationship Id="rId21" Type="http://schemas.openxmlformats.org/officeDocument/2006/relationships/hyperlink" Target="https://podminky.urs.cz/item/CS_URS_2022_02/281601111" TargetMode="External"/><Relationship Id="rId34" Type="http://schemas.openxmlformats.org/officeDocument/2006/relationships/hyperlink" Target="https://podminky.urs.cz/item/CS_URS_2022_02/421321192" TargetMode="External"/><Relationship Id="rId42" Type="http://schemas.openxmlformats.org/officeDocument/2006/relationships/hyperlink" Target="https://podminky.urs.cz/item/CS_URS_2022_02/451475121" TargetMode="External"/><Relationship Id="rId47" Type="http://schemas.openxmlformats.org/officeDocument/2006/relationships/hyperlink" Target="https://podminky.urs.cz/item/CS_URS_2022_02/521272215" TargetMode="External"/><Relationship Id="rId50" Type="http://schemas.openxmlformats.org/officeDocument/2006/relationships/hyperlink" Target="https://podminky.urs.cz/item/CS_URS_2022_02/317661142" TargetMode="External"/><Relationship Id="rId55" Type="http://schemas.openxmlformats.org/officeDocument/2006/relationships/hyperlink" Target="https://podminky.urs.cz/item/CS_URS_2022_02/941111121" TargetMode="External"/><Relationship Id="rId63" Type="http://schemas.openxmlformats.org/officeDocument/2006/relationships/hyperlink" Target="https://podminky.urs.cz/item/CS_URS_2022_02/963065512" TargetMode="External"/><Relationship Id="rId68" Type="http://schemas.openxmlformats.org/officeDocument/2006/relationships/hyperlink" Target="https://podminky.urs.cz/item/CS_URS_2022_02/985223212" TargetMode="External"/><Relationship Id="rId76" Type="http://schemas.openxmlformats.org/officeDocument/2006/relationships/hyperlink" Target="https://podminky.urs.cz/item/CS_URS_2022_02/997211611" TargetMode="External"/><Relationship Id="rId84" Type="http://schemas.openxmlformats.org/officeDocument/2006/relationships/hyperlink" Target="https://podminky.urs.cz/item/CS_URS_2022_02/711491177" TargetMode="External"/><Relationship Id="rId7" Type="http://schemas.openxmlformats.org/officeDocument/2006/relationships/hyperlink" Target="https://podminky.urs.cz/item/CS_URS_2022_02/130001101" TargetMode="External"/><Relationship Id="rId71" Type="http://schemas.openxmlformats.org/officeDocument/2006/relationships/hyperlink" Target="https://podminky.urs.cz/item/CS_URS_2022_02/985331115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224111114" TargetMode="External"/><Relationship Id="rId29" Type="http://schemas.openxmlformats.org/officeDocument/2006/relationships/hyperlink" Target="https://podminky.urs.cz/item/CS_URS_2022_02/334351112" TargetMode="External"/><Relationship Id="rId11" Type="http://schemas.openxmlformats.org/officeDocument/2006/relationships/hyperlink" Target="https://podminky.urs.cz/item/CS_URS_2022_02/171201231" TargetMode="External"/><Relationship Id="rId24" Type="http://schemas.openxmlformats.org/officeDocument/2006/relationships/hyperlink" Target="https://podminky.urs.cz/item/CS_URS_2022_02/317353121" TargetMode="External"/><Relationship Id="rId32" Type="http://schemas.openxmlformats.org/officeDocument/2006/relationships/hyperlink" Target="https://podminky.urs.cz/item/CS_URS_2022_02/273361412" TargetMode="External"/><Relationship Id="rId37" Type="http://schemas.openxmlformats.org/officeDocument/2006/relationships/hyperlink" Target="https://podminky.urs.cz/item/CS_URS_2022_02/421361226" TargetMode="External"/><Relationship Id="rId40" Type="http://schemas.openxmlformats.org/officeDocument/2006/relationships/hyperlink" Target="https://podminky.urs.cz/item/CS_URS_2022_02/428381312" TargetMode="External"/><Relationship Id="rId45" Type="http://schemas.openxmlformats.org/officeDocument/2006/relationships/hyperlink" Target="https://podminky.urs.cz/item/CS_URS_2022_02/457451134" TargetMode="External"/><Relationship Id="rId53" Type="http://schemas.openxmlformats.org/officeDocument/2006/relationships/hyperlink" Target="https://podminky.urs.cz/item/CS_URS_2022_02/931992121" TargetMode="External"/><Relationship Id="rId58" Type="http://schemas.openxmlformats.org/officeDocument/2006/relationships/hyperlink" Target="https://podminky.urs.cz/item/CS_URS_2022_02/943211111" TargetMode="External"/><Relationship Id="rId66" Type="http://schemas.openxmlformats.org/officeDocument/2006/relationships/hyperlink" Target="https://podminky.urs.cz/item/CS_URS_2022_02/985131211" TargetMode="External"/><Relationship Id="rId74" Type="http://schemas.openxmlformats.org/officeDocument/2006/relationships/hyperlink" Target="https://podminky.urs.cz/item/CS_URS_2022_02/997211511" TargetMode="External"/><Relationship Id="rId79" Type="http://schemas.openxmlformats.org/officeDocument/2006/relationships/hyperlink" Target="https://podminky.urs.cz/item/CS_URS_2022_02/998212111" TargetMode="External"/><Relationship Id="rId87" Type="http://schemas.openxmlformats.org/officeDocument/2006/relationships/hyperlink" Target="https://podminky.urs.cz/item/CS_URS_2022_02/998711202" TargetMode="External"/><Relationship Id="rId5" Type="http://schemas.openxmlformats.org/officeDocument/2006/relationships/hyperlink" Target="https://podminky.urs.cz/item/CS_URS_2022_02/122152612" TargetMode="External"/><Relationship Id="rId61" Type="http://schemas.openxmlformats.org/officeDocument/2006/relationships/hyperlink" Target="https://podminky.urs.cz/item/CS_URS_2022_02/953965132" TargetMode="External"/><Relationship Id="rId82" Type="http://schemas.openxmlformats.org/officeDocument/2006/relationships/hyperlink" Target="https://podminky.urs.cz/item/CS_URS_2022_02/711331382" TargetMode="External"/><Relationship Id="rId19" Type="http://schemas.openxmlformats.org/officeDocument/2006/relationships/hyperlink" Target="https://podminky.urs.cz/item/CS_URS_2022_02/274354111" TargetMode="External"/><Relationship Id="rId4" Type="http://schemas.openxmlformats.org/officeDocument/2006/relationships/hyperlink" Target="https://podminky.urs.cz/item/CS_URS_2022_02/121112003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82351023" TargetMode="External"/><Relationship Id="rId22" Type="http://schemas.openxmlformats.org/officeDocument/2006/relationships/hyperlink" Target="https://podminky.urs.cz/item/CS_URS_2022_02/317321118" TargetMode="External"/><Relationship Id="rId27" Type="http://schemas.openxmlformats.org/officeDocument/2006/relationships/hyperlink" Target="https://podminky.urs.cz/item/CS_URS_2022_02/334323118" TargetMode="External"/><Relationship Id="rId30" Type="http://schemas.openxmlformats.org/officeDocument/2006/relationships/hyperlink" Target="https://podminky.urs.cz/item/CS_URS_2022_02/334351211" TargetMode="External"/><Relationship Id="rId35" Type="http://schemas.openxmlformats.org/officeDocument/2006/relationships/hyperlink" Target="https://podminky.urs.cz/item/CS_URS_2022_02/421351112" TargetMode="External"/><Relationship Id="rId43" Type="http://schemas.openxmlformats.org/officeDocument/2006/relationships/hyperlink" Target="https://podminky.urs.cz/item/CS_URS_2022_02/451475122" TargetMode="External"/><Relationship Id="rId48" Type="http://schemas.openxmlformats.org/officeDocument/2006/relationships/hyperlink" Target="https://podminky.urs.cz/item/CS_URS_2022_02/521283221" TargetMode="External"/><Relationship Id="rId56" Type="http://schemas.openxmlformats.org/officeDocument/2006/relationships/hyperlink" Target="https://podminky.urs.cz/item/CS_URS_2022_02/941111221" TargetMode="External"/><Relationship Id="rId64" Type="http://schemas.openxmlformats.org/officeDocument/2006/relationships/hyperlink" Target="https://podminky.urs.cz/item/CS_URS_2022_02/966075141" TargetMode="External"/><Relationship Id="rId69" Type="http://schemas.openxmlformats.org/officeDocument/2006/relationships/hyperlink" Target="https://podminky.urs.cz/item/CS_URS_2022_02/985232112" TargetMode="External"/><Relationship Id="rId77" Type="http://schemas.openxmlformats.org/officeDocument/2006/relationships/hyperlink" Target="https://podminky.urs.cz/item/CS_URS_2022_02/997211621" TargetMode="External"/><Relationship Id="rId8" Type="http://schemas.openxmlformats.org/officeDocument/2006/relationships/hyperlink" Target="https://podminky.urs.cz/item/CS_URS_2022_02/162751117" TargetMode="External"/><Relationship Id="rId51" Type="http://schemas.openxmlformats.org/officeDocument/2006/relationships/hyperlink" Target="https://podminky.urs.cz/item/CS_URS_2022_02/911121211" TargetMode="External"/><Relationship Id="rId72" Type="http://schemas.openxmlformats.org/officeDocument/2006/relationships/hyperlink" Target="https://podminky.urs.cz/item/CS_URS_2022_02/985331215" TargetMode="External"/><Relationship Id="rId80" Type="http://schemas.openxmlformats.org/officeDocument/2006/relationships/hyperlink" Target="https://podminky.urs.cz/item/CS_URS_2022_02/998212191" TargetMode="External"/><Relationship Id="rId85" Type="http://schemas.openxmlformats.org/officeDocument/2006/relationships/hyperlink" Target="https://podminky.urs.cz/item/CS_URS_2022_02/711491272" TargetMode="External"/><Relationship Id="rId3" Type="http://schemas.openxmlformats.org/officeDocument/2006/relationships/hyperlink" Target="https://podminky.urs.cz/item/CS_URS_2022_02/119001422" TargetMode="External"/><Relationship Id="rId12" Type="http://schemas.openxmlformats.org/officeDocument/2006/relationships/hyperlink" Target="https://podminky.urs.cz/item/CS_URS_2022_02/174111311" TargetMode="External"/><Relationship Id="rId17" Type="http://schemas.openxmlformats.org/officeDocument/2006/relationships/hyperlink" Target="https://podminky.urs.cz/item/CS_URS_2022_02/274321116" TargetMode="External"/><Relationship Id="rId25" Type="http://schemas.openxmlformats.org/officeDocument/2006/relationships/hyperlink" Target="https://podminky.urs.cz/item/CS_URS_2022_02/317353221" TargetMode="External"/><Relationship Id="rId33" Type="http://schemas.openxmlformats.org/officeDocument/2006/relationships/hyperlink" Target="https://podminky.urs.cz/item/CS_URS_2022_02/421321128" TargetMode="External"/><Relationship Id="rId38" Type="http://schemas.openxmlformats.org/officeDocument/2006/relationships/hyperlink" Target="https://podminky.urs.cz/item/CS_URS_2022_02/423354111" TargetMode="External"/><Relationship Id="rId46" Type="http://schemas.openxmlformats.org/officeDocument/2006/relationships/hyperlink" Target="https://podminky.urs.cz/item/CS_URS_2022_02/465513157" TargetMode="External"/><Relationship Id="rId59" Type="http://schemas.openxmlformats.org/officeDocument/2006/relationships/hyperlink" Target="https://podminky.urs.cz/item/CS_URS_2022_02/943211211" TargetMode="External"/><Relationship Id="rId67" Type="http://schemas.openxmlformats.org/officeDocument/2006/relationships/hyperlink" Target="https://podminky.urs.cz/item/CS_URS_2022_02/985142212" TargetMode="External"/><Relationship Id="rId20" Type="http://schemas.openxmlformats.org/officeDocument/2006/relationships/hyperlink" Target="https://podminky.urs.cz/item/CS_URS_2022_02/274354211" TargetMode="External"/><Relationship Id="rId41" Type="http://schemas.openxmlformats.org/officeDocument/2006/relationships/hyperlink" Target="https://podminky.urs.cz/item/CS_URS_2022_02/451315124" TargetMode="External"/><Relationship Id="rId54" Type="http://schemas.openxmlformats.org/officeDocument/2006/relationships/hyperlink" Target="https://podminky.urs.cz/item/CS_URS_2022_02/936942211" TargetMode="External"/><Relationship Id="rId62" Type="http://schemas.openxmlformats.org/officeDocument/2006/relationships/hyperlink" Target="https://podminky.urs.cz/item/CS_URS_2022_02/963021112" TargetMode="External"/><Relationship Id="rId70" Type="http://schemas.openxmlformats.org/officeDocument/2006/relationships/hyperlink" Target="https://podminky.urs.cz/item/CS_URS_2022_02/985233121" TargetMode="External"/><Relationship Id="rId75" Type="http://schemas.openxmlformats.org/officeDocument/2006/relationships/hyperlink" Target="https://podminky.urs.cz/item/CS_URS_2022_02/997211519" TargetMode="External"/><Relationship Id="rId83" Type="http://schemas.openxmlformats.org/officeDocument/2006/relationships/hyperlink" Target="https://podminky.urs.cz/item/CS_URS_2022_02/711341564" TargetMode="External"/><Relationship Id="rId88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1251201" TargetMode="External"/><Relationship Id="rId6" Type="http://schemas.openxmlformats.org/officeDocument/2006/relationships/hyperlink" Target="https://podminky.urs.cz/item/CS_URS_2022_02/122202508" TargetMode="External"/><Relationship Id="rId15" Type="http://schemas.openxmlformats.org/officeDocument/2006/relationships/hyperlink" Target="https://podminky.urs.cz/item/CS_URS_2022_02/212795111" TargetMode="External"/><Relationship Id="rId23" Type="http://schemas.openxmlformats.org/officeDocument/2006/relationships/hyperlink" Target="https://podminky.urs.cz/item/CS_URS_2022_02/317321191" TargetMode="External"/><Relationship Id="rId28" Type="http://schemas.openxmlformats.org/officeDocument/2006/relationships/hyperlink" Target="https://podminky.urs.cz/item/CS_URS_2022_02/334323191" TargetMode="External"/><Relationship Id="rId36" Type="http://schemas.openxmlformats.org/officeDocument/2006/relationships/hyperlink" Target="https://podminky.urs.cz/item/CS_URS_2022_02/421351212" TargetMode="External"/><Relationship Id="rId49" Type="http://schemas.openxmlformats.org/officeDocument/2006/relationships/hyperlink" Target="https://podminky.urs.cz/item/CS_URS_2022_02/628613233" TargetMode="External"/><Relationship Id="rId57" Type="http://schemas.openxmlformats.org/officeDocument/2006/relationships/hyperlink" Target="https://podminky.urs.cz/item/CS_URS_2022_02/941111821" TargetMode="External"/><Relationship Id="rId10" Type="http://schemas.openxmlformats.org/officeDocument/2006/relationships/hyperlink" Target="https://podminky.urs.cz/item/CS_URS_2022_02/171111111" TargetMode="External"/><Relationship Id="rId31" Type="http://schemas.openxmlformats.org/officeDocument/2006/relationships/hyperlink" Target="https://podminky.urs.cz/item/CS_URS_2022_02/334361266" TargetMode="External"/><Relationship Id="rId44" Type="http://schemas.openxmlformats.org/officeDocument/2006/relationships/hyperlink" Target="https://podminky.urs.cz/item/CS_URS_2022_02/451577877" TargetMode="External"/><Relationship Id="rId52" Type="http://schemas.openxmlformats.org/officeDocument/2006/relationships/hyperlink" Target="https://podminky.urs.cz/item/CS_URS_2022_02/911121311" TargetMode="External"/><Relationship Id="rId60" Type="http://schemas.openxmlformats.org/officeDocument/2006/relationships/hyperlink" Target="https://podminky.urs.cz/item/CS_URS_2022_02/943211811" TargetMode="External"/><Relationship Id="rId65" Type="http://schemas.openxmlformats.org/officeDocument/2006/relationships/hyperlink" Target="https://podminky.urs.cz/item/CS_URS_2022_02/985131111" TargetMode="External"/><Relationship Id="rId73" Type="http://schemas.openxmlformats.org/officeDocument/2006/relationships/hyperlink" Target="https://podminky.urs.cz/item/CS_URS_2022_02/997211111" TargetMode="External"/><Relationship Id="rId78" Type="http://schemas.openxmlformats.org/officeDocument/2006/relationships/hyperlink" Target="https://podminky.urs.cz/item/CS_URS_2022_02/997221873" TargetMode="External"/><Relationship Id="rId81" Type="http://schemas.openxmlformats.org/officeDocument/2006/relationships/hyperlink" Target="https://podminky.urs.cz/item/CS_URS_2022_02/711311001" TargetMode="External"/><Relationship Id="rId86" Type="http://schemas.openxmlformats.org/officeDocument/2006/relationships/hyperlink" Target="https://podminky.urs.cz/item/CS_URS_2022_02/63248121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34002000" TargetMode="External"/><Relationship Id="rId7" Type="http://schemas.openxmlformats.org/officeDocument/2006/relationships/hyperlink" Target="https://podminky.urs.cz/item/CS_URS_2022_02/060001000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43203003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2_02/042903000" TargetMode="External"/><Relationship Id="rId10" Type="http://schemas.openxmlformats.org/officeDocument/2006/relationships/hyperlink" Target="https://podminky.urs.cz/item/CS_URS_2022_02/082002000" TargetMode="External"/><Relationship Id="rId4" Type="http://schemas.openxmlformats.org/officeDocument/2006/relationships/hyperlink" Target="https://podminky.urs.cz/item/CS_URS_2022_02/039002000" TargetMode="External"/><Relationship Id="rId9" Type="http://schemas.openxmlformats.org/officeDocument/2006/relationships/hyperlink" Target="https://podminky.urs.cz/item/CS_URS_2022_02/072002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3"/>
      <c r="AQ5" s="23"/>
      <c r="AR5" s="21"/>
      <c r="BE5" s="35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3"/>
      <c r="AQ6" s="23"/>
      <c r="AR6" s="21"/>
      <c r="BE6" s="35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7</v>
      </c>
      <c r="AO7" s="23"/>
      <c r="AP7" s="23"/>
      <c r="AQ7" s="23"/>
      <c r="AR7" s="21"/>
      <c r="BE7" s="35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9"/>
      <c r="BS8" s="18" t="s">
        <v>6</v>
      </c>
    </row>
    <row r="9" spans="1:74" s="1" customFormat="1" ht="29.25" customHeight="1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2" t="s">
        <v>28</v>
      </c>
      <c r="AO9" s="23"/>
      <c r="AP9" s="23"/>
      <c r="AQ9" s="23"/>
      <c r="AR9" s="21"/>
      <c r="BE9" s="359"/>
      <c r="BS9" s="18" t="s">
        <v>6</v>
      </c>
    </row>
    <row r="10" spans="1:74" s="1" customFormat="1" ht="12" customHeight="1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5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5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9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3" t="s">
        <v>36</v>
      </c>
      <c r="AO13" s="23"/>
      <c r="AP13" s="23"/>
      <c r="AQ13" s="23"/>
      <c r="AR13" s="21"/>
      <c r="BE13" s="359"/>
      <c r="BS13" s="18" t="s">
        <v>6</v>
      </c>
    </row>
    <row r="14" spans="1:74">
      <c r="B14" s="22"/>
      <c r="C14" s="23"/>
      <c r="D14" s="23"/>
      <c r="E14" s="364" t="s">
        <v>36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33</v>
      </c>
      <c r="AL14" s="23"/>
      <c r="AM14" s="23"/>
      <c r="AN14" s="33" t="s">
        <v>36</v>
      </c>
      <c r="AO14" s="23"/>
      <c r="AP14" s="23"/>
      <c r="AQ14" s="23"/>
      <c r="AR14" s="21"/>
      <c r="BE14" s="35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9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5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59"/>
      <c r="BS17" s="18" t="s">
        <v>41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9"/>
      <c r="BS18" s="18" t="s">
        <v>6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43</v>
      </c>
      <c r="AO19" s="23"/>
      <c r="AP19" s="23"/>
      <c r="AQ19" s="23"/>
      <c r="AR19" s="21"/>
      <c r="BE19" s="35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5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9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9"/>
    </row>
    <row r="23" spans="1:71" s="1" customFormat="1" ht="47.25" customHeight="1">
      <c r="B23" s="22"/>
      <c r="C23" s="23"/>
      <c r="D23" s="23"/>
      <c r="E23" s="366" t="s">
        <v>45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3"/>
      <c r="AP23" s="23"/>
      <c r="AQ23" s="23"/>
      <c r="AR23" s="21"/>
      <c r="BE23" s="35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9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59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7">
        <f>ROUND(AG54,2)</f>
        <v>0</v>
      </c>
      <c r="AL26" s="368"/>
      <c r="AM26" s="368"/>
      <c r="AN26" s="368"/>
      <c r="AO26" s="368"/>
      <c r="AP26" s="38"/>
      <c r="AQ26" s="38"/>
      <c r="AR26" s="41"/>
      <c r="BE26" s="35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9"/>
    </row>
    <row r="28" spans="1:71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9" t="s">
        <v>47</v>
      </c>
      <c r="M28" s="369"/>
      <c r="N28" s="369"/>
      <c r="O28" s="369"/>
      <c r="P28" s="369"/>
      <c r="Q28" s="38"/>
      <c r="R28" s="38"/>
      <c r="S28" s="38"/>
      <c r="T28" s="38"/>
      <c r="U28" s="38"/>
      <c r="V28" s="38"/>
      <c r="W28" s="369" t="s">
        <v>48</v>
      </c>
      <c r="X28" s="369"/>
      <c r="Y28" s="369"/>
      <c r="Z28" s="369"/>
      <c r="AA28" s="369"/>
      <c r="AB28" s="369"/>
      <c r="AC28" s="369"/>
      <c r="AD28" s="369"/>
      <c r="AE28" s="369"/>
      <c r="AF28" s="38"/>
      <c r="AG28" s="38"/>
      <c r="AH28" s="38"/>
      <c r="AI28" s="38"/>
      <c r="AJ28" s="38"/>
      <c r="AK28" s="369" t="s">
        <v>49</v>
      </c>
      <c r="AL28" s="369"/>
      <c r="AM28" s="369"/>
      <c r="AN28" s="369"/>
      <c r="AO28" s="369"/>
      <c r="AP28" s="38"/>
      <c r="AQ28" s="38"/>
      <c r="AR28" s="41"/>
      <c r="BE28" s="359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72">
        <v>0.21</v>
      </c>
      <c r="M29" s="371"/>
      <c r="N29" s="371"/>
      <c r="O29" s="371"/>
      <c r="P29" s="371"/>
      <c r="Q29" s="43"/>
      <c r="R29" s="43"/>
      <c r="S29" s="43"/>
      <c r="T29" s="43"/>
      <c r="U29" s="43"/>
      <c r="V29" s="43"/>
      <c r="W29" s="370">
        <f>ROUND(AZ54, 2)</f>
        <v>0</v>
      </c>
      <c r="X29" s="371"/>
      <c r="Y29" s="371"/>
      <c r="Z29" s="371"/>
      <c r="AA29" s="371"/>
      <c r="AB29" s="371"/>
      <c r="AC29" s="371"/>
      <c r="AD29" s="371"/>
      <c r="AE29" s="371"/>
      <c r="AF29" s="43"/>
      <c r="AG29" s="43"/>
      <c r="AH29" s="43"/>
      <c r="AI29" s="43"/>
      <c r="AJ29" s="43"/>
      <c r="AK29" s="370">
        <f>ROUND(AV54, 2)</f>
        <v>0</v>
      </c>
      <c r="AL29" s="371"/>
      <c r="AM29" s="371"/>
      <c r="AN29" s="371"/>
      <c r="AO29" s="371"/>
      <c r="AP29" s="43"/>
      <c r="AQ29" s="43"/>
      <c r="AR29" s="44"/>
      <c r="BE29" s="360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72">
        <v>0.15</v>
      </c>
      <c r="M30" s="371"/>
      <c r="N30" s="371"/>
      <c r="O30" s="371"/>
      <c r="P30" s="371"/>
      <c r="Q30" s="43"/>
      <c r="R30" s="43"/>
      <c r="S30" s="43"/>
      <c r="T30" s="43"/>
      <c r="U30" s="43"/>
      <c r="V30" s="43"/>
      <c r="W30" s="370">
        <f>ROUND(BA54, 2)</f>
        <v>0</v>
      </c>
      <c r="X30" s="371"/>
      <c r="Y30" s="371"/>
      <c r="Z30" s="371"/>
      <c r="AA30" s="371"/>
      <c r="AB30" s="371"/>
      <c r="AC30" s="371"/>
      <c r="AD30" s="371"/>
      <c r="AE30" s="371"/>
      <c r="AF30" s="43"/>
      <c r="AG30" s="43"/>
      <c r="AH30" s="43"/>
      <c r="AI30" s="43"/>
      <c r="AJ30" s="43"/>
      <c r="AK30" s="370">
        <f>ROUND(AW54, 2)</f>
        <v>0</v>
      </c>
      <c r="AL30" s="371"/>
      <c r="AM30" s="371"/>
      <c r="AN30" s="371"/>
      <c r="AO30" s="371"/>
      <c r="AP30" s="43"/>
      <c r="AQ30" s="43"/>
      <c r="AR30" s="44"/>
      <c r="BE30" s="360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72">
        <v>0.21</v>
      </c>
      <c r="M31" s="371"/>
      <c r="N31" s="371"/>
      <c r="O31" s="371"/>
      <c r="P31" s="371"/>
      <c r="Q31" s="43"/>
      <c r="R31" s="43"/>
      <c r="S31" s="43"/>
      <c r="T31" s="43"/>
      <c r="U31" s="43"/>
      <c r="V31" s="43"/>
      <c r="W31" s="370">
        <f>ROUND(BB54, 2)</f>
        <v>0</v>
      </c>
      <c r="X31" s="371"/>
      <c r="Y31" s="371"/>
      <c r="Z31" s="371"/>
      <c r="AA31" s="371"/>
      <c r="AB31" s="371"/>
      <c r="AC31" s="371"/>
      <c r="AD31" s="371"/>
      <c r="AE31" s="371"/>
      <c r="AF31" s="43"/>
      <c r="AG31" s="43"/>
      <c r="AH31" s="43"/>
      <c r="AI31" s="43"/>
      <c r="AJ31" s="43"/>
      <c r="AK31" s="370">
        <v>0</v>
      </c>
      <c r="AL31" s="371"/>
      <c r="AM31" s="371"/>
      <c r="AN31" s="371"/>
      <c r="AO31" s="371"/>
      <c r="AP31" s="43"/>
      <c r="AQ31" s="43"/>
      <c r="AR31" s="44"/>
      <c r="BE31" s="360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72">
        <v>0.15</v>
      </c>
      <c r="M32" s="371"/>
      <c r="N32" s="371"/>
      <c r="O32" s="371"/>
      <c r="P32" s="371"/>
      <c r="Q32" s="43"/>
      <c r="R32" s="43"/>
      <c r="S32" s="43"/>
      <c r="T32" s="43"/>
      <c r="U32" s="43"/>
      <c r="V32" s="43"/>
      <c r="W32" s="370">
        <f>ROUND(BC54, 2)</f>
        <v>0</v>
      </c>
      <c r="X32" s="371"/>
      <c r="Y32" s="371"/>
      <c r="Z32" s="371"/>
      <c r="AA32" s="371"/>
      <c r="AB32" s="371"/>
      <c r="AC32" s="371"/>
      <c r="AD32" s="371"/>
      <c r="AE32" s="371"/>
      <c r="AF32" s="43"/>
      <c r="AG32" s="43"/>
      <c r="AH32" s="43"/>
      <c r="AI32" s="43"/>
      <c r="AJ32" s="43"/>
      <c r="AK32" s="370">
        <v>0</v>
      </c>
      <c r="AL32" s="371"/>
      <c r="AM32" s="371"/>
      <c r="AN32" s="371"/>
      <c r="AO32" s="371"/>
      <c r="AP32" s="43"/>
      <c r="AQ32" s="43"/>
      <c r="AR32" s="44"/>
      <c r="BE32" s="360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72">
        <v>0</v>
      </c>
      <c r="M33" s="371"/>
      <c r="N33" s="371"/>
      <c r="O33" s="371"/>
      <c r="P33" s="371"/>
      <c r="Q33" s="43"/>
      <c r="R33" s="43"/>
      <c r="S33" s="43"/>
      <c r="T33" s="43"/>
      <c r="U33" s="43"/>
      <c r="V33" s="43"/>
      <c r="W33" s="370">
        <f>ROUND(BD54, 2)</f>
        <v>0</v>
      </c>
      <c r="X33" s="371"/>
      <c r="Y33" s="371"/>
      <c r="Z33" s="371"/>
      <c r="AA33" s="371"/>
      <c r="AB33" s="371"/>
      <c r="AC33" s="371"/>
      <c r="AD33" s="371"/>
      <c r="AE33" s="371"/>
      <c r="AF33" s="43"/>
      <c r="AG33" s="43"/>
      <c r="AH33" s="43"/>
      <c r="AI33" s="43"/>
      <c r="AJ33" s="43"/>
      <c r="AK33" s="370">
        <v>0</v>
      </c>
      <c r="AL33" s="371"/>
      <c r="AM33" s="371"/>
      <c r="AN33" s="371"/>
      <c r="AO33" s="37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76" t="s">
        <v>58</v>
      </c>
      <c r="Y35" s="374"/>
      <c r="Z35" s="374"/>
      <c r="AA35" s="374"/>
      <c r="AB35" s="374"/>
      <c r="AC35" s="47"/>
      <c r="AD35" s="47"/>
      <c r="AE35" s="47"/>
      <c r="AF35" s="47"/>
      <c r="AG35" s="47"/>
      <c r="AH35" s="47"/>
      <c r="AI35" s="47"/>
      <c r="AJ35" s="47"/>
      <c r="AK35" s="373">
        <f>SUM(AK26:AK33)</f>
        <v>0</v>
      </c>
      <c r="AL35" s="374"/>
      <c r="AM35" s="374"/>
      <c r="AN35" s="374"/>
      <c r="AO35" s="37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22-10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4" t="str">
        <f>K6</f>
        <v>SO 04 - Oprava mostu v km 22,647 na trati Kutná Hora-Zruč n/S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336" t="str">
        <f>IF(AN8= "","",AN8)</f>
        <v>24. 11. 2022</v>
      </c>
      <c r="AN47" s="33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43" t="str">
        <f>IF(E17="","",E17)</f>
        <v>DIPONT s.r.o.</v>
      </c>
      <c r="AN49" s="344"/>
      <c r="AO49" s="344"/>
      <c r="AP49" s="344"/>
      <c r="AQ49" s="38"/>
      <c r="AR49" s="41"/>
      <c r="AS49" s="337" t="s">
        <v>60</v>
      </c>
      <c r="AT49" s="33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343" t="str">
        <f>IF(E20="","",E20)</f>
        <v xml:space="preserve"> </v>
      </c>
      <c r="AN50" s="344"/>
      <c r="AO50" s="344"/>
      <c r="AP50" s="344"/>
      <c r="AQ50" s="38"/>
      <c r="AR50" s="41"/>
      <c r="AS50" s="339"/>
      <c r="AT50" s="34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1"/>
      <c r="AT51" s="34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5" t="s">
        <v>61</v>
      </c>
      <c r="D52" s="346"/>
      <c r="E52" s="346"/>
      <c r="F52" s="346"/>
      <c r="G52" s="346"/>
      <c r="H52" s="68"/>
      <c r="I52" s="348" t="s">
        <v>62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7" t="s">
        <v>63</v>
      </c>
      <c r="AH52" s="346"/>
      <c r="AI52" s="346"/>
      <c r="AJ52" s="346"/>
      <c r="AK52" s="346"/>
      <c r="AL52" s="346"/>
      <c r="AM52" s="346"/>
      <c r="AN52" s="348" t="s">
        <v>64</v>
      </c>
      <c r="AO52" s="346"/>
      <c r="AP52" s="346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6">
        <f>ROUND(AG55,2)</f>
        <v>0</v>
      </c>
      <c r="AH54" s="356"/>
      <c r="AI54" s="356"/>
      <c r="AJ54" s="356"/>
      <c r="AK54" s="356"/>
      <c r="AL54" s="356"/>
      <c r="AM54" s="356"/>
      <c r="AN54" s="357">
        <f t="shared" ref="AN54:AN59" si="0">SUM(AG54,AT54)</f>
        <v>0</v>
      </c>
      <c r="AO54" s="357"/>
      <c r="AP54" s="357"/>
      <c r="AQ54" s="80" t="s">
        <v>43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B55" s="88"/>
      <c r="C55" s="89"/>
      <c r="D55" s="352" t="s">
        <v>14</v>
      </c>
      <c r="E55" s="352"/>
      <c r="F55" s="352"/>
      <c r="G55" s="352"/>
      <c r="H55" s="352"/>
      <c r="I55" s="90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49">
        <f>ROUND(SUM(AG56:AG59),2)</f>
        <v>0</v>
      </c>
      <c r="AH55" s="350"/>
      <c r="AI55" s="350"/>
      <c r="AJ55" s="350"/>
      <c r="AK55" s="350"/>
      <c r="AL55" s="350"/>
      <c r="AM55" s="350"/>
      <c r="AN55" s="351">
        <f t="shared" si="0"/>
        <v>0</v>
      </c>
      <c r="AO55" s="350"/>
      <c r="AP55" s="350"/>
      <c r="AQ55" s="91" t="s">
        <v>84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79</v>
      </c>
      <c r="BT55" s="97" t="s">
        <v>85</v>
      </c>
      <c r="BU55" s="97" t="s">
        <v>81</v>
      </c>
      <c r="BV55" s="97" t="s">
        <v>82</v>
      </c>
      <c r="BW55" s="97" t="s">
        <v>86</v>
      </c>
      <c r="BX55" s="97" t="s">
        <v>5</v>
      </c>
      <c r="CL55" s="97" t="s">
        <v>19</v>
      </c>
      <c r="CM55" s="97" t="s">
        <v>87</v>
      </c>
    </row>
    <row r="56" spans="1:91" s="4" customFormat="1" ht="35.25" customHeight="1">
      <c r="A56" s="98" t="s">
        <v>88</v>
      </c>
      <c r="B56" s="53"/>
      <c r="C56" s="99"/>
      <c r="D56" s="99"/>
      <c r="E56" s="355" t="s">
        <v>89</v>
      </c>
      <c r="F56" s="355"/>
      <c r="G56" s="355"/>
      <c r="H56" s="355"/>
      <c r="I56" s="355"/>
      <c r="J56" s="99"/>
      <c r="K56" s="355" t="s">
        <v>90</v>
      </c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3">
        <f>'22-10-1 - SO 04 - 001.1 -...'!J32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100" t="s">
        <v>91</v>
      </c>
      <c r="AR56" s="55"/>
      <c r="AS56" s="101">
        <v>0</v>
      </c>
      <c r="AT56" s="102">
        <f t="shared" si="1"/>
        <v>0</v>
      </c>
      <c r="AU56" s="103">
        <f>'22-10-1 - SO 04 - 001.1 -...'!P100</f>
        <v>0</v>
      </c>
      <c r="AV56" s="102">
        <f>'22-10-1 - SO 04 - 001.1 -...'!J35</f>
        <v>0</v>
      </c>
      <c r="AW56" s="102">
        <f>'22-10-1 - SO 04 - 001.1 -...'!J36</f>
        <v>0</v>
      </c>
      <c r="AX56" s="102">
        <f>'22-10-1 - SO 04 - 001.1 -...'!J37</f>
        <v>0</v>
      </c>
      <c r="AY56" s="102">
        <f>'22-10-1 - SO 04 - 001.1 -...'!J38</f>
        <v>0</v>
      </c>
      <c r="AZ56" s="102">
        <f>'22-10-1 - SO 04 - 001.1 -...'!F35</f>
        <v>0</v>
      </c>
      <c r="BA56" s="102">
        <f>'22-10-1 - SO 04 - 001.1 -...'!F36</f>
        <v>0</v>
      </c>
      <c r="BB56" s="102">
        <f>'22-10-1 - SO 04 - 001.1 -...'!F37</f>
        <v>0</v>
      </c>
      <c r="BC56" s="102">
        <f>'22-10-1 - SO 04 - 001.1 -...'!F38</f>
        <v>0</v>
      </c>
      <c r="BD56" s="104">
        <f>'22-10-1 - SO 04 - 001.1 -...'!F39</f>
        <v>0</v>
      </c>
      <c r="BT56" s="105" t="s">
        <v>87</v>
      </c>
      <c r="BV56" s="105" t="s">
        <v>82</v>
      </c>
      <c r="BW56" s="105" t="s">
        <v>92</v>
      </c>
      <c r="BX56" s="105" t="s">
        <v>86</v>
      </c>
      <c r="CL56" s="105" t="s">
        <v>19</v>
      </c>
    </row>
    <row r="57" spans="1:91" s="4" customFormat="1" ht="35.25" customHeight="1">
      <c r="A57" s="98" t="s">
        <v>88</v>
      </c>
      <c r="B57" s="53"/>
      <c r="C57" s="99"/>
      <c r="D57" s="99"/>
      <c r="E57" s="355" t="s">
        <v>93</v>
      </c>
      <c r="F57" s="355"/>
      <c r="G57" s="355"/>
      <c r="H57" s="355"/>
      <c r="I57" s="355"/>
      <c r="J57" s="99"/>
      <c r="K57" s="355" t="s">
        <v>94</v>
      </c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3">
        <f>'22-10-2 - SO 04 - 001.2 -...'!J32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100" t="s">
        <v>91</v>
      </c>
      <c r="AR57" s="55"/>
      <c r="AS57" s="101">
        <v>0</v>
      </c>
      <c r="AT57" s="102">
        <f t="shared" si="1"/>
        <v>0</v>
      </c>
      <c r="AU57" s="103">
        <f>'22-10-2 - SO 04 - 001.2 -...'!P88</f>
        <v>0</v>
      </c>
      <c r="AV57" s="102">
        <f>'22-10-2 - SO 04 - 001.2 -...'!J35</f>
        <v>0</v>
      </c>
      <c r="AW57" s="102">
        <f>'22-10-2 - SO 04 - 001.2 -...'!J36</f>
        <v>0</v>
      </c>
      <c r="AX57" s="102">
        <f>'22-10-2 - SO 04 - 001.2 -...'!J37</f>
        <v>0</v>
      </c>
      <c r="AY57" s="102">
        <f>'22-10-2 - SO 04 - 001.2 -...'!J38</f>
        <v>0</v>
      </c>
      <c r="AZ57" s="102">
        <f>'22-10-2 - SO 04 - 001.2 -...'!F35</f>
        <v>0</v>
      </c>
      <c r="BA57" s="102">
        <f>'22-10-2 - SO 04 - 001.2 -...'!F36</f>
        <v>0</v>
      </c>
      <c r="BB57" s="102">
        <f>'22-10-2 - SO 04 - 001.2 -...'!F37</f>
        <v>0</v>
      </c>
      <c r="BC57" s="102">
        <f>'22-10-2 - SO 04 - 001.2 -...'!F38</f>
        <v>0</v>
      </c>
      <c r="BD57" s="104">
        <f>'22-10-2 - SO 04 - 001.2 -...'!F39</f>
        <v>0</v>
      </c>
      <c r="BT57" s="105" t="s">
        <v>87</v>
      </c>
      <c r="BV57" s="105" t="s">
        <v>82</v>
      </c>
      <c r="BW57" s="105" t="s">
        <v>95</v>
      </c>
      <c r="BX57" s="105" t="s">
        <v>86</v>
      </c>
      <c r="CL57" s="105" t="s">
        <v>19</v>
      </c>
    </row>
    <row r="58" spans="1:91" s="4" customFormat="1" ht="35.25" customHeight="1">
      <c r="A58" s="98" t="s">
        <v>88</v>
      </c>
      <c r="B58" s="53"/>
      <c r="C58" s="99"/>
      <c r="D58" s="99"/>
      <c r="E58" s="355" t="s">
        <v>96</v>
      </c>
      <c r="F58" s="355"/>
      <c r="G58" s="355"/>
      <c r="H58" s="355"/>
      <c r="I58" s="355"/>
      <c r="J58" s="99"/>
      <c r="K58" s="355" t="s">
        <v>97</v>
      </c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3">
        <f>'22-10-3 - SO 04 - 001.3 -...'!J32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100" t="s">
        <v>91</v>
      </c>
      <c r="AR58" s="55"/>
      <c r="AS58" s="101">
        <v>0</v>
      </c>
      <c r="AT58" s="102">
        <f t="shared" si="1"/>
        <v>0</v>
      </c>
      <c r="AU58" s="103">
        <f>'22-10-3 - SO 04 - 001.3 -...'!P92</f>
        <v>0</v>
      </c>
      <c r="AV58" s="102">
        <f>'22-10-3 - SO 04 - 001.3 -...'!J35</f>
        <v>0</v>
      </c>
      <c r="AW58" s="102">
        <f>'22-10-3 - SO 04 - 001.3 -...'!J36</f>
        <v>0</v>
      </c>
      <c r="AX58" s="102">
        <f>'22-10-3 - SO 04 - 001.3 -...'!J37</f>
        <v>0</v>
      </c>
      <c r="AY58" s="102">
        <f>'22-10-3 - SO 04 - 001.3 -...'!J38</f>
        <v>0</v>
      </c>
      <c r="AZ58" s="102">
        <f>'22-10-3 - SO 04 - 001.3 -...'!F35</f>
        <v>0</v>
      </c>
      <c r="BA58" s="102">
        <f>'22-10-3 - SO 04 - 001.3 -...'!F36</f>
        <v>0</v>
      </c>
      <c r="BB58" s="102">
        <f>'22-10-3 - SO 04 - 001.3 -...'!F37</f>
        <v>0</v>
      </c>
      <c r="BC58" s="102">
        <f>'22-10-3 - SO 04 - 001.3 -...'!F38</f>
        <v>0</v>
      </c>
      <c r="BD58" s="104">
        <f>'22-10-3 - SO 04 - 001.3 -...'!F39</f>
        <v>0</v>
      </c>
      <c r="BT58" s="105" t="s">
        <v>87</v>
      </c>
      <c r="BV58" s="105" t="s">
        <v>82</v>
      </c>
      <c r="BW58" s="105" t="s">
        <v>98</v>
      </c>
      <c r="BX58" s="105" t="s">
        <v>86</v>
      </c>
      <c r="CL58" s="105" t="s">
        <v>19</v>
      </c>
    </row>
    <row r="59" spans="1:91" s="4" customFormat="1" ht="35.25" customHeight="1">
      <c r="A59" s="98" t="s">
        <v>88</v>
      </c>
      <c r="B59" s="53"/>
      <c r="C59" s="99"/>
      <c r="D59" s="99"/>
      <c r="E59" s="355" t="s">
        <v>99</v>
      </c>
      <c r="F59" s="355"/>
      <c r="G59" s="355"/>
      <c r="H59" s="355"/>
      <c r="I59" s="355"/>
      <c r="J59" s="99"/>
      <c r="K59" s="355" t="s">
        <v>100</v>
      </c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3">
        <f>'22-10-4 - SO 04 - 001.3 -...'!J32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100" t="s">
        <v>91</v>
      </c>
      <c r="AR59" s="55"/>
      <c r="AS59" s="106">
        <v>0</v>
      </c>
      <c r="AT59" s="107">
        <f t="shared" si="1"/>
        <v>0</v>
      </c>
      <c r="AU59" s="108">
        <f>'22-10-4 - SO 04 - 001.3 -...'!P87</f>
        <v>0</v>
      </c>
      <c r="AV59" s="107">
        <f>'22-10-4 - SO 04 - 001.3 -...'!J35</f>
        <v>0</v>
      </c>
      <c r="AW59" s="107">
        <f>'22-10-4 - SO 04 - 001.3 -...'!J36</f>
        <v>0</v>
      </c>
      <c r="AX59" s="107">
        <f>'22-10-4 - SO 04 - 001.3 -...'!J37</f>
        <v>0</v>
      </c>
      <c r="AY59" s="107">
        <f>'22-10-4 - SO 04 - 001.3 -...'!J38</f>
        <v>0</v>
      </c>
      <c r="AZ59" s="107">
        <f>'22-10-4 - SO 04 - 001.3 -...'!F35</f>
        <v>0</v>
      </c>
      <c r="BA59" s="107">
        <f>'22-10-4 - SO 04 - 001.3 -...'!F36</f>
        <v>0</v>
      </c>
      <c r="BB59" s="107">
        <f>'22-10-4 - SO 04 - 001.3 -...'!F37</f>
        <v>0</v>
      </c>
      <c r="BC59" s="107">
        <f>'22-10-4 - SO 04 - 001.3 -...'!F38</f>
        <v>0</v>
      </c>
      <c r="BD59" s="109">
        <f>'22-10-4 - SO 04 - 001.3 -...'!F39</f>
        <v>0</v>
      </c>
      <c r="BT59" s="105" t="s">
        <v>87</v>
      </c>
      <c r="BV59" s="105" t="s">
        <v>82</v>
      </c>
      <c r="BW59" s="105" t="s">
        <v>101</v>
      </c>
      <c r="BX59" s="105" t="s">
        <v>86</v>
      </c>
      <c r="CL59" s="105" t="s">
        <v>19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EwXX9uKklB2T3vSKlpmqMiqu37QQ//XPScKG2wnoM8XwsIC0LCRDDO6QkgXJNagO74KDXMRveNTqpsbWoltIdQ==" saltValue="EHXyGahtfei3S1FreLn+U8mpin3EjnpNf4sLL70uYOabObLrsSgHd54DLXDr6e75si0lhJH+oH63djKlTLSzSw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22-10-1 - SO 04 - 001.1 -...'!C2" display="/"/>
    <hyperlink ref="A57" location="'22-10-2 - SO 04 - 001.2 -...'!C2" display="/"/>
    <hyperlink ref="A58" location="'22-10-3 - SO 04 - 001.3 -...'!C2" display="/"/>
    <hyperlink ref="A59" location="'22-10-4 - SO 04 - 001.3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8" t="str">
        <f>'Rekapitulace zakázky'!K6</f>
        <v>SO 04 - Oprava mostu v km 22,647 na trati Kutná Hora-Zruč n/S</v>
      </c>
      <c r="F7" s="379"/>
      <c r="G7" s="379"/>
      <c r="H7" s="379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78" t="s">
        <v>104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1" t="s">
        <v>106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4" t="s">
        <v>43</v>
      </c>
      <c r="F29" s="384"/>
      <c r="G29" s="384"/>
      <c r="H29" s="384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ROUND((SUM(BE100:BE664)),  2)</f>
        <v>0</v>
      </c>
      <c r="G35" s="36"/>
      <c r="H35" s="36"/>
      <c r="I35" s="128">
        <v>0.21</v>
      </c>
      <c r="J35" s="127">
        <f>ROUND(((SUM(BE100:BE664))*I35),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ROUND((SUM(BF100:BF664)),  2)</f>
        <v>0</v>
      </c>
      <c r="G36" s="36"/>
      <c r="H36" s="36"/>
      <c r="I36" s="128">
        <v>0.15</v>
      </c>
      <c r="J36" s="127">
        <f>ROUND(((SUM(BF100:BF664))*I36),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ROUND((SUM(BG100:BG664)),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ROUND((SUM(BH100:BH664)),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ROUND((SUM(BI100:BI664)),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E7</f>
        <v>SO 04 - Oprava mostu v km 22,647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5" t="s">
        <v>104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4" t="str">
        <f>E11</f>
        <v xml:space="preserve">22-10-1 - SO 04 - 001.1 - Oprava mostu v km 22,647 na trati Kutná Hora-Zruč n/S_Most 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111</v>
      </c>
      <c r="E64" s="147"/>
      <c r="F64" s="147"/>
      <c r="G64" s="147"/>
      <c r="H64" s="147"/>
      <c r="I64" s="147"/>
      <c r="J64" s="148">
        <f>J101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112</v>
      </c>
      <c r="E65" s="152"/>
      <c r="F65" s="152"/>
      <c r="G65" s="152"/>
      <c r="H65" s="152"/>
      <c r="I65" s="152"/>
      <c r="J65" s="153">
        <f>J102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113</v>
      </c>
      <c r="E66" s="152"/>
      <c r="F66" s="152"/>
      <c r="G66" s="152"/>
      <c r="H66" s="152"/>
      <c r="I66" s="152"/>
      <c r="J66" s="153">
        <f>J223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114</v>
      </c>
      <c r="E67" s="152"/>
      <c r="F67" s="152"/>
      <c r="G67" s="152"/>
      <c r="H67" s="152"/>
      <c r="I67" s="152"/>
      <c r="J67" s="153">
        <f>J256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115</v>
      </c>
      <c r="E68" s="152"/>
      <c r="F68" s="152"/>
      <c r="G68" s="152"/>
      <c r="H68" s="152"/>
      <c r="I68" s="152"/>
      <c r="J68" s="153">
        <f>J337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116</v>
      </c>
      <c r="E69" s="152"/>
      <c r="F69" s="152"/>
      <c r="G69" s="152"/>
      <c r="H69" s="152"/>
      <c r="I69" s="152"/>
      <c r="J69" s="153">
        <f>J399</f>
        <v>0</v>
      </c>
      <c r="K69" s="99"/>
      <c r="L69" s="154"/>
    </row>
    <row r="70" spans="1:31" s="10" customFormat="1" ht="19.899999999999999" customHeight="1">
      <c r="B70" s="150"/>
      <c r="C70" s="99"/>
      <c r="D70" s="151" t="s">
        <v>117</v>
      </c>
      <c r="E70" s="152"/>
      <c r="F70" s="152"/>
      <c r="G70" s="152"/>
      <c r="H70" s="152"/>
      <c r="I70" s="152"/>
      <c r="J70" s="153">
        <f>J406</f>
        <v>0</v>
      </c>
      <c r="K70" s="99"/>
      <c r="L70" s="154"/>
    </row>
    <row r="71" spans="1:31" s="10" customFormat="1" ht="19.899999999999999" customHeight="1">
      <c r="B71" s="150"/>
      <c r="C71" s="99"/>
      <c r="D71" s="151" t="s">
        <v>118</v>
      </c>
      <c r="E71" s="152"/>
      <c r="F71" s="152"/>
      <c r="G71" s="152"/>
      <c r="H71" s="152"/>
      <c r="I71" s="152"/>
      <c r="J71" s="153">
        <f>J422</f>
        <v>0</v>
      </c>
      <c r="K71" s="99"/>
      <c r="L71" s="154"/>
    </row>
    <row r="72" spans="1:31" s="10" customFormat="1" ht="19.899999999999999" customHeight="1">
      <c r="B72" s="150"/>
      <c r="C72" s="99"/>
      <c r="D72" s="151" t="s">
        <v>119</v>
      </c>
      <c r="E72" s="152"/>
      <c r="F72" s="152"/>
      <c r="G72" s="152"/>
      <c r="H72" s="152"/>
      <c r="I72" s="152"/>
      <c r="J72" s="153">
        <f>J603</f>
        <v>0</v>
      </c>
      <c r="K72" s="99"/>
      <c r="L72" s="154"/>
    </row>
    <row r="73" spans="1:31" s="10" customFormat="1" ht="19.899999999999999" customHeight="1">
      <c r="B73" s="150"/>
      <c r="C73" s="99"/>
      <c r="D73" s="151" t="s">
        <v>120</v>
      </c>
      <c r="E73" s="152"/>
      <c r="F73" s="152"/>
      <c r="G73" s="152"/>
      <c r="H73" s="152"/>
      <c r="I73" s="152"/>
      <c r="J73" s="153">
        <f>J617</f>
        <v>0</v>
      </c>
      <c r="K73" s="99"/>
      <c r="L73" s="154"/>
    </row>
    <row r="74" spans="1:31" s="9" customFormat="1" ht="24.95" customHeight="1">
      <c r="B74" s="144"/>
      <c r="C74" s="145"/>
      <c r="D74" s="146" t="s">
        <v>121</v>
      </c>
      <c r="E74" s="147"/>
      <c r="F74" s="147"/>
      <c r="G74" s="147"/>
      <c r="H74" s="147"/>
      <c r="I74" s="147"/>
      <c r="J74" s="148">
        <f>J622</f>
        <v>0</v>
      </c>
      <c r="K74" s="145"/>
      <c r="L74" s="149"/>
    </row>
    <row r="75" spans="1:31" s="10" customFormat="1" ht="19.899999999999999" customHeight="1">
      <c r="B75" s="150"/>
      <c r="C75" s="99"/>
      <c r="D75" s="151" t="s">
        <v>122</v>
      </c>
      <c r="E75" s="152"/>
      <c r="F75" s="152"/>
      <c r="G75" s="152"/>
      <c r="H75" s="152"/>
      <c r="I75" s="152"/>
      <c r="J75" s="153">
        <f>J623</f>
        <v>0</v>
      </c>
      <c r="K75" s="99"/>
      <c r="L75" s="154"/>
    </row>
    <row r="76" spans="1:31" s="10" customFormat="1" ht="19.899999999999999" customHeight="1">
      <c r="B76" s="150"/>
      <c r="C76" s="99"/>
      <c r="D76" s="151" t="s">
        <v>123</v>
      </c>
      <c r="E76" s="152"/>
      <c r="F76" s="152"/>
      <c r="G76" s="152"/>
      <c r="H76" s="152"/>
      <c r="I76" s="152"/>
      <c r="J76" s="153">
        <f>J656</f>
        <v>0</v>
      </c>
      <c r="K76" s="99"/>
      <c r="L76" s="154"/>
    </row>
    <row r="77" spans="1:31" s="9" customFormat="1" ht="24.95" customHeight="1">
      <c r="B77" s="144"/>
      <c r="C77" s="145"/>
      <c r="D77" s="146" t="s">
        <v>124</v>
      </c>
      <c r="E77" s="147"/>
      <c r="F77" s="147"/>
      <c r="G77" s="147"/>
      <c r="H77" s="147"/>
      <c r="I77" s="147"/>
      <c r="J77" s="148">
        <f>J661</f>
        <v>0</v>
      </c>
      <c r="K77" s="145"/>
      <c r="L77" s="149"/>
    </row>
    <row r="78" spans="1:31" s="10" customFormat="1" ht="19.899999999999999" customHeight="1">
      <c r="B78" s="150"/>
      <c r="C78" s="99"/>
      <c r="D78" s="151" t="s">
        <v>125</v>
      </c>
      <c r="E78" s="152"/>
      <c r="F78" s="152"/>
      <c r="G78" s="152"/>
      <c r="H78" s="152"/>
      <c r="I78" s="152"/>
      <c r="J78" s="153">
        <f>J662</f>
        <v>0</v>
      </c>
      <c r="K78" s="99"/>
      <c r="L78" s="154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4" t="s">
        <v>126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0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85" t="str">
        <f>E7</f>
        <v>SO 04 - Oprava mostu v km 22,647 na trati Kutná Hora-Zruč n/S</v>
      </c>
      <c r="F88" s="386"/>
      <c r="G88" s="386"/>
      <c r="H88" s="38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2"/>
      <c r="C89" s="30" t="s">
        <v>103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6"/>
      <c r="B90" s="37"/>
      <c r="C90" s="38"/>
      <c r="D90" s="38"/>
      <c r="E90" s="385" t="s">
        <v>104</v>
      </c>
      <c r="F90" s="387"/>
      <c r="G90" s="387"/>
      <c r="H90" s="387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105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34" t="str">
        <f>E11</f>
        <v xml:space="preserve">22-10-1 - SO 04 - 001.1 - Oprava mostu v km 22,647 na trati Kutná Hora-Zruč n/S_Most </v>
      </c>
      <c r="F92" s="387"/>
      <c r="G92" s="387"/>
      <c r="H92" s="38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0" t="s">
        <v>21</v>
      </c>
      <c r="D94" s="38"/>
      <c r="E94" s="38"/>
      <c r="F94" s="28" t="str">
        <f>F14</f>
        <v xml:space="preserve"> </v>
      </c>
      <c r="G94" s="38"/>
      <c r="H94" s="38"/>
      <c r="I94" s="30" t="s">
        <v>23</v>
      </c>
      <c r="J94" s="61" t="str">
        <f>IF(J14="","",J14)</f>
        <v>24. 11. 2022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29</v>
      </c>
      <c r="D96" s="38"/>
      <c r="E96" s="38"/>
      <c r="F96" s="28" t="str">
        <f>E17</f>
        <v>Správa železnic, státní organizace</v>
      </c>
      <c r="G96" s="38"/>
      <c r="H96" s="38"/>
      <c r="I96" s="30" t="s">
        <v>37</v>
      </c>
      <c r="J96" s="34" t="str">
        <f>E23</f>
        <v>DIPONT s.r.o.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0" t="s">
        <v>35</v>
      </c>
      <c r="D97" s="38"/>
      <c r="E97" s="38"/>
      <c r="F97" s="28" t="str">
        <f>IF(E20="","",E20)</f>
        <v>Vyplň údaj</v>
      </c>
      <c r="G97" s="38"/>
      <c r="H97" s="38"/>
      <c r="I97" s="30" t="s">
        <v>42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5"/>
      <c r="B99" s="156"/>
      <c r="C99" s="157" t="s">
        <v>127</v>
      </c>
      <c r="D99" s="158" t="s">
        <v>65</v>
      </c>
      <c r="E99" s="158" t="s">
        <v>61</v>
      </c>
      <c r="F99" s="158" t="s">
        <v>62</v>
      </c>
      <c r="G99" s="158" t="s">
        <v>128</v>
      </c>
      <c r="H99" s="158" t="s">
        <v>129</v>
      </c>
      <c r="I99" s="158" t="s">
        <v>130</v>
      </c>
      <c r="J99" s="158" t="s">
        <v>109</v>
      </c>
      <c r="K99" s="159" t="s">
        <v>131</v>
      </c>
      <c r="L99" s="160"/>
      <c r="M99" s="70" t="s">
        <v>43</v>
      </c>
      <c r="N99" s="71" t="s">
        <v>50</v>
      </c>
      <c r="O99" s="71" t="s">
        <v>132</v>
      </c>
      <c r="P99" s="71" t="s">
        <v>133</v>
      </c>
      <c r="Q99" s="71" t="s">
        <v>134</v>
      </c>
      <c r="R99" s="71" t="s">
        <v>135</v>
      </c>
      <c r="S99" s="71" t="s">
        <v>136</v>
      </c>
      <c r="T99" s="72" t="s">
        <v>137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>
      <c r="A100" s="36"/>
      <c r="B100" s="37"/>
      <c r="C100" s="77" t="s">
        <v>138</v>
      </c>
      <c r="D100" s="38"/>
      <c r="E100" s="38"/>
      <c r="F100" s="38"/>
      <c r="G100" s="38"/>
      <c r="H100" s="38"/>
      <c r="I100" s="38"/>
      <c r="J100" s="161">
        <f>BK100</f>
        <v>0</v>
      </c>
      <c r="K100" s="38"/>
      <c r="L100" s="41"/>
      <c r="M100" s="73"/>
      <c r="N100" s="162"/>
      <c r="O100" s="74"/>
      <c r="P100" s="163">
        <f>P101+P622+P661</f>
        <v>0</v>
      </c>
      <c r="Q100" s="74"/>
      <c r="R100" s="163">
        <f>R101+R622+R661</f>
        <v>460.98165651872006</v>
      </c>
      <c r="S100" s="74"/>
      <c r="T100" s="164">
        <f>T101+T622+T661</f>
        <v>91.748326300000016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79</v>
      </c>
      <c r="AU100" s="18" t="s">
        <v>110</v>
      </c>
      <c r="BK100" s="165">
        <f>BK101+BK622+BK661</f>
        <v>0</v>
      </c>
    </row>
    <row r="101" spans="1:65" s="12" customFormat="1" ht="25.9" customHeight="1">
      <c r="B101" s="166"/>
      <c r="C101" s="167"/>
      <c r="D101" s="168" t="s">
        <v>79</v>
      </c>
      <c r="E101" s="169" t="s">
        <v>139</v>
      </c>
      <c r="F101" s="169" t="s">
        <v>140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P102+P223+P256+P337+P399+P406+P422+P603+P617</f>
        <v>0</v>
      </c>
      <c r="Q101" s="174"/>
      <c r="R101" s="175">
        <f>R102+R223+R256+R337+R399+R406+R422+R603+R617</f>
        <v>460.61606801872006</v>
      </c>
      <c r="S101" s="174"/>
      <c r="T101" s="176">
        <f>T102+T223+T256+T337+T399+T406+T422+T603+T617</f>
        <v>91.748326300000016</v>
      </c>
      <c r="AR101" s="177" t="s">
        <v>85</v>
      </c>
      <c r="AT101" s="178" t="s">
        <v>79</v>
      </c>
      <c r="AU101" s="178" t="s">
        <v>80</v>
      </c>
      <c r="AY101" s="177" t="s">
        <v>141</v>
      </c>
      <c r="BK101" s="179">
        <f>BK102+BK223+BK256+BK337+BK399+BK406+BK422+BK603+BK617</f>
        <v>0</v>
      </c>
    </row>
    <row r="102" spans="1:65" s="12" customFormat="1" ht="22.9" customHeight="1">
      <c r="B102" s="166"/>
      <c r="C102" s="167"/>
      <c r="D102" s="168" t="s">
        <v>79</v>
      </c>
      <c r="E102" s="180" t="s">
        <v>85</v>
      </c>
      <c r="F102" s="180" t="s">
        <v>142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SUM(P103:P222)</f>
        <v>0</v>
      </c>
      <c r="Q102" s="174"/>
      <c r="R102" s="175">
        <f>SUM(R103:R222)</f>
        <v>195.671359</v>
      </c>
      <c r="S102" s="174"/>
      <c r="T102" s="176">
        <f>SUM(T103:T222)</f>
        <v>0</v>
      </c>
      <c r="AR102" s="177" t="s">
        <v>85</v>
      </c>
      <c r="AT102" s="178" t="s">
        <v>79</v>
      </c>
      <c r="AU102" s="178" t="s">
        <v>85</v>
      </c>
      <c r="AY102" s="177" t="s">
        <v>141</v>
      </c>
      <c r="BK102" s="179">
        <f>SUM(BK103:BK222)</f>
        <v>0</v>
      </c>
    </row>
    <row r="103" spans="1:65" s="2" customFormat="1" ht="24.2" customHeight="1">
      <c r="A103" s="36"/>
      <c r="B103" s="37"/>
      <c r="C103" s="182" t="s">
        <v>85</v>
      </c>
      <c r="D103" s="182" t="s">
        <v>143</v>
      </c>
      <c r="E103" s="183" t="s">
        <v>144</v>
      </c>
      <c r="F103" s="184" t="s">
        <v>145</v>
      </c>
      <c r="G103" s="185" t="s">
        <v>146</v>
      </c>
      <c r="H103" s="186">
        <v>266</v>
      </c>
      <c r="I103" s="187"/>
      <c r="J103" s="188">
        <f>ROUND(I103*H103,2)</f>
        <v>0</v>
      </c>
      <c r="K103" s="184" t="s">
        <v>147</v>
      </c>
      <c r="L103" s="41"/>
      <c r="M103" s="189" t="s">
        <v>43</v>
      </c>
      <c r="N103" s="190" t="s">
        <v>51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148</v>
      </c>
      <c r="AT103" s="193" t="s">
        <v>143</v>
      </c>
      <c r="AU103" s="193" t="s">
        <v>87</v>
      </c>
      <c r="AY103" s="18" t="s">
        <v>141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85</v>
      </c>
      <c r="BK103" s="194">
        <f>ROUND(I103*H103,2)</f>
        <v>0</v>
      </c>
      <c r="BL103" s="18" t="s">
        <v>148</v>
      </c>
      <c r="BM103" s="193" t="s">
        <v>149</v>
      </c>
    </row>
    <row r="104" spans="1:65" s="2" customFormat="1" ht="11.25">
      <c r="A104" s="36"/>
      <c r="B104" s="37"/>
      <c r="C104" s="38"/>
      <c r="D104" s="195" t="s">
        <v>150</v>
      </c>
      <c r="E104" s="38"/>
      <c r="F104" s="196" t="s">
        <v>151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150</v>
      </c>
      <c r="AU104" s="18" t="s">
        <v>87</v>
      </c>
    </row>
    <row r="105" spans="1:65" s="13" customFormat="1" ht="11.25">
      <c r="B105" s="200"/>
      <c r="C105" s="201"/>
      <c r="D105" s="202" t="s">
        <v>152</v>
      </c>
      <c r="E105" s="203" t="s">
        <v>43</v>
      </c>
      <c r="F105" s="204" t="s">
        <v>153</v>
      </c>
      <c r="G105" s="201"/>
      <c r="H105" s="203" t="s">
        <v>43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152</v>
      </c>
      <c r="AU105" s="210" t="s">
        <v>87</v>
      </c>
      <c r="AV105" s="13" t="s">
        <v>85</v>
      </c>
      <c r="AW105" s="13" t="s">
        <v>41</v>
      </c>
      <c r="AX105" s="13" t="s">
        <v>80</v>
      </c>
      <c r="AY105" s="210" t="s">
        <v>141</v>
      </c>
    </row>
    <row r="106" spans="1:65" s="13" customFormat="1" ht="11.25">
      <c r="B106" s="200"/>
      <c r="C106" s="201"/>
      <c r="D106" s="202" t="s">
        <v>152</v>
      </c>
      <c r="E106" s="203" t="s">
        <v>43</v>
      </c>
      <c r="F106" s="204" t="s">
        <v>154</v>
      </c>
      <c r="G106" s="201"/>
      <c r="H106" s="203" t="s">
        <v>43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152</v>
      </c>
      <c r="AU106" s="210" t="s">
        <v>87</v>
      </c>
      <c r="AV106" s="13" t="s">
        <v>85</v>
      </c>
      <c r="AW106" s="13" t="s">
        <v>41</v>
      </c>
      <c r="AX106" s="13" t="s">
        <v>80</v>
      </c>
      <c r="AY106" s="210" t="s">
        <v>141</v>
      </c>
    </row>
    <row r="107" spans="1:65" s="14" customFormat="1" ht="11.25">
      <c r="B107" s="211"/>
      <c r="C107" s="212"/>
      <c r="D107" s="202" t="s">
        <v>152</v>
      </c>
      <c r="E107" s="213" t="s">
        <v>43</v>
      </c>
      <c r="F107" s="214" t="s">
        <v>155</v>
      </c>
      <c r="G107" s="212"/>
      <c r="H107" s="215">
        <v>154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152</v>
      </c>
      <c r="AU107" s="221" t="s">
        <v>87</v>
      </c>
      <c r="AV107" s="14" t="s">
        <v>87</v>
      </c>
      <c r="AW107" s="14" t="s">
        <v>41</v>
      </c>
      <c r="AX107" s="14" t="s">
        <v>80</v>
      </c>
      <c r="AY107" s="221" t="s">
        <v>141</v>
      </c>
    </row>
    <row r="108" spans="1:65" s="13" customFormat="1" ht="11.25">
      <c r="B108" s="200"/>
      <c r="C108" s="201"/>
      <c r="D108" s="202" t="s">
        <v>152</v>
      </c>
      <c r="E108" s="203" t="s">
        <v>43</v>
      </c>
      <c r="F108" s="204" t="s">
        <v>156</v>
      </c>
      <c r="G108" s="201"/>
      <c r="H108" s="203" t="s">
        <v>43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152</v>
      </c>
      <c r="AU108" s="210" t="s">
        <v>87</v>
      </c>
      <c r="AV108" s="13" t="s">
        <v>85</v>
      </c>
      <c r="AW108" s="13" t="s">
        <v>41</v>
      </c>
      <c r="AX108" s="13" t="s">
        <v>80</v>
      </c>
      <c r="AY108" s="210" t="s">
        <v>141</v>
      </c>
    </row>
    <row r="109" spans="1:65" s="14" customFormat="1" ht="11.25">
      <c r="B109" s="211"/>
      <c r="C109" s="212"/>
      <c r="D109" s="202" t="s">
        <v>152</v>
      </c>
      <c r="E109" s="213" t="s">
        <v>43</v>
      </c>
      <c r="F109" s="214" t="s">
        <v>157</v>
      </c>
      <c r="G109" s="212"/>
      <c r="H109" s="215">
        <v>112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152</v>
      </c>
      <c r="AU109" s="221" t="s">
        <v>87</v>
      </c>
      <c r="AV109" s="14" t="s">
        <v>87</v>
      </c>
      <c r="AW109" s="14" t="s">
        <v>41</v>
      </c>
      <c r="AX109" s="14" t="s">
        <v>80</v>
      </c>
      <c r="AY109" s="221" t="s">
        <v>141</v>
      </c>
    </row>
    <row r="110" spans="1:65" s="15" customFormat="1" ht="11.25">
      <c r="B110" s="222"/>
      <c r="C110" s="223"/>
      <c r="D110" s="202" t="s">
        <v>152</v>
      </c>
      <c r="E110" s="224" t="s">
        <v>43</v>
      </c>
      <c r="F110" s="225" t="s">
        <v>158</v>
      </c>
      <c r="G110" s="223"/>
      <c r="H110" s="226">
        <v>266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152</v>
      </c>
      <c r="AU110" s="232" t="s">
        <v>87</v>
      </c>
      <c r="AV110" s="15" t="s">
        <v>148</v>
      </c>
      <c r="AW110" s="15" t="s">
        <v>41</v>
      </c>
      <c r="AX110" s="15" t="s">
        <v>85</v>
      </c>
      <c r="AY110" s="232" t="s">
        <v>141</v>
      </c>
    </row>
    <row r="111" spans="1:65" s="2" customFormat="1" ht="16.5" customHeight="1">
      <c r="A111" s="36"/>
      <c r="B111" s="37"/>
      <c r="C111" s="182" t="s">
        <v>87</v>
      </c>
      <c r="D111" s="182" t="s">
        <v>143</v>
      </c>
      <c r="E111" s="183" t="s">
        <v>159</v>
      </c>
      <c r="F111" s="184" t="s">
        <v>160</v>
      </c>
      <c r="G111" s="185" t="s">
        <v>146</v>
      </c>
      <c r="H111" s="186">
        <v>266</v>
      </c>
      <c r="I111" s="187"/>
      <c r="J111" s="188">
        <f>ROUND(I111*H111,2)</f>
        <v>0</v>
      </c>
      <c r="K111" s="184" t="s">
        <v>147</v>
      </c>
      <c r="L111" s="41"/>
      <c r="M111" s="189" t="s">
        <v>43</v>
      </c>
      <c r="N111" s="190" t="s">
        <v>51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148</v>
      </c>
      <c r="AT111" s="193" t="s">
        <v>143</v>
      </c>
      <c r="AU111" s="193" t="s">
        <v>87</v>
      </c>
      <c r="AY111" s="18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85</v>
      </c>
      <c r="BK111" s="194">
        <f>ROUND(I111*H111,2)</f>
        <v>0</v>
      </c>
      <c r="BL111" s="18" t="s">
        <v>148</v>
      </c>
      <c r="BM111" s="193" t="s">
        <v>161</v>
      </c>
    </row>
    <row r="112" spans="1:65" s="2" customFormat="1" ht="11.25">
      <c r="A112" s="36"/>
      <c r="B112" s="37"/>
      <c r="C112" s="38"/>
      <c r="D112" s="195" t="s">
        <v>150</v>
      </c>
      <c r="E112" s="38"/>
      <c r="F112" s="196" t="s">
        <v>162</v>
      </c>
      <c r="G112" s="38"/>
      <c r="H112" s="38"/>
      <c r="I112" s="197"/>
      <c r="J112" s="38"/>
      <c r="K112" s="38"/>
      <c r="L112" s="41"/>
      <c r="M112" s="198"/>
      <c r="N112" s="19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150</v>
      </c>
      <c r="AU112" s="18" t="s">
        <v>87</v>
      </c>
    </row>
    <row r="113" spans="1:65" s="13" customFormat="1" ht="11.25">
      <c r="B113" s="200"/>
      <c r="C113" s="201"/>
      <c r="D113" s="202" t="s">
        <v>152</v>
      </c>
      <c r="E113" s="203" t="s">
        <v>43</v>
      </c>
      <c r="F113" s="204" t="s">
        <v>153</v>
      </c>
      <c r="G113" s="201"/>
      <c r="H113" s="203" t="s">
        <v>43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152</v>
      </c>
      <c r="AU113" s="210" t="s">
        <v>87</v>
      </c>
      <c r="AV113" s="13" t="s">
        <v>85</v>
      </c>
      <c r="AW113" s="13" t="s">
        <v>41</v>
      </c>
      <c r="AX113" s="13" t="s">
        <v>80</v>
      </c>
      <c r="AY113" s="210" t="s">
        <v>141</v>
      </c>
    </row>
    <row r="114" spans="1:65" s="13" customFormat="1" ht="11.25">
      <c r="B114" s="200"/>
      <c r="C114" s="201"/>
      <c r="D114" s="202" t="s">
        <v>152</v>
      </c>
      <c r="E114" s="203" t="s">
        <v>43</v>
      </c>
      <c r="F114" s="204" t="s">
        <v>154</v>
      </c>
      <c r="G114" s="201"/>
      <c r="H114" s="203" t="s">
        <v>43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152</v>
      </c>
      <c r="AU114" s="210" t="s">
        <v>87</v>
      </c>
      <c r="AV114" s="13" t="s">
        <v>85</v>
      </c>
      <c r="AW114" s="13" t="s">
        <v>41</v>
      </c>
      <c r="AX114" s="13" t="s">
        <v>80</v>
      </c>
      <c r="AY114" s="210" t="s">
        <v>141</v>
      </c>
    </row>
    <row r="115" spans="1:65" s="14" customFormat="1" ht="11.25">
      <c r="B115" s="211"/>
      <c r="C115" s="212"/>
      <c r="D115" s="202" t="s">
        <v>152</v>
      </c>
      <c r="E115" s="213" t="s">
        <v>43</v>
      </c>
      <c r="F115" s="214" t="s">
        <v>155</v>
      </c>
      <c r="G115" s="212"/>
      <c r="H115" s="215">
        <v>154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152</v>
      </c>
      <c r="AU115" s="221" t="s">
        <v>87</v>
      </c>
      <c r="AV115" s="14" t="s">
        <v>87</v>
      </c>
      <c r="AW115" s="14" t="s">
        <v>41</v>
      </c>
      <c r="AX115" s="14" t="s">
        <v>80</v>
      </c>
      <c r="AY115" s="221" t="s">
        <v>141</v>
      </c>
    </row>
    <row r="116" spans="1:65" s="13" customFormat="1" ht="11.25">
      <c r="B116" s="200"/>
      <c r="C116" s="201"/>
      <c r="D116" s="202" t="s">
        <v>152</v>
      </c>
      <c r="E116" s="203" t="s">
        <v>43</v>
      </c>
      <c r="F116" s="204" t="s">
        <v>156</v>
      </c>
      <c r="G116" s="201"/>
      <c r="H116" s="203" t="s">
        <v>43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152</v>
      </c>
      <c r="AU116" s="210" t="s">
        <v>87</v>
      </c>
      <c r="AV116" s="13" t="s">
        <v>85</v>
      </c>
      <c r="AW116" s="13" t="s">
        <v>41</v>
      </c>
      <c r="AX116" s="13" t="s">
        <v>80</v>
      </c>
      <c r="AY116" s="210" t="s">
        <v>141</v>
      </c>
    </row>
    <row r="117" spans="1:65" s="14" customFormat="1" ht="11.25">
      <c r="B117" s="211"/>
      <c r="C117" s="212"/>
      <c r="D117" s="202" t="s">
        <v>152</v>
      </c>
      <c r="E117" s="213" t="s">
        <v>43</v>
      </c>
      <c r="F117" s="214" t="s">
        <v>157</v>
      </c>
      <c r="G117" s="212"/>
      <c r="H117" s="215">
        <v>112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152</v>
      </c>
      <c r="AU117" s="221" t="s">
        <v>87</v>
      </c>
      <c r="AV117" s="14" t="s">
        <v>87</v>
      </c>
      <c r="AW117" s="14" t="s">
        <v>41</v>
      </c>
      <c r="AX117" s="14" t="s">
        <v>80</v>
      </c>
      <c r="AY117" s="221" t="s">
        <v>141</v>
      </c>
    </row>
    <row r="118" spans="1:65" s="15" customFormat="1" ht="11.25">
      <c r="B118" s="222"/>
      <c r="C118" s="223"/>
      <c r="D118" s="202" t="s">
        <v>152</v>
      </c>
      <c r="E118" s="224" t="s">
        <v>43</v>
      </c>
      <c r="F118" s="225" t="s">
        <v>158</v>
      </c>
      <c r="G118" s="223"/>
      <c r="H118" s="226">
        <v>266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152</v>
      </c>
      <c r="AU118" s="232" t="s">
        <v>87</v>
      </c>
      <c r="AV118" s="15" t="s">
        <v>148</v>
      </c>
      <c r="AW118" s="15" t="s">
        <v>41</v>
      </c>
      <c r="AX118" s="15" t="s">
        <v>85</v>
      </c>
      <c r="AY118" s="232" t="s">
        <v>141</v>
      </c>
    </row>
    <row r="119" spans="1:65" s="2" customFormat="1" ht="49.15" customHeight="1">
      <c r="A119" s="36"/>
      <c r="B119" s="37"/>
      <c r="C119" s="182" t="s">
        <v>163</v>
      </c>
      <c r="D119" s="182" t="s">
        <v>143</v>
      </c>
      <c r="E119" s="183" t="s">
        <v>164</v>
      </c>
      <c r="F119" s="184" t="s">
        <v>165</v>
      </c>
      <c r="G119" s="185" t="s">
        <v>166</v>
      </c>
      <c r="H119" s="186">
        <v>30</v>
      </c>
      <c r="I119" s="187"/>
      <c r="J119" s="188">
        <f>ROUND(I119*H119,2)</f>
        <v>0</v>
      </c>
      <c r="K119" s="184" t="s">
        <v>147</v>
      </c>
      <c r="L119" s="41"/>
      <c r="M119" s="189" t="s">
        <v>43</v>
      </c>
      <c r="N119" s="190" t="s">
        <v>51</v>
      </c>
      <c r="O119" s="66"/>
      <c r="P119" s="191">
        <f>O119*H119</f>
        <v>0</v>
      </c>
      <c r="Q119" s="191">
        <v>6.0526700000000003E-2</v>
      </c>
      <c r="R119" s="191">
        <f>Q119*H119</f>
        <v>1.815801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148</v>
      </c>
      <c r="AT119" s="193" t="s">
        <v>143</v>
      </c>
      <c r="AU119" s="193" t="s">
        <v>87</v>
      </c>
      <c r="AY119" s="18" t="s">
        <v>141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85</v>
      </c>
      <c r="BK119" s="194">
        <f>ROUND(I119*H119,2)</f>
        <v>0</v>
      </c>
      <c r="BL119" s="18" t="s">
        <v>148</v>
      </c>
      <c r="BM119" s="193" t="s">
        <v>167</v>
      </c>
    </row>
    <row r="120" spans="1:65" s="2" customFormat="1" ht="11.25">
      <c r="A120" s="36"/>
      <c r="B120" s="37"/>
      <c r="C120" s="38"/>
      <c r="D120" s="195" t="s">
        <v>150</v>
      </c>
      <c r="E120" s="38"/>
      <c r="F120" s="196" t="s">
        <v>168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150</v>
      </c>
      <c r="AU120" s="18" t="s">
        <v>87</v>
      </c>
    </row>
    <row r="121" spans="1:65" s="13" customFormat="1" ht="11.25">
      <c r="B121" s="200"/>
      <c r="C121" s="201"/>
      <c r="D121" s="202" t="s">
        <v>152</v>
      </c>
      <c r="E121" s="203" t="s">
        <v>43</v>
      </c>
      <c r="F121" s="204" t="s">
        <v>169</v>
      </c>
      <c r="G121" s="201"/>
      <c r="H121" s="203" t="s">
        <v>43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152</v>
      </c>
      <c r="AU121" s="210" t="s">
        <v>87</v>
      </c>
      <c r="AV121" s="13" t="s">
        <v>85</v>
      </c>
      <c r="AW121" s="13" t="s">
        <v>41</v>
      </c>
      <c r="AX121" s="13" t="s">
        <v>80</v>
      </c>
      <c r="AY121" s="210" t="s">
        <v>141</v>
      </c>
    </row>
    <row r="122" spans="1:65" s="14" customFormat="1" ht="11.25">
      <c r="B122" s="211"/>
      <c r="C122" s="212"/>
      <c r="D122" s="202" t="s">
        <v>152</v>
      </c>
      <c r="E122" s="213" t="s">
        <v>43</v>
      </c>
      <c r="F122" s="214" t="s">
        <v>170</v>
      </c>
      <c r="G122" s="212"/>
      <c r="H122" s="215">
        <v>30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152</v>
      </c>
      <c r="AU122" s="221" t="s">
        <v>87</v>
      </c>
      <c r="AV122" s="14" t="s">
        <v>87</v>
      </c>
      <c r="AW122" s="14" t="s">
        <v>41</v>
      </c>
      <c r="AX122" s="14" t="s">
        <v>80</v>
      </c>
      <c r="AY122" s="221" t="s">
        <v>141</v>
      </c>
    </row>
    <row r="123" spans="1:65" s="15" customFormat="1" ht="11.25">
      <c r="B123" s="222"/>
      <c r="C123" s="223"/>
      <c r="D123" s="202" t="s">
        <v>152</v>
      </c>
      <c r="E123" s="224" t="s">
        <v>43</v>
      </c>
      <c r="F123" s="225" t="s">
        <v>158</v>
      </c>
      <c r="G123" s="223"/>
      <c r="H123" s="226">
        <v>30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152</v>
      </c>
      <c r="AU123" s="232" t="s">
        <v>87</v>
      </c>
      <c r="AV123" s="15" t="s">
        <v>148</v>
      </c>
      <c r="AW123" s="15" t="s">
        <v>41</v>
      </c>
      <c r="AX123" s="15" t="s">
        <v>85</v>
      </c>
      <c r="AY123" s="232" t="s">
        <v>141</v>
      </c>
    </row>
    <row r="124" spans="1:65" s="2" customFormat="1" ht="16.5" customHeight="1">
      <c r="A124" s="36"/>
      <c r="B124" s="37"/>
      <c r="C124" s="182" t="s">
        <v>148</v>
      </c>
      <c r="D124" s="182" t="s">
        <v>143</v>
      </c>
      <c r="E124" s="183" t="s">
        <v>171</v>
      </c>
      <c r="F124" s="184" t="s">
        <v>172</v>
      </c>
      <c r="G124" s="185" t="s">
        <v>146</v>
      </c>
      <c r="H124" s="186">
        <v>37.200000000000003</v>
      </c>
      <c r="I124" s="187"/>
      <c r="J124" s="188">
        <f>ROUND(I124*H124,2)</f>
        <v>0</v>
      </c>
      <c r="K124" s="184" t="s">
        <v>147</v>
      </c>
      <c r="L124" s="41"/>
      <c r="M124" s="189" t="s">
        <v>43</v>
      </c>
      <c r="N124" s="190" t="s">
        <v>51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148</v>
      </c>
      <c r="AT124" s="193" t="s">
        <v>143</v>
      </c>
      <c r="AU124" s="193" t="s">
        <v>87</v>
      </c>
      <c r="AY124" s="18" t="s">
        <v>141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85</v>
      </c>
      <c r="BK124" s="194">
        <f>ROUND(I124*H124,2)</f>
        <v>0</v>
      </c>
      <c r="BL124" s="18" t="s">
        <v>148</v>
      </c>
      <c r="BM124" s="193" t="s">
        <v>173</v>
      </c>
    </row>
    <row r="125" spans="1:65" s="2" customFormat="1" ht="11.25">
      <c r="A125" s="36"/>
      <c r="B125" s="37"/>
      <c r="C125" s="38"/>
      <c r="D125" s="195" t="s">
        <v>150</v>
      </c>
      <c r="E125" s="38"/>
      <c r="F125" s="196" t="s">
        <v>174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150</v>
      </c>
      <c r="AU125" s="18" t="s">
        <v>87</v>
      </c>
    </row>
    <row r="126" spans="1:65" s="13" customFormat="1" ht="11.25">
      <c r="B126" s="200"/>
      <c r="C126" s="201"/>
      <c r="D126" s="202" t="s">
        <v>152</v>
      </c>
      <c r="E126" s="203" t="s">
        <v>43</v>
      </c>
      <c r="F126" s="204" t="s">
        <v>175</v>
      </c>
      <c r="G126" s="201"/>
      <c r="H126" s="203" t="s">
        <v>43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152</v>
      </c>
      <c r="AU126" s="210" t="s">
        <v>87</v>
      </c>
      <c r="AV126" s="13" t="s">
        <v>85</v>
      </c>
      <c r="AW126" s="13" t="s">
        <v>41</v>
      </c>
      <c r="AX126" s="13" t="s">
        <v>80</v>
      </c>
      <c r="AY126" s="210" t="s">
        <v>141</v>
      </c>
    </row>
    <row r="127" spans="1:65" s="14" customFormat="1" ht="11.25">
      <c r="B127" s="211"/>
      <c r="C127" s="212"/>
      <c r="D127" s="202" t="s">
        <v>152</v>
      </c>
      <c r="E127" s="213" t="s">
        <v>43</v>
      </c>
      <c r="F127" s="214" t="s">
        <v>176</v>
      </c>
      <c r="G127" s="212"/>
      <c r="H127" s="215">
        <v>22.2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87</v>
      </c>
      <c r="AV127" s="14" t="s">
        <v>87</v>
      </c>
      <c r="AW127" s="14" t="s">
        <v>41</v>
      </c>
      <c r="AX127" s="14" t="s">
        <v>80</v>
      </c>
      <c r="AY127" s="221" t="s">
        <v>141</v>
      </c>
    </row>
    <row r="128" spans="1:65" s="14" customFormat="1" ht="11.25">
      <c r="B128" s="211"/>
      <c r="C128" s="212"/>
      <c r="D128" s="202" t="s">
        <v>152</v>
      </c>
      <c r="E128" s="213" t="s">
        <v>43</v>
      </c>
      <c r="F128" s="214" t="s">
        <v>177</v>
      </c>
      <c r="G128" s="212"/>
      <c r="H128" s="215">
        <v>15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87</v>
      </c>
      <c r="AV128" s="14" t="s">
        <v>87</v>
      </c>
      <c r="AW128" s="14" t="s">
        <v>41</v>
      </c>
      <c r="AX128" s="14" t="s">
        <v>80</v>
      </c>
      <c r="AY128" s="221" t="s">
        <v>141</v>
      </c>
    </row>
    <row r="129" spans="1:65" s="15" customFormat="1" ht="11.25">
      <c r="B129" s="222"/>
      <c r="C129" s="223"/>
      <c r="D129" s="202" t="s">
        <v>152</v>
      </c>
      <c r="E129" s="224" t="s">
        <v>43</v>
      </c>
      <c r="F129" s="225" t="s">
        <v>158</v>
      </c>
      <c r="G129" s="223"/>
      <c r="H129" s="226">
        <v>37.200000000000003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152</v>
      </c>
      <c r="AU129" s="232" t="s">
        <v>87</v>
      </c>
      <c r="AV129" s="15" t="s">
        <v>148</v>
      </c>
      <c r="AW129" s="15" t="s">
        <v>41</v>
      </c>
      <c r="AX129" s="15" t="s">
        <v>85</v>
      </c>
      <c r="AY129" s="232" t="s">
        <v>141</v>
      </c>
    </row>
    <row r="130" spans="1:65" s="2" customFormat="1" ht="24.2" customHeight="1">
      <c r="A130" s="36"/>
      <c r="B130" s="37"/>
      <c r="C130" s="182" t="s">
        <v>178</v>
      </c>
      <c r="D130" s="182" t="s">
        <v>143</v>
      </c>
      <c r="E130" s="183" t="s">
        <v>179</v>
      </c>
      <c r="F130" s="184" t="s">
        <v>180</v>
      </c>
      <c r="G130" s="185" t="s">
        <v>181</v>
      </c>
      <c r="H130" s="186">
        <v>181.44</v>
      </c>
      <c r="I130" s="187"/>
      <c r="J130" s="188">
        <f>ROUND(I130*H130,2)</f>
        <v>0</v>
      </c>
      <c r="K130" s="184" t="s">
        <v>147</v>
      </c>
      <c r="L130" s="41"/>
      <c r="M130" s="189" t="s">
        <v>43</v>
      </c>
      <c r="N130" s="190" t="s">
        <v>51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148</v>
      </c>
      <c r="AT130" s="193" t="s">
        <v>143</v>
      </c>
      <c r="AU130" s="193" t="s">
        <v>87</v>
      </c>
      <c r="AY130" s="18" t="s">
        <v>141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85</v>
      </c>
      <c r="BK130" s="194">
        <f>ROUND(I130*H130,2)</f>
        <v>0</v>
      </c>
      <c r="BL130" s="18" t="s">
        <v>148</v>
      </c>
      <c r="BM130" s="193" t="s">
        <v>182</v>
      </c>
    </row>
    <row r="131" spans="1:65" s="2" customFormat="1" ht="11.25">
      <c r="A131" s="36"/>
      <c r="B131" s="37"/>
      <c r="C131" s="38"/>
      <c r="D131" s="195" t="s">
        <v>150</v>
      </c>
      <c r="E131" s="38"/>
      <c r="F131" s="196" t="s">
        <v>183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150</v>
      </c>
      <c r="AU131" s="18" t="s">
        <v>87</v>
      </c>
    </row>
    <row r="132" spans="1:65" s="13" customFormat="1" ht="11.25">
      <c r="B132" s="200"/>
      <c r="C132" s="201"/>
      <c r="D132" s="202" t="s">
        <v>152</v>
      </c>
      <c r="E132" s="203" t="s">
        <v>43</v>
      </c>
      <c r="F132" s="204" t="s">
        <v>184</v>
      </c>
      <c r="G132" s="201"/>
      <c r="H132" s="203" t="s">
        <v>43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152</v>
      </c>
      <c r="AU132" s="210" t="s">
        <v>87</v>
      </c>
      <c r="AV132" s="13" t="s">
        <v>85</v>
      </c>
      <c r="AW132" s="13" t="s">
        <v>41</v>
      </c>
      <c r="AX132" s="13" t="s">
        <v>80</v>
      </c>
      <c r="AY132" s="210" t="s">
        <v>141</v>
      </c>
    </row>
    <row r="133" spans="1:65" s="13" customFormat="1" ht="11.25">
      <c r="B133" s="200"/>
      <c r="C133" s="201"/>
      <c r="D133" s="202" t="s">
        <v>152</v>
      </c>
      <c r="E133" s="203" t="s">
        <v>43</v>
      </c>
      <c r="F133" s="204" t="s">
        <v>185</v>
      </c>
      <c r="G133" s="201"/>
      <c r="H133" s="203" t="s">
        <v>43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152</v>
      </c>
      <c r="AU133" s="210" t="s">
        <v>87</v>
      </c>
      <c r="AV133" s="13" t="s">
        <v>85</v>
      </c>
      <c r="AW133" s="13" t="s">
        <v>41</v>
      </c>
      <c r="AX133" s="13" t="s">
        <v>80</v>
      </c>
      <c r="AY133" s="210" t="s">
        <v>141</v>
      </c>
    </row>
    <row r="134" spans="1:65" s="14" customFormat="1" ht="11.25">
      <c r="B134" s="211"/>
      <c r="C134" s="212"/>
      <c r="D134" s="202" t="s">
        <v>152</v>
      </c>
      <c r="E134" s="213" t="s">
        <v>43</v>
      </c>
      <c r="F134" s="214" t="s">
        <v>186</v>
      </c>
      <c r="G134" s="212"/>
      <c r="H134" s="215">
        <v>82.62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152</v>
      </c>
      <c r="AU134" s="221" t="s">
        <v>87</v>
      </c>
      <c r="AV134" s="14" t="s">
        <v>87</v>
      </c>
      <c r="AW134" s="14" t="s">
        <v>41</v>
      </c>
      <c r="AX134" s="14" t="s">
        <v>80</v>
      </c>
      <c r="AY134" s="221" t="s">
        <v>141</v>
      </c>
    </row>
    <row r="135" spans="1:65" s="13" customFormat="1" ht="11.25">
      <c r="B135" s="200"/>
      <c r="C135" s="201"/>
      <c r="D135" s="202" t="s">
        <v>152</v>
      </c>
      <c r="E135" s="203" t="s">
        <v>43</v>
      </c>
      <c r="F135" s="204" t="s">
        <v>187</v>
      </c>
      <c r="G135" s="201"/>
      <c r="H135" s="203" t="s">
        <v>43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152</v>
      </c>
      <c r="AU135" s="210" t="s">
        <v>87</v>
      </c>
      <c r="AV135" s="13" t="s">
        <v>85</v>
      </c>
      <c r="AW135" s="13" t="s">
        <v>41</v>
      </c>
      <c r="AX135" s="13" t="s">
        <v>80</v>
      </c>
      <c r="AY135" s="210" t="s">
        <v>141</v>
      </c>
    </row>
    <row r="136" spans="1:65" s="14" customFormat="1" ht="11.25">
      <c r="B136" s="211"/>
      <c r="C136" s="212"/>
      <c r="D136" s="202" t="s">
        <v>152</v>
      </c>
      <c r="E136" s="213" t="s">
        <v>43</v>
      </c>
      <c r="F136" s="214" t="s">
        <v>188</v>
      </c>
      <c r="G136" s="212"/>
      <c r="H136" s="215">
        <v>98.82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87</v>
      </c>
      <c r="AV136" s="14" t="s">
        <v>87</v>
      </c>
      <c r="AW136" s="14" t="s">
        <v>41</v>
      </c>
      <c r="AX136" s="14" t="s">
        <v>80</v>
      </c>
      <c r="AY136" s="221" t="s">
        <v>141</v>
      </c>
    </row>
    <row r="137" spans="1:65" s="15" customFormat="1" ht="11.25">
      <c r="B137" s="222"/>
      <c r="C137" s="223"/>
      <c r="D137" s="202" t="s">
        <v>152</v>
      </c>
      <c r="E137" s="224" t="s">
        <v>43</v>
      </c>
      <c r="F137" s="225" t="s">
        <v>158</v>
      </c>
      <c r="G137" s="223"/>
      <c r="H137" s="226">
        <v>181.44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152</v>
      </c>
      <c r="AU137" s="232" t="s">
        <v>87</v>
      </c>
      <c r="AV137" s="15" t="s">
        <v>148</v>
      </c>
      <c r="AW137" s="15" t="s">
        <v>41</v>
      </c>
      <c r="AX137" s="15" t="s">
        <v>85</v>
      </c>
      <c r="AY137" s="232" t="s">
        <v>141</v>
      </c>
    </row>
    <row r="138" spans="1:65" s="2" customFormat="1" ht="24.2" customHeight="1">
      <c r="A138" s="36"/>
      <c r="B138" s="37"/>
      <c r="C138" s="182" t="s">
        <v>189</v>
      </c>
      <c r="D138" s="182" t="s">
        <v>143</v>
      </c>
      <c r="E138" s="183" t="s">
        <v>190</v>
      </c>
      <c r="F138" s="184" t="s">
        <v>191</v>
      </c>
      <c r="G138" s="185" t="s">
        <v>181</v>
      </c>
      <c r="H138" s="186">
        <v>181.44</v>
      </c>
      <c r="I138" s="187"/>
      <c r="J138" s="188">
        <f>ROUND(I138*H138,2)</f>
        <v>0</v>
      </c>
      <c r="K138" s="184" t="s">
        <v>147</v>
      </c>
      <c r="L138" s="41"/>
      <c r="M138" s="189" t="s">
        <v>43</v>
      </c>
      <c r="N138" s="190" t="s">
        <v>51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148</v>
      </c>
      <c r="AT138" s="193" t="s">
        <v>143</v>
      </c>
      <c r="AU138" s="193" t="s">
        <v>87</v>
      </c>
      <c r="AY138" s="18" t="s">
        <v>141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85</v>
      </c>
      <c r="BK138" s="194">
        <f>ROUND(I138*H138,2)</f>
        <v>0</v>
      </c>
      <c r="BL138" s="18" t="s">
        <v>148</v>
      </c>
      <c r="BM138" s="193" t="s">
        <v>192</v>
      </c>
    </row>
    <row r="139" spans="1:65" s="2" customFormat="1" ht="11.25">
      <c r="A139" s="36"/>
      <c r="B139" s="37"/>
      <c r="C139" s="38"/>
      <c r="D139" s="195" t="s">
        <v>150</v>
      </c>
      <c r="E139" s="38"/>
      <c r="F139" s="196" t="s">
        <v>193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150</v>
      </c>
      <c r="AU139" s="18" t="s">
        <v>87</v>
      </c>
    </row>
    <row r="140" spans="1:65" s="2" customFormat="1" ht="24.2" customHeight="1">
      <c r="A140" s="36"/>
      <c r="B140" s="37"/>
      <c r="C140" s="182" t="s">
        <v>194</v>
      </c>
      <c r="D140" s="182" t="s">
        <v>143</v>
      </c>
      <c r="E140" s="183" t="s">
        <v>195</v>
      </c>
      <c r="F140" s="184" t="s">
        <v>196</v>
      </c>
      <c r="G140" s="185" t="s">
        <v>181</v>
      </c>
      <c r="H140" s="186">
        <v>7.12</v>
      </c>
      <c r="I140" s="187"/>
      <c r="J140" s="188">
        <f>ROUND(I140*H140,2)</f>
        <v>0</v>
      </c>
      <c r="K140" s="184" t="s">
        <v>147</v>
      </c>
      <c r="L140" s="41"/>
      <c r="M140" s="189" t="s">
        <v>43</v>
      </c>
      <c r="N140" s="190" t="s">
        <v>51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148</v>
      </c>
      <c r="AT140" s="193" t="s">
        <v>143</v>
      </c>
      <c r="AU140" s="193" t="s">
        <v>87</v>
      </c>
      <c r="AY140" s="18" t="s">
        <v>141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85</v>
      </c>
      <c r="BK140" s="194">
        <f>ROUND(I140*H140,2)</f>
        <v>0</v>
      </c>
      <c r="BL140" s="18" t="s">
        <v>148</v>
      </c>
      <c r="BM140" s="193" t="s">
        <v>197</v>
      </c>
    </row>
    <row r="141" spans="1:65" s="2" customFormat="1" ht="11.25">
      <c r="A141" s="36"/>
      <c r="B141" s="37"/>
      <c r="C141" s="38"/>
      <c r="D141" s="195" t="s">
        <v>150</v>
      </c>
      <c r="E141" s="38"/>
      <c r="F141" s="196" t="s">
        <v>198</v>
      </c>
      <c r="G141" s="38"/>
      <c r="H141" s="38"/>
      <c r="I141" s="197"/>
      <c r="J141" s="38"/>
      <c r="K141" s="38"/>
      <c r="L141" s="41"/>
      <c r="M141" s="198"/>
      <c r="N141" s="19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150</v>
      </c>
      <c r="AU141" s="18" t="s">
        <v>87</v>
      </c>
    </row>
    <row r="142" spans="1:65" s="13" customFormat="1" ht="11.25">
      <c r="B142" s="200"/>
      <c r="C142" s="201"/>
      <c r="D142" s="202" t="s">
        <v>152</v>
      </c>
      <c r="E142" s="203" t="s">
        <v>43</v>
      </c>
      <c r="F142" s="204" t="s">
        <v>199</v>
      </c>
      <c r="G142" s="201"/>
      <c r="H142" s="203" t="s">
        <v>43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152</v>
      </c>
      <c r="AU142" s="210" t="s">
        <v>87</v>
      </c>
      <c r="AV142" s="13" t="s">
        <v>85</v>
      </c>
      <c r="AW142" s="13" t="s">
        <v>41</v>
      </c>
      <c r="AX142" s="13" t="s">
        <v>80</v>
      </c>
      <c r="AY142" s="210" t="s">
        <v>141</v>
      </c>
    </row>
    <row r="143" spans="1:65" s="14" customFormat="1" ht="11.25">
      <c r="B143" s="211"/>
      <c r="C143" s="212"/>
      <c r="D143" s="202" t="s">
        <v>152</v>
      </c>
      <c r="E143" s="213" t="s">
        <v>43</v>
      </c>
      <c r="F143" s="214" t="s">
        <v>200</v>
      </c>
      <c r="G143" s="212"/>
      <c r="H143" s="215">
        <v>7.12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87</v>
      </c>
      <c r="AV143" s="14" t="s">
        <v>87</v>
      </c>
      <c r="AW143" s="14" t="s">
        <v>41</v>
      </c>
      <c r="AX143" s="14" t="s">
        <v>80</v>
      </c>
      <c r="AY143" s="221" t="s">
        <v>141</v>
      </c>
    </row>
    <row r="144" spans="1:65" s="15" customFormat="1" ht="11.25">
      <c r="B144" s="222"/>
      <c r="C144" s="223"/>
      <c r="D144" s="202" t="s">
        <v>152</v>
      </c>
      <c r="E144" s="224" t="s">
        <v>43</v>
      </c>
      <c r="F144" s="225" t="s">
        <v>158</v>
      </c>
      <c r="G144" s="223"/>
      <c r="H144" s="226">
        <v>7.12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152</v>
      </c>
      <c r="AU144" s="232" t="s">
        <v>87</v>
      </c>
      <c r="AV144" s="15" t="s">
        <v>148</v>
      </c>
      <c r="AW144" s="15" t="s">
        <v>41</v>
      </c>
      <c r="AX144" s="15" t="s">
        <v>85</v>
      </c>
      <c r="AY144" s="232" t="s">
        <v>141</v>
      </c>
    </row>
    <row r="145" spans="1:65" s="2" customFormat="1" ht="37.9" customHeight="1">
      <c r="A145" s="36"/>
      <c r="B145" s="37"/>
      <c r="C145" s="182" t="s">
        <v>201</v>
      </c>
      <c r="D145" s="182" t="s">
        <v>143</v>
      </c>
      <c r="E145" s="183" t="s">
        <v>202</v>
      </c>
      <c r="F145" s="184" t="s">
        <v>203</v>
      </c>
      <c r="G145" s="185" t="s">
        <v>181</v>
      </c>
      <c r="H145" s="186">
        <v>181.44</v>
      </c>
      <c r="I145" s="187"/>
      <c r="J145" s="188">
        <f>ROUND(I145*H145,2)</f>
        <v>0</v>
      </c>
      <c r="K145" s="184" t="s">
        <v>147</v>
      </c>
      <c r="L145" s="41"/>
      <c r="M145" s="189" t="s">
        <v>43</v>
      </c>
      <c r="N145" s="190" t="s">
        <v>51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148</v>
      </c>
      <c r="AT145" s="193" t="s">
        <v>143</v>
      </c>
      <c r="AU145" s="193" t="s">
        <v>87</v>
      </c>
      <c r="AY145" s="18" t="s">
        <v>141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85</v>
      </c>
      <c r="BK145" s="194">
        <f>ROUND(I145*H145,2)</f>
        <v>0</v>
      </c>
      <c r="BL145" s="18" t="s">
        <v>148</v>
      </c>
      <c r="BM145" s="193" t="s">
        <v>204</v>
      </c>
    </row>
    <row r="146" spans="1:65" s="2" customFormat="1" ht="11.25">
      <c r="A146" s="36"/>
      <c r="B146" s="37"/>
      <c r="C146" s="38"/>
      <c r="D146" s="195" t="s">
        <v>150</v>
      </c>
      <c r="E146" s="38"/>
      <c r="F146" s="196" t="s">
        <v>205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150</v>
      </c>
      <c r="AU146" s="18" t="s">
        <v>87</v>
      </c>
    </row>
    <row r="147" spans="1:65" s="14" customFormat="1" ht="11.25">
      <c r="B147" s="211"/>
      <c r="C147" s="212"/>
      <c r="D147" s="202" t="s">
        <v>152</v>
      </c>
      <c r="E147" s="213" t="s">
        <v>43</v>
      </c>
      <c r="F147" s="214" t="s">
        <v>206</v>
      </c>
      <c r="G147" s="212"/>
      <c r="H147" s="215">
        <v>181.44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87</v>
      </c>
      <c r="AV147" s="14" t="s">
        <v>87</v>
      </c>
      <c r="AW147" s="14" t="s">
        <v>41</v>
      </c>
      <c r="AX147" s="14" t="s">
        <v>80</v>
      </c>
      <c r="AY147" s="221" t="s">
        <v>141</v>
      </c>
    </row>
    <row r="148" spans="1:65" s="15" customFormat="1" ht="11.25">
      <c r="B148" s="222"/>
      <c r="C148" s="223"/>
      <c r="D148" s="202" t="s">
        <v>152</v>
      </c>
      <c r="E148" s="224" t="s">
        <v>43</v>
      </c>
      <c r="F148" s="225" t="s">
        <v>158</v>
      </c>
      <c r="G148" s="223"/>
      <c r="H148" s="226">
        <v>181.44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152</v>
      </c>
      <c r="AU148" s="232" t="s">
        <v>87</v>
      </c>
      <c r="AV148" s="15" t="s">
        <v>148</v>
      </c>
      <c r="AW148" s="15" t="s">
        <v>41</v>
      </c>
      <c r="AX148" s="15" t="s">
        <v>85</v>
      </c>
      <c r="AY148" s="232" t="s">
        <v>141</v>
      </c>
    </row>
    <row r="149" spans="1:65" s="2" customFormat="1" ht="37.9" customHeight="1">
      <c r="A149" s="36"/>
      <c r="B149" s="37"/>
      <c r="C149" s="182" t="s">
        <v>207</v>
      </c>
      <c r="D149" s="182" t="s">
        <v>143</v>
      </c>
      <c r="E149" s="183" t="s">
        <v>208</v>
      </c>
      <c r="F149" s="184" t="s">
        <v>209</v>
      </c>
      <c r="G149" s="185" t="s">
        <v>181</v>
      </c>
      <c r="H149" s="186">
        <v>2177.2800000000002</v>
      </c>
      <c r="I149" s="187"/>
      <c r="J149" s="188">
        <f>ROUND(I149*H149,2)</f>
        <v>0</v>
      </c>
      <c r="K149" s="184" t="s">
        <v>147</v>
      </c>
      <c r="L149" s="41"/>
      <c r="M149" s="189" t="s">
        <v>43</v>
      </c>
      <c r="N149" s="190" t="s">
        <v>51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148</v>
      </c>
      <c r="AT149" s="193" t="s">
        <v>143</v>
      </c>
      <c r="AU149" s="193" t="s">
        <v>87</v>
      </c>
      <c r="AY149" s="18" t="s">
        <v>141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85</v>
      </c>
      <c r="BK149" s="194">
        <f>ROUND(I149*H149,2)</f>
        <v>0</v>
      </c>
      <c r="BL149" s="18" t="s">
        <v>148</v>
      </c>
      <c r="BM149" s="193" t="s">
        <v>210</v>
      </c>
    </row>
    <row r="150" spans="1:65" s="2" customFormat="1" ht="11.25">
      <c r="A150" s="36"/>
      <c r="B150" s="37"/>
      <c r="C150" s="38"/>
      <c r="D150" s="195" t="s">
        <v>150</v>
      </c>
      <c r="E150" s="38"/>
      <c r="F150" s="196" t="s">
        <v>211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150</v>
      </c>
      <c r="AU150" s="18" t="s">
        <v>87</v>
      </c>
    </row>
    <row r="151" spans="1:65" s="14" customFormat="1" ht="11.25">
      <c r="B151" s="211"/>
      <c r="C151" s="212"/>
      <c r="D151" s="202" t="s">
        <v>152</v>
      </c>
      <c r="E151" s="213" t="s">
        <v>43</v>
      </c>
      <c r="F151" s="214" t="s">
        <v>212</v>
      </c>
      <c r="G151" s="212"/>
      <c r="H151" s="215">
        <v>2177.2800000000002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87</v>
      </c>
      <c r="AV151" s="14" t="s">
        <v>87</v>
      </c>
      <c r="AW151" s="14" t="s">
        <v>41</v>
      </c>
      <c r="AX151" s="14" t="s">
        <v>85</v>
      </c>
      <c r="AY151" s="221" t="s">
        <v>141</v>
      </c>
    </row>
    <row r="152" spans="1:65" s="2" customFormat="1" ht="16.5" customHeight="1">
      <c r="A152" s="36"/>
      <c r="B152" s="37"/>
      <c r="C152" s="182" t="s">
        <v>213</v>
      </c>
      <c r="D152" s="182" t="s">
        <v>143</v>
      </c>
      <c r="E152" s="183" t="s">
        <v>214</v>
      </c>
      <c r="F152" s="184" t="s">
        <v>215</v>
      </c>
      <c r="G152" s="185" t="s">
        <v>146</v>
      </c>
      <c r="H152" s="186">
        <v>144</v>
      </c>
      <c r="I152" s="187"/>
      <c r="J152" s="188">
        <f>ROUND(I152*H152,2)</f>
        <v>0</v>
      </c>
      <c r="K152" s="184" t="s">
        <v>147</v>
      </c>
      <c r="L152" s="41"/>
      <c r="M152" s="189" t="s">
        <v>43</v>
      </c>
      <c r="N152" s="190" t="s">
        <v>51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148</v>
      </c>
      <c r="AT152" s="193" t="s">
        <v>143</v>
      </c>
      <c r="AU152" s="193" t="s">
        <v>87</v>
      </c>
      <c r="AY152" s="18" t="s">
        <v>141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85</v>
      </c>
      <c r="BK152" s="194">
        <f>ROUND(I152*H152,2)</f>
        <v>0</v>
      </c>
      <c r="BL152" s="18" t="s">
        <v>148</v>
      </c>
      <c r="BM152" s="193" t="s">
        <v>216</v>
      </c>
    </row>
    <row r="153" spans="1:65" s="2" customFormat="1" ht="11.25">
      <c r="A153" s="36"/>
      <c r="B153" s="37"/>
      <c r="C153" s="38"/>
      <c r="D153" s="195" t="s">
        <v>150</v>
      </c>
      <c r="E153" s="38"/>
      <c r="F153" s="196" t="s">
        <v>217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150</v>
      </c>
      <c r="AU153" s="18" t="s">
        <v>87</v>
      </c>
    </row>
    <row r="154" spans="1:65" s="13" customFormat="1" ht="11.25">
      <c r="B154" s="200"/>
      <c r="C154" s="201"/>
      <c r="D154" s="202" t="s">
        <v>152</v>
      </c>
      <c r="E154" s="203" t="s">
        <v>43</v>
      </c>
      <c r="F154" s="204" t="s">
        <v>218</v>
      </c>
      <c r="G154" s="201"/>
      <c r="H154" s="203" t="s">
        <v>43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152</v>
      </c>
      <c r="AU154" s="210" t="s">
        <v>87</v>
      </c>
      <c r="AV154" s="13" t="s">
        <v>85</v>
      </c>
      <c r="AW154" s="13" t="s">
        <v>41</v>
      </c>
      <c r="AX154" s="13" t="s">
        <v>80</v>
      </c>
      <c r="AY154" s="210" t="s">
        <v>141</v>
      </c>
    </row>
    <row r="155" spans="1:65" s="13" customFormat="1" ht="11.25">
      <c r="B155" s="200"/>
      <c r="C155" s="201"/>
      <c r="D155" s="202" t="s">
        <v>152</v>
      </c>
      <c r="E155" s="203" t="s">
        <v>43</v>
      </c>
      <c r="F155" s="204" t="s">
        <v>185</v>
      </c>
      <c r="G155" s="201"/>
      <c r="H155" s="203" t="s">
        <v>43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152</v>
      </c>
      <c r="AU155" s="210" t="s">
        <v>87</v>
      </c>
      <c r="AV155" s="13" t="s">
        <v>85</v>
      </c>
      <c r="AW155" s="13" t="s">
        <v>41</v>
      </c>
      <c r="AX155" s="13" t="s">
        <v>80</v>
      </c>
      <c r="AY155" s="210" t="s">
        <v>141</v>
      </c>
    </row>
    <row r="156" spans="1:65" s="14" customFormat="1" ht="11.25">
      <c r="B156" s="211"/>
      <c r="C156" s="212"/>
      <c r="D156" s="202" t="s">
        <v>152</v>
      </c>
      <c r="E156" s="213" t="s">
        <v>43</v>
      </c>
      <c r="F156" s="214" t="s">
        <v>219</v>
      </c>
      <c r="G156" s="212"/>
      <c r="H156" s="215">
        <v>72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87</v>
      </c>
      <c r="AV156" s="14" t="s">
        <v>87</v>
      </c>
      <c r="AW156" s="14" t="s">
        <v>41</v>
      </c>
      <c r="AX156" s="14" t="s">
        <v>80</v>
      </c>
      <c r="AY156" s="221" t="s">
        <v>141</v>
      </c>
    </row>
    <row r="157" spans="1:65" s="13" customFormat="1" ht="11.25">
      <c r="B157" s="200"/>
      <c r="C157" s="201"/>
      <c r="D157" s="202" t="s">
        <v>152</v>
      </c>
      <c r="E157" s="203" t="s">
        <v>43</v>
      </c>
      <c r="F157" s="204" t="s">
        <v>187</v>
      </c>
      <c r="G157" s="201"/>
      <c r="H157" s="203" t="s">
        <v>43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152</v>
      </c>
      <c r="AU157" s="210" t="s">
        <v>87</v>
      </c>
      <c r="AV157" s="13" t="s">
        <v>85</v>
      </c>
      <c r="AW157" s="13" t="s">
        <v>41</v>
      </c>
      <c r="AX157" s="13" t="s">
        <v>80</v>
      </c>
      <c r="AY157" s="210" t="s">
        <v>141</v>
      </c>
    </row>
    <row r="158" spans="1:65" s="14" customFormat="1" ht="11.25">
      <c r="B158" s="211"/>
      <c r="C158" s="212"/>
      <c r="D158" s="202" t="s">
        <v>152</v>
      </c>
      <c r="E158" s="213" t="s">
        <v>43</v>
      </c>
      <c r="F158" s="214" t="s">
        <v>219</v>
      </c>
      <c r="G158" s="212"/>
      <c r="H158" s="215">
        <v>72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87</v>
      </c>
      <c r="AV158" s="14" t="s">
        <v>87</v>
      </c>
      <c r="AW158" s="14" t="s">
        <v>41</v>
      </c>
      <c r="AX158" s="14" t="s">
        <v>80</v>
      </c>
      <c r="AY158" s="221" t="s">
        <v>141</v>
      </c>
    </row>
    <row r="159" spans="1:65" s="15" customFormat="1" ht="11.25">
      <c r="B159" s="222"/>
      <c r="C159" s="223"/>
      <c r="D159" s="202" t="s">
        <v>152</v>
      </c>
      <c r="E159" s="224" t="s">
        <v>43</v>
      </c>
      <c r="F159" s="225" t="s">
        <v>158</v>
      </c>
      <c r="G159" s="223"/>
      <c r="H159" s="226">
        <v>144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152</v>
      </c>
      <c r="AU159" s="232" t="s">
        <v>87</v>
      </c>
      <c r="AV159" s="15" t="s">
        <v>148</v>
      </c>
      <c r="AW159" s="15" t="s">
        <v>41</v>
      </c>
      <c r="AX159" s="15" t="s">
        <v>85</v>
      </c>
      <c r="AY159" s="232" t="s">
        <v>141</v>
      </c>
    </row>
    <row r="160" spans="1:65" s="2" customFormat="1" ht="24.2" customHeight="1">
      <c r="A160" s="36"/>
      <c r="B160" s="37"/>
      <c r="C160" s="182" t="s">
        <v>220</v>
      </c>
      <c r="D160" s="182" t="s">
        <v>143</v>
      </c>
      <c r="E160" s="183" t="s">
        <v>221</v>
      </c>
      <c r="F160" s="184" t="s">
        <v>222</v>
      </c>
      <c r="G160" s="185" t="s">
        <v>223</v>
      </c>
      <c r="H160" s="186">
        <v>288</v>
      </c>
      <c r="I160" s="187"/>
      <c r="J160" s="188">
        <f>ROUND(I160*H160,2)</f>
        <v>0</v>
      </c>
      <c r="K160" s="184" t="s">
        <v>147</v>
      </c>
      <c r="L160" s="41"/>
      <c r="M160" s="189" t="s">
        <v>43</v>
      </c>
      <c r="N160" s="190" t="s">
        <v>51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148</v>
      </c>
      <c r="AT160" s="193" t="s">
        <v>143</v>
      </c>
      <c r="AU160" s="193" t="s">
        <v>87</v>
      </c>
      <c r="AY160" s="18" t="s">
        <v>141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85</v>
      </c>
      <c r="BK160" s="194">
        <f>ROUND(I160*H160,2)</f>
        <v>0</v>
      </c>
      <c r="BL160" s="18" t="s">
        <v>148</v>
      </c>
      <c r="BM160" s="193" t="s">
        <v>224</v>
      </c>
    </row>
    <row r="161" spans="1:65" s="2" customFormat="1" ht="11.25">
      <c r="A161" s="36"/>
      <c r="B161" s="37"/>
      <c r="C161" s="38"/>
      <c r="D161" s="195" t="s">
        <v>150</v>
      </c>
      <c r="E161" s="38"/>
      <c r="F161" s="196" t="s">
        <v>225</v>
      </c>
      <c r="G161" s="38"/>
      <c r="H161" s="38"/>
      <c r="I161" s="197"/>
      <c r="J161" s="38"/>
      <c r="K161" s="38"/>
      <c r="L161" s="41"/>
      <c r="M161" s="198"/>
      <c r="N161" s="19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150</v>
      </c>
      <c r="AU161" s="18" t="s">
        <v>87</v>
      </c>
    </row>
    <row r="162" spans="1:65" s="14" customFormat="1" ht="11.25">
      <c r="B162" s="211"/>
      <c r="C162" s="212"/>
      <c r="D162" s="202" t="s">
        <v>152</v>
      </c>
      <c r="E162" s="213" t="s">
        <v>43</v>
      </c>
      <c r="F162" s="214" t="s">
        <v>226</v>
      </c>
      <c r="G162" s="212"/>
      <c r="H162" s="215">
        <v>288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87</v>
      </c>
      <c r="AV162" s="14" t="s">
        <v>87</v>
      </c>
      <c r="AW162" s="14" t="s">
        <v>41</v>
      </c>
      <c r="AX162" s="14" t="s">
        <v>85</v>
      </c>
      <c r="AY162" s="221" t="s">
        <v>141</v>
      </c>
    </row>
    <row r="163" spans="1:65" s="2" customFormat="1" ht="16.5" customHeight="1">
      <c r="A163" s="36"/>
      <c r="B163" s="37"/>
      <c r="C163" s="182" t="s">
        <v>227</v>
      </c>
      <c r="D163" s="182" t="s">
        <v>143</v>
      </c>
      <c r="E163" s="183" t="s">
        <v>228</v>
      </c>
      <c r="F163" s="184" t="s">
        <v>229</v>
      </c>
      <c r="G163" s="185" t="s">
        <v>181</v>
      </c>
      <c r="H163" s="186">
        <v>102.029</v>
      </c>
      <c r="I163" s="187"/>
      <c r="J163" s="188">
        <f>ROUND(I163*H163,2)</f>
        <v>0</v>
      </c>
      <c r="K163" s="184" t="s">
        <v>147</v>
      </c>
      <c r="L163" s="41"/>
      <c r="M163" s="189" t="s">
        <v>43</v>
      </c>
      <c r="N163" s="190" t="s">
        <v>51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148</v>
      </c>
      <c r="AT163" s="193" t="s">
        <v>143</v>
      </c>
      <c r="AU163" s="193" t="s">
        <v>87</v>
      </c>
      <c r="AY163" s="18" t="s">
        <v>141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85</v>
      </c>
      <c r="BK163" s="194">
        <f>ROUND(I163*H163,2)</f>
        <v>0</v>
      </c>
      <c r="BL163" s="18" t="s">
        <v>148</v>
      </c>
      <c r="BM163" s="193" t="s">
        <v>230</v>
      </c>
    </row>
    <row r="164" spans="1:65" s="2" customFormat="1" ht="11.25">
      <c r="A164" s="36"/>
      <c r="B164" s="37"/>
      <c r="C164" s="38"/>
      <c r="D164" s="195" t="s">
        <v>150</v>
      </c>
      <c r="E164" s="38"/>
      <c r="F164" s="196" t="s">
        <v>231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150</v>
      </c>
      <c r="AU164" s="18" t="s">
        <v>87</v>
      </c>
    </row>
    <row r="165" spans="1:65" s="13" customFormat="1" ht="11.25">
      <c r="B165" s="200"/>
      <c r="C165" s="201"/>
      <c r="D165" s="202" t="s">
        <v>152</v>
      </c>
      <c r="E165" s="203" t="s">
        <v>43</v>
      </c>
      <c r="F165" s="204" t="s">
        <v>185</v>
      </c>
      <c r="G165" s="201"/>
      <c r="H165" s="203" t="s">
        <v>43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152</v>
      </c>
      <c r="AU165" s="210" t="s">
        <v>87</v>
      </c>
      <c r="AV165" s="13" t="s">
        <v>85</v>
      </c>
      <c r="AW165" s="13" t="s">
        <v>41</v>
      </c>
      <c r="AX165" s="13" t="s">
        <v>80</v>
      </c>
      <c r="AY165" s="210" t="s">
        <v>141</v>
      </c>
    </row>
    <row r="166" spans="1:65" s="13" customFormat="1" ht="11.25">
      <c r="B166" s="200"/>
      <c r="C166" s="201"/>
      <c r="D166" s="202" t="s">
        <v>152</v>
      </c>
      <c r="E166" s="203" t="s">
        <v>43</v>
      </c>
      <c r="F166" s="204" t="s">
        <v>232</v>
      </c>
      <c r="G166" s="201"/>
      <c r="H166" s="203" t="s">
        <v>43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152</v>
      </c>
      <c r="AU166" s="210" t="s">
        <v>87</v>
      </c>
      <c r="AV166" s="13" t="s">
        <v>85</v>
      </c>
      <c r="AW166" s="13" t="s">
        <v>41</v>
      </c>
      <c r="AX166" s="13" t="s">
        <v>80</v>
      </c>
      <c r="AY166" s="210" t="s">
        <v>141</v>
      </c>
    </row>
    <row r="167" spans="1:65" s="14" customFormat="1" ht="11.25">
      <c r="B167" s="211"/>
      <c r="C167" s="212"/>
      <c r="D167" s="202" t="s">
        <v>152</v>
      </c>
      <c r="E167" s="213" t="s">
        <v>43</v>
      </c>
      <c r="F167" s="214" t="s">
        <v>233</v>
      </c>
      <c r="G167" s="212"/>
      <c r="H167" s="215">
        <v>14.661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87</v>
      </c>
      <c r="AV167" s="14" t="s">
        <v>87</v>
      </c>
      <c r="AW167" s="14" t="s">
        <v>41</v>
      </c>
      <c r="AX167" s="14" t="s">
        <v>80</v>
      </c>
      <c r="AY167" s="221" t="s">
        <v>141</v>
      </c>
    </row>
    <row r="168" spans="1:65" s="13" customFormat="1" ht="11.25">
      <c r="B168" s="200"/>
      <c r="C168" s="201"/>
      <c r="D168" s="202" t="s">
        <v>152</v>
      </c>
      <c r="E168" s="203" t="s">
        <v>43</v>
      </c>
      <c r="F168" s="204" t="s">
        <v>187</v>
      </c>
      <c r="G168" s="201"/>
      <c r="H168" s="203" t="s">
        <v>43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152</v>
      </c>
      <c r="AU168" s="210" t="s">
        <v>87</v>
      </c>
      <c r="AV168" s="13" t="s">
        <v>85</v>
      </c>
      <c r="AW168" s="13" t="s">
        <v>41</v>
      </c>
      <c r="AX168" s="13" t="s">
        <v>80</v>
      </c>
      <c r="AY168" s="210" t="s">
        <v>141</v>
      </c>
    </row>
    <row r="169" spans="1:65" s="13" customFormat="1" ht="11.25">
      <c r="B169" s="200"/>
      <c r="C169" s="201"/>
      <c r="D169" s="202" t="s">
        <v>152</v>
      </c>
      <c r="E169" s="203" t="s">
        <v>43</v>
      </c>
      <c r="F169" s="204" t="s">
        <v>232</v>
      </c>
      <c r="G169" s="201"/>
      <c r="H169" s="203" t="s">
        <v>43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152</v>
      </c>
      <c r="AU169" s="210" t="s">
        <v>87</v>
      </c>
      <c r="AV169" s="13" t="s">
        <v>85</v>
      </c>
      <c r="AW169" s="13" t="s">
        <v>41</v>
      </c>
      <c r="AX169" s="13" t="s">
        <v>80</v>
      </c>
      <c r="AY169" s="210" t="s">
        <v>141</v>
      </c>
    </row>
    <row r="170" spans="1:65" s="14" customFormat="1" ht="11.25">
      <c r="B170" s="211"/>
      <c r="C170" s="212"/>
      <c r="D170" s="202" t="s">
        <v>152</v>
      </c>
      <c r="E170" s="213" t="s">
        <v>43</v>
      </c>
      <c r="F170" s="214" t="s">
        <v>234</v>
      </c>
      <c r="G170" s="212"/>
      <c r="H170" s="215">
        <v>21.06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87</v>
      </c>
      <c r="AV170" s="14" t="s">
        <v>87</v>
      </c>
      <c r="AW170" s="14" t="s">
        <v>41</v>
      </c>
      <c r="AX170" s="14" t="s">
        <v>80</v>
      </c>
      <c r="AY170" s="221" t="s">
        <v>141</v>
      </c>
    </row>
    <row r="171" spans="1:65" s="13" customFormat="1" ht="11.25">
      <c r="B171" s="200"/>
      <c r="C171" s="201"/>
      <c r="D171" s="202" t="s">
        <v>152</v>
      </c>
      <c r="E171" s="203" t="s">
        <v>43</v>
      </c>
      <c r="F171" s="204" t="s">
        <v>235</v>
      </c>
      <c r="G171" s="201"/>
      <c r="H171" s="203" t="s">
        <v>43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152</v>
      </c>
      <c r="AU171" s="210" t="s">
        <v>87</v>
      </c>
      <c r="AV171" s="13" t="s">
        <v>85</v>
      </c>
      <c r="AW171" s="13" t="s">
        <v>41</v>
      </c>
      <c r="AX171" s="13" t="s">
        <v>80</v>
      </c>
      <c r="AY171" s="210" t="s">
        <v>141</v>
      </c>
    </row>
    <row r="172" spans="1:65" s="13" customFormat="1" ht="11.25">
      <c r="B172" s="200"/>
      <c r="C172" s="201"/>
      <c r="D172" s="202" t="s">
        <v>152</v>
      </c>
      <c r="E172" s="203" t="s">
        <v>43</v>
      </c>
      <c r="F172" s="204" t="s">
        <v>236</v>
      </c>
      <c r="G172" s="201"/>
      <c r="H172" s="203" t="s">
        <v>43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152</v>
      </c>
      <c r="AU172" s="210" t="s">
        <v>87</v>
      </c>
      <c r="AV172" s="13" t="s">
        <v>85</v>
      </c>
      <c r="AW172" s="13" t="s">
        <v>41</v>
      </c>
      <c r="AX172" s="13" t="s">
        <v>80</v>
      </c>
      <c r="AY172" s="210" t="s">
        <v>141</v>
      </c>
    </row>
    <row r="173" spans="1:65" s="13" customFormat="1" ht="11.25">
      <c r="B173" s="200"/>
      <c r="C173" s="201"/>
      <c r="D173" s="202" t="s">
        <v>152</v>
      </c>
      <c r="E173" s="203" t="s">
        <v>43</v>
      </c>
      <c r="F173" s="204" t="s">
        <v>185</v>
      </c>
      <c r="G173" s="201"/>
      <c r="H173" s="203" t="s">
        <v>43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152</v>
      </c>
      <c r="AU173" s="210" t="s">
        <v>87</v>
      </c>
      <c r="AV173" s="13" t="s">
        <v>85</v>
      </c>
      <c r="AW173" s="13" t="s">
        <v>41</v>
      </c>
      <c r="AX173" s="13" t="s">
        <v>80</v>
      </c>
      <c r="AY173" s="210" t="s">
        <v>141</v>
      </c>
    </row>
    <row r="174" spans="1:65" s="14" customFormat="1" ht="11.25">
      <c r="B174" s="211"/>
      <c r="C174" s="212"/>
      <c r="D174" s="202" t="s">
        <v>152</v>
      </c>
      <c r="E174" s="213" t="s">
        <v>43</v>
      </c>
      <c r="F174" s="214" t="s">
        <v>237</v>
      </c>
      <c r="G174" s="212"/>
      <c r="H174" s="215">
        <v>19.739999999999998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87</v>
      </c>
      <c r="AV174" s="14" t="s">
        <v>87</v>
      </c>
      <c r="AW174" s="14" t="s">
        <v>41</v>
      </c>
      <c r="AX174" s="14" t="s">
        <v>80</v>
      </c>
      <c r="AY174" s="221" t="s">
        <v>141</v>
      </c>
    </row>
    <row r="175" spans="1:65" s="13" customFormat="1" ht="11.25">
      <c r="B175" s="200"/>
      <c r="C175" s="201"/>
      <c r="D175" s="202" t="s">
        <v>152</v>
      </c>
      <c r="E175" s="203" t="s">
        <v>43</v>
      </c>
      <c r="F175" s="204" t="s">
        <v>187</v>
      </c>
      <c r="G175" s="201"/>
      <c r="H175" s="203" t="s">
        <v>43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152</v>
      </c>
      <c r="AU175" s="210" t="s">
        <v>87</v>
      </c>
      <c r="AV175" s="13" t="s">
        <v>85</v>
      </c>
      <c r="AW175" s="13" t="s">
        <v>41</v>
      </c>
      <c r="AX175" s="13" t="s">
        <v>80</v>
      </c>
      <c r="AY175" s="210" t="s">
        <v>141</v>
      </c>
    </row>
    <row r="176" spans="1:65" s="14" customFormat="1" ht="11.25">
      <c r="B176" s="211"/>
      <c r="C176" s="212"/>
      <c r="D176" s="202" t="s">
        <v>152</v>
      </c>
      <c r="E176" s="213" t="s">
        <v>43</v>
      </c>
      <c r="F176" s="214" t="s">
        <v>238</v>
      </c>
      <c r="G176" s="212"/>
      <c r="H176" s="215">
        <v>20.045000000000002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87</v>
      </c>
      <c r="AV176" s="14" t="s">
        <v>87</v>
      </c>
      <c r="AW176" s="14" t="s">
        <v>41</v>
      </c>
      <c r="AX176" s="14" t="s">
        <v>80</v>
      </c>
      <c r="AY176" s="221" t="s">
        <v>141</v>
      </c>
    </row>
    <row r="177" spans="1:65" s="13" customFormat="1" ht="11.25">
      <c r="B177" s="200"/>
      <c r="C177" s="201"/>
      <c r="D177" s="202" t="s">
        <v>152</v>
      </c>
      <c r="E177" s="203" t="s">
        <v>43</v>
      </c>
      <c r="F177" s="204" t="s">
        <v>232</v>
      </c>
      <c r="G177" s="201"/>
      <c r="H177" s="203" t="s">
        <v>43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152</v>
      </c>
      <c r="AU177" s="210" t="s">
        <v>87</v>
      </c>
      <c r="AV177" s="13" t="s">
        <v>85</v>
      </c>
      <c r="AW177" s="13" t="s">
        <v>41</v>
      </c>
      <c r="AX177" s="13" t="s">
        <v>80</v>
      </c>
      <c r="AY177" s="210" t="s">
        <v>141</v>
      </c>
    </row>
    <row r="178" spans="1:65" s="13" customFormat="1" ht="11.25">
      <c r="B178" s="200"/>
      <c r="C178" s="201"/>
      <c r="D178" s="202" t="s">
        <v>152</v>
      </c>
      <c r="E178" s="203" t="s">
        <v>43</v>
      </c>
      <c r="F178" s="204" t="s">
        <v>185</v>
      </c>
      <c r="G178" s="201"/>
      <c r="H178" s="203" t="s">
        <v>43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152</v>
      </c>
      <c r="AU178" s="210" t="s">
        <v>87</v>
      </c>
      <c r="AV178" s="13" t="s">
        <v>85</v>
      </c>
      <c r="AW178" s="13" t="s">
        <v>41</v>
      </c>
      <c r="AX178" s="13" t="s">
        <v>80</v>
      </c>
      <c r="AY178" s="210" t="s">
        <v>141</v>
      </c>
    </row>
    <row r="179" spans="1:65" s="14" customFormat="1" ht="11.25">
      <c r="B179" s="211"/>
      <c r="C179" s="212"/>
      <c r="D179" s="202" t="s">
        <v>152</v>
      </c>
      <c r="E179" s="213" t="s">
        <v>43</v>
      </c>
      <c r="F179" s="214" t="s">
        <v>239</v>
      </c>
      <c r="G179" s="212"/>
      <c r="H179" s="215">
        <v>13.16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87</v>
      </c>
      <c r="AV179" s="14" t="s">
        <v>87</v>
      </c>
      <c r="AW179" s="14" t="s">
        <v>41</v>
      </c>
      <c r="AX179" s="14" t="s">
        <v>80</v>
      </c>
      <c r="AY179" s="221" t="s">
        <v>141</v>
      </c>
    </row>
    <row r="180" spans="1:65" s="13" customFormat="1" ht="11.25">
      <c r="B180" s="200"/>
      <c r="C180" s="201"/>
      <c r="D180" s="202" t="s">
        <v>152</v>
      </c>
      <c r="E180" s="203" t="s">
        <v>43</v>
      </c>
      <c r="F180" s="204" t="s">
        <v>187</v>
      </c>
      <c r="G180" s="201"/>
      <c r="H180" s="203" t="s">
        <v>43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152</v>
      </c>
      <c r="AU180" s="210" t="s">
        <v>87</v>
      </c>
      <c r="AV180" s="13" t="s">
        <v>85</v>
      </c>
      <c r="AW180" s="13" t="s">
        <v>41</v>
      </c>
      <c r="AX180" s="13" t="s">
        <v>80</v>
      </c>
      <c r="AY180" s="210" t="s">
        <v>141</v>
      </c>
    </row>
    <row r="181" spans="1:65" s="14" customFormat="1" ht="11.25">
      <c r="B181" s="211"/>
      <c r="C181" s="212"/>
      <c r="D181" s="202" t="s">
        <v>152</v>
      </c>
      <c r="E181" s="213" t="s">
        <v>43</v>
      </c>
      <c r="F181" s="214" t="s">
        <v>240</v>
      </c>
      <c r="G181" s="212"/>
      <c r="H181" s="215">
        <v>13.363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87</v>
      </c>
      <c r="AV181" s="14" t="s">
        <v>87</v>
      </c>
      <c r="AW181" s="14" t="s">
        <v>41</v>
      </c>
      <c r="AX181" s="14" t="s">
        <v>80</v>
      </c>
      <c r="AY181" s="221" t="s">
        <v>141</v>
      </c>
    </row>
    <row r="182" spans="1:65" s="15" customFormat="1" ht="11.25">
      <c r="B182" s="222"/>
      <c r="C182" s="223"/>
      <c r="D182" s="202" t="s">
        <v>152</v>
      </c>
      <c r="E182" s="224" t="s">
        <v>43</v>
      </c>
      <c r="F182" s="225" t="s">
        <v>158</v>
      </c>
      <c r="G182" s="223"/>
      <c r="H182" s="226">
        <v>102.029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152</v>
      </c>
      <c r="AU182" s="232" t="s">
        <v>87</v>
      </c>
      <c r="AV182" s="15" t="s">
        <v>148</v>
      </c>
      <c r="AW182" s="15" t="s">
        <v>41</v>
      </c>
      <c r="AX182" s="15" t="s">
        <v>85</v>
      </c>
      <c r="AY182" s="232" t="s">
        <v>141</v>
      </c>
    </row>
    <row r="183" spans="1:65" s="2" customFormat="1" ht="16.5" customHeight="1">
      <c r="A183" s="36"/>
      <c r="B183" s="37"/>
      <c r="C183" s="233" t="s">
        <v>241</v>
      </c>
      <c r="D183" s="233" t="s">
        <v>242</v>
      </c>
      <c r="E183" s="234" t="s">
        <v>243</v>
      </c>
      <c r="F183" s="235" t="s">
        <v>244</v>
      </c>
      <c r="G183" s="236" t="s">
        <v>223</v>
      </c>
      <c r="H183" s="237">
        <v>118.264</v>
      </c>
      <c r="I183" s="238"/>
      <c r="J183" s="239">
        <f>ROUND(I183*H183,2)</f>
        <v>0</v>
      </c>
      <c r="K183" s="235" t="s">
        <v>147</v>
      </c>
      <c r="L183" s="240"/>
      <c r="M183" s="241" t="s">
        <v>43</v>
      </c>
      <c r="N183" s="242" t="s">
        <v>51</v>
      </c>
      <c r="O183" s="66"/>
      <c r="P183" s="191">
        <f>O183*H183</f>
        <v>0</v>
      </c>
      <c r="Q183" s="191">
        <v>1</v>
      </c>
      <c r="R183" s="191">
        <f>Q183*H183</f>
        <v>118.264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201</v>
      </c>
      <c r="AT183" s="193" t="s">
        <v>242</v>
      </c>
      <c r="AU183" s="193" t="s">
        <v>87</v>
      </c>
      <c r="AY183" s="18" t="s">
        <v>141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85</v>
      </c>
      <c r="BK183" s="194">
        <f>ROUND(I183*H183,2)</f>
        <v>0</v>
      </c>
      <c r="BL183" s="18" t="s">
        <v>148</v>
      </c>
      <c r="BM183" s="193" t="s">
        <v>245</v>
      </c>
    </row>
    <row r="184" spans="1:65" s="13" customFormat="1" ht="11.25">
      <c r="B184" s="200"/>
      <c r="C184" s="201"/>
      <c r="D184" s="202" t="s">
        <v>152</v>
      </c>
      <c r="E184" s="203" t="s">
        <v>43</v>
      </c>
      <c r="F184" s="204" t="s">
        <v>185</v>
      </c>
      <c r="G184" s="201"/>
      <c r="H184" s="203" t="s">
        <v>43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152</v>
      </c>
      <c r="AU184" s="210" t="s">
        <v>87</v>
      </c>
      <c r="AV184" s="13" t="s">
        <v>85</v>
      </c>
      <c r="AW184" s="13" t="s">
        <v>41</v>
      </c>
      <c r="AX184" s="13" t="s">
        <v>80</v>
      </c>
      <c r="AY184" s="210" t="s">
        <v>141</v>
      </c>
    </row>
    <row r="185" spans="1:65" s="13" customFormat="1" ht="11.25">
      <c r="B185" s="200"/>
      <c r="C185" s="201"/>
      <c r="D185" s="202" t="s">
        <v>152</v>
      </c>
      <c r="E185" s="203" t="s">
        <v>43</v>
      </c>
      <c r="F185" s="204" t="s">
        <v>232</v>
      </c>
      <c r="G185" s="201"/>
      <c r="H185" s="203" t="s">
        <v>43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152</v>
      </c>
      <c r="AU185" s="210" t="s">
        <v>87</v>
      </c>
      <c r="AV185" s="13" t="s">
        <v>85</v>
      </c>
      <c r="AW185" s="13" t="s">
        <v>41</v>
      </c>
      <c r="AX185" s="13" t="s">
        <v>80</v>
      </c>
      <c r="AY185" s="210" t="s">
        <v>141</v>
      </c>
    </row>
    <row r="186" spans="1:65" s="14" customFormat="1" ht="11.25">
      <c r="B186" s="211"/>
      <c r="C186" s="212"/>
      <c r="D186" s="202" t="s">
        <v>152</v>
      </c>
      <c r="E186" s="213" t="s">
        <v>43</v>
      </c>
      <c r="F186" s="214" t="s">
        <v>246</v>
      </c>
      <c r="G186" s="212"/>
      <c r="H186" s="215">
        <v>27.856000000000002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87</v>
      </c>
      <c r="AV186" s="14" t="s">
        <v>87</v>
      </c>
      <c r="AW186" s="14" t="s">
        <v>41</v>
      </c>
      <c r="AX186" s="14" t="s">
        <v>80</v>
      </c>
      <c r="AY186" s="221" t="s">
        <v>141</v>
      </c>
    </row>
    <row r="187" spans="1:65" s="13" customFormat="1" ht="11.25">
      <c r="B187" s="200"/>
      <c r="C187" s="201"/>
      <c r="D187" s="202" t="s">
        <v>152</v>
      </c>
      <c r="E187" s="203" t="s">
        <v>43</v>
      </c>
      <c r="F187" s="204" t="s">
        <v>187</v>
      </c>
      <c r="G187" s="201"/>
      <c r="H187" s="203" t="s">
        <v>43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152</v>
      </c>
      <c r="AU187" s="210" t="s">
        <v>87</v>
      </c>
      <c r="AV187" s="13" t="s">
        <v>85</v>
      </c>
      <c r="AW187" s="13" t="s">
        <v>41</v>
      </c>
      <c r="AX187" s="13" t="s">
        <v>80</v>
      </c>
      <c r="AY187" s="210" t="s">
        <v>141</v>
      </c>
    </row>
    <row r="188" spans="1:65" s="13" customFormat="1" ht="11.25">
      <c r="B188" s="200"/>
      <c r="C188" s="201"/>
      <c r="D188" s="202" t="s">
        <v>152</v>
      </c>
      <c r="E188" s="203" t="s">
        <v>43</v>
      </c>
      <c r="F188" s="204" t="s">
        <v>232</v>
      </c>
      <c r="G188" s="201"/>
      <c r="H188" s="203" t="s">
        <v>43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152</v>
      </c>
      <c r="AU188" s="210" t="s">
        <v>87</v>
      </c>
      <c r="AV188" s="13" t="s">
        <v>85</v>
      </c>
      <c r="AW188" s="13" t="s">
        <v>41</v>
      </c>
      <c r="AX188" s="13" t="s">
        <v>80</v>
      </c>
      <c r="AY188" s="210" t="s">
        <v>141</v>
      </c>
    </row>
    <row r="189" spans="1:65" s="14" customFormat="1" ht="11.25">
      <c r="B189" s="211"/>
      <c r="C189" s="212"/>
      <c r="D189" s="202" t="s">
        <v>152</v>
      </c>
      <c r="E189" s="213" t="s">
        <v>43</v>
      </c>
      <c r="F189" s="214" t="s">
        <v>247</v>
      </c>
      <c r="G189" s="212"/>
      <c r="H189" s="215">
        <v>40.014000000000003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152</v>
      </c>
      <c r="AU189" s="221" t="s">
        <v>87</v>
      </c>
      <c r="AV189" s="14" t="s">
        <v>87</v>
      </c>
      <c r="AW189" s="14" t="s">
        <v>41</v>
      </c>
      <c r="AX189" s="14" t="s">
        <v>80</v>
      </c>
      <c r="AY189" s="221" t="s">
        <v>141</v>
      </c>
    </row>
    <row r="190" spans="1:65" s="13" customFormat="1" ht="11.25">
      <c r="B190" s="200"/>
      <c r="C190" s="201"/>
      <c r="D190" s="202" t="s">
        <v>152</v>
      </c>
      <c r="E190" s="203" t="s">
        <v>43</v>
      </c>
      <c r="F190" s="204" t="s">
        <v>235</v>
      </c>
      <c r="G190" s="201"/>
      <c r="H190" s="203" t="s">
        <v>43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152</v>
      </c>
      <c r="AU190" s="210" t="s">
        <v>87</v>
      </c>
      <c r="AV190" s="13" t="s">
        <v>85</v>
      </c>
      <c r="AW190" s="13" t="s">
        <v>41</v>
      </c>
      <c r="AX190" s="13" t="s">
        <v>80</v>
      </c>
      <c r="AY190" s="210" t="s">
        <v>141</v>
      </c>
    </row>
    <row r="191" spans="1:65" s="13" customFormat="1" ht="11.25">
      <c r="B191" s="200"/>
      <c r="C191" s="201"/>
      <c r="D191" s="202" t="s">
        <v>152</v>
      </c>
      <c r="E191" s="203" t="s">
        <v>43</v>
      </c>
      <c r="F191" s="204" t="s">
        <v>232</v>
      </c>
      <c r="G191" s="201"/>
      <c r="H191" s="203" t="s">
        <v>43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152</v>
      </c>
      <c r="AU191" s="210" t="s">
        <v>87</v>
      </c>
      <c r="AV191" s="13" t="s">
        <v>85</v>
      </c>
      <c r="AW191" s="13" t="s">
        <v>41</v>
      </c>
      <c r="AX191" s="13" t="s">
        <v>80</v>
      </c>
      <c r="AY191" s="210" t="s">
        <v>141</v>
      </c>
    </row>
    <row r="192" spans="1:65" s="13" customFormat="1" ht="11.25">
      <c r="B192" s="200"/>
      <c r="C192" s="201"/>
      <c r="D192" s="202" t="s">
        <v>152</v>
      </c>
      <c r="E192" s="203" t="s">
        <v>43</v>
      </c>
      <c r="F192" s="204" t="s">
        <v>185</v>
      </c>
      <c r="G192" s="201"/>
      <c r="H192" s="203" t="s">
        <v>43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152</v>
      </c>
      <c r="AU192" s="210" t="s">
        <v>87</v>
      </c>
      <c r="AV192" s="13" t="s">
        <v>85</v>
      </c>
      <c r="AW192" s="13" t="s">
        <v>41</v>
      </c>
      <c r="AX192" s="13" t="s">
        <v>80</v>
      </c>
      <c r="AY192" s="210" t="s">
        <v>141</v>
      </c>
    </row>
    <row r="193" spans="1:65" s="14" customFormat="1" ht="11.25">
      <c r="B193" s="211"/>
      <c r="C193" s="212"/>
      <c r="D193" s="202" t="s">
        <v>152</v>
      </c>
      <c r="E193" s="213" t="s">
        <v>43</v>
      </c>
      <c r="F193" s="214" t="s">
        <v>248</v>
      </c>
      <c r="G193" s="212"/>
      <c r="H193" s="215">
        <v>25.004000000000001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152</v>
      </c>
      <c r="AU193" s="221" t="s">
        <v>87</v>
      </c>
      <c r="AV193" s="14" t="s">
        <v>87</v>
      </c>
      <c r="AW193" s="14" t="s">
        <v>41</v>
      </c>
      <c r="AX193" s="14" t="s">
        <v>80</v>
      </c>
      <c r="AY193" s="221" t="s">
        <v>141</v>
      </c>
    </row>
    <row r="194" spans="1:65" s="13" customFormat="1" ht="11.25">
      <c r="B194" s="200"/>
      <c r="C194" s="201"/>
      <c r="D194" s="202" t="s">
        <v>152</v>
      </c>
      <c r="E194" s="203" t="s">
        <v>43</v>
      </c>
      <c r="F194" s="204" t="s">
        <v>187</v>
      </c>
      <c r="G194" s="201"/>
      <c r="H194" s="203" t="s">
        <v>43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152</v>
      </c>
      <c r="AU194" s="210" t="s">
        <v>87</v>
      </c>
      <c r="AV194" s="13" t="s">
        <v>85</v>
      </c>
      <c r="AW194" s="13" t="s">
        <v>41</v>
      </c>
      <c r="AX194" s="13" t="s">
        <v>80</v>
      </c>
      <c r="AY194" s="210" t="s">
        <v>141</v>
      </c>
    </row>
    <row r="195" spans="1:65" s="14" customFormat="1" ht="11.25">
      <c r="B195" s="211"/>
      <c r="C195" s="212"/>
      <c r="D195" s="202" t="s">
        <v>152</v>
      </c>
      <c r="E195" s="213" t="s">
        <v>43</v>
      </c>
      <c r="F195" s="214" t="s">
        <v>249</v>
      </c>
      <c r="G195" s="212"/>
      <c r="H195" s="215">
        <v>25.39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87</v>
      </c>
      <c r="AV195" s="14" t="s">
        <v>87</v>
      </c>
      <c r="AW195" s="14" t="s">
        <v>41</v>
      </c>
      <c r="AX195" s="14" t="s">
        <v>80</v>
      </c>
      <c r="AY195" s="221" t="s">
        <v>141</v>
      </c>
    </row>
    <row r="196" spans="1:65" s="15" customFormat="1" ht="11.25">
      <c r="B196" s="222"/>
      <c r="C196" s="223"/>
      <c r="D196" s="202" t="s">
        <v>152</v>
      </c>
      <c r="E196" s="224" t="s">
        <v>43</v>
      </c>
      <c r="F196" s="225" t="s">
        <v>158</v>
      </c>
      <c r="G196" s="223"/>
      <c r="H196" s="226">
        <v>118.264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152</v>
      </c>
      <c r="AU196" s="232" t="s">
        <v>87</v>
      </c>
      <c r="AV196" s="15" t="s">
        <v>148</v>
      </c>
      <c r="AW196" s="15" t="s">
        <v>41</v>
      </c>
      <c r="AX196" s="15" t="s">
        <v>85</v>
      </c>
      <c r="AY196" s="232" t="s">
        <v>141</v>
      </c>
    </row>
    <row r="197" spans="1:65" s="2" customFormat="1" ht="16.5" customHeight="1">
      <c r="A197" s="36"/>
      <c r="B197" s="37"/>
      <c r="C197" s="233" t="s">
        <v>250</v>
      </c>
      <c r="D197" s="233" t="s">
        <v>242</v>
      </c>
      <c r="E197" s="234" t="s">
        <v>251</v>
      </c>
      <c r="F197" s="235" t="s">
        <v>252</v>
      </c>
      <c r="G197" s="236" t="s">
        <v>223</v>
      </c>
      <c r="H197" s="237">
        <v>75.590999999999994</v>
      </c>
      <c r="I197" s="238"/>
      <c r="J197" s="239">
        <f>ROUND(I197*H197,2)</f>
        <v>0</v>
      </c>
      <c r="K197" s="235" t="s">
        <v>147</v>
      </c>
      <c r="L197" s="240"/>
      <c r="M197" s="241" t="s">
        <v>43</v>
      </c>
      <c r="N197" s="242" t="s">
        <v>51</v>
      </c>
      <c r="O197" s="66"/>
      <c r="P197" s="191">
        <f>O197*H197</f>
        <v>0</v>
      </c>
      <c r="Q197" s="191">
        <v>1</v>
      </c>
      <c r="R197" s="191">
        <f>Q197*H197</f>
        <v>75.590999999999994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201</v>
      </c>
      <c r="AT197" s="193" t="s">
        <v>242</v>
      </c>
      <c r="AU197" s="193" t="s">
        <v>87</v>
      </c>
      <c r="AY197" s="18" t="s">
        <v>141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85</v>
      </c>
      <c r="BK197" s="194">
        <f>ROUND(I197*H197,2)</f>
        <v>0</v>
      </c>
      <c r="BL197" s="18" t="s">
        <v>148</v>
      </c>
      <c r="BM197" s="193" t="s">
        <v>253</v>
      </c>
    </row>
    <row r="198" spans="1:65" s="13" customFormat="1" ht="11.25">
      <c r="B198" s="200"/>
      <c r="C198" s="201"/>
      <c r="D198" s="202" t="s">
        <v>152</v>
      </c>
      <c r="E198" s="203" t="s">
        <v>43</v>
      </c>
      <c r="F198" s="204" t="s">
        <v>235</v>
      </c>
      <c r="G198" s="201"/>
      <c r="H198" s="203" t="s">
        <v>43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152</v>
      </c>
      <c r="AU198" s="210" t="s">
        <v>87</v>
      </c>
      <c r="AV198" s="13" t="s">
        <v>85</v>
      </c>
      <c r="AW198" s="13" t="s">
        <v>41</v>
      </c>
      <c r="AX198" s="13" t="s">
        <v>80</v>
      </c>
      <c r="AY198" s="210" t="s">
        <v>141</v>
      </c>
    </row>
    <row r="199" spans="1:65" s="13" customFormat="1" ht="11.25">
      <c r="B199" s="200"/>
      <c r="C199" s="201"/>
      <c r="D199" s="202" t="s">
        <v>152</v>
      </c>
      <c r="E199" s="203" t="s">
        <v>43</v>
      </c>
      <c r="F199" s="204" t="s">
        <v>236</v>
      </c>
      <c r="G199" s="201"/>
      <c r="H199" s="203" t="s">
        <v>43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152</v>
      </c>
      <c r="AU199" s="210" t="s">
        <v>87</v>
      </c>
      <c r="AV199" s="13" t="s">
        <v>85</v>
      </c>
      <c r="AW199" s="13" t="s">
        <v>41</v>
      </c>
      <c r="AX199" s="13" t="s">
        <v>80</v>
      </c>
      <c r="AY199" s="210" t="s">
        <v>141</v>
      </c>
    </row>
    <row r="200" spans="1:65" s="13" customFormat="1" ht="11.25">
      <c r="B200" s="200"/>
      <c r="C200" s="201"/>
      <c r="D200" s="202" t="s">
        <v>152</v>
      </c>
      <c r="E200" s="203" t="s">
        <v>43</v>
      </c>
      <c r="F200" s="204" t="s">
        <v>185</v>
      </c>
      <c r="G200" s="201"/>
      <c r="H200" s="203" t="s">
        <v>43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152</v>
      </c>
      <c r="AU200" s="210" t="s">
        <v>87</v>
      </c>
      <c r="AV200" s="13" t="s">
        <v>85</v>
      </c>
      <c r="AW200" s="13" t="s">
        <v>41</v>
      </c>
      <c r="AX200" s="13" t="s">
        <v>80</v>
      </c>
      <c r="AY200" s="210" t="s">
        <v>141</v>
      </c>
    </row>
    <row r="201" spans="1:65" s="14" customFormat="1" ht="11.25">
      <c r="B201" s="211"/>
      <c r="C201" s="212"/>
      <c r="D201" s="202" t="s">
        <v>152</v>
      </c>
      <c r="E201" s="213" t="s">
        <v>43</v>
      </c>
      <c r="F201" s="214" t="s">
        <v>254</v>
      </c>
      <c r="G201" s="212"/>
      <c r="H201" s="215">
        <v>37.506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152</v>
      </c>
      <c r="AU201" s="221" t="s">
        <v>87</v>
      </c>
      <c r="AV201" s="14" t="s">
        <v>87</v>
      </c>
      <c r="AW201" s="14" t="s">
        <v>41</v>
      </c>
      <c r="AX201" s="14" t="s">
        <v>80</v>
      </c>
      <c r="AY201" s="221" t="s">
        <v>141</v>
      </c>
    </row>
    <row r="202" spans="1:65" s="13" customFormat="1" ht="11.25">
      <c r="B202" s="200"/>
      <c r="C202" s="201"/>
      <c r="D202" s="202" t="s">
        <v>152</v>
      </c>
      <c r="E202" s="203" t="s">
        <v>43</v>
      </c>
      <c r="F202" s="204" t="s">
        <v>187</v>
      </c>
      <c r="G202" s="201"/>
      <c r="H202" s="203" t="s">
        <v>43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152</v>
      </c>
      <c r="AU202" s="210" t="s">
        <v>87</v>
      </c>
      <c r="AV202" s="13" t="s">
        <v>85</v>
      </c>
      <c r="AW202" s="13" t="s">
        <v>41</v>
      </c>
      <c r="AX202" s="13" t="s">
        <v>80</v>
      </c>
      <c r="AY202" s="210" t="s">
        <v>141</v>
      </c>
    </row>
    <row r="203" spans="1:65" s="13" customFormat="1" ht="11.25">
      <c r="B203" s="200"/>
      <c r="C203" s="201"/>
      <c r="D203" s="202" t="s">
        <v>152</v>
      </c>
      <c r="E203" s="203" t="s">
        <v>43</v>
      </c>
      <c r="F203" s="204" t="s">
        <v>236</v>
      </c>
      <c r="G203" s="201"/>
      <c r="H203" s="203" t="s">
        <v>43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152</v>
      </c>
      <c r="AU203" s="210" t="s">
        <v>87</v>
      </c>
      <c r="AV203" s="13" t="s">
        <v>85</v>
      </c>
      <c r="AW203" s="13" t="s">
        <v>41</v>
      </c>
      <c r="AX203" s="13" t="s">
        <v>80</v>
      </c>
      <c r="AY203" s="210" t="s">
        <v>141</v>
      </c>
    </row>
    <row r="204" spans="1:65" s="14" customFormat="1" ht="11.25">
      <c r="B204" s="211"/>
      <c r="C204" s="212"/>
      <c r="D204" s="202" t="s">
        <v>152</v>
      </c>
      <c r="E204" s="213" t="s">
        <v>43</v>
      </c>
      <c r="F204" s="214" t="s">
        <v>255</v>
      </c>
      <c r="G204" s="212"/>
      <c r="H204" s="215">
        <v>38.085000000000001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152</v>
      </c>
      <c r="AU204" s="221" t="s">
        <v>87</v>
      </c>
      <c r="AV204" s="14" t="s">
        <v>87</v>
      </c>
      <c r="AW204" s="14" t="s">
        <v>41</v>
      </c>
      <c r="AX204" s="14" t="s">
        <v>80</v>
      </c>
      <c r="AY204" s="221" t="s">
        <v>141</v>
      </c>
    </row>
    <row r="205" spans="1:65" s="15" customFormat="1" ht="11.25">
      <c r="B205" s="222"/>
      <c r="C205" s="223"/>
      <c r="D205" s="202" t="s">
        <v>152</v>
      </c>
      <c r="E205" s="224" t="s">
        <v>43</v>
      </c>
      <c r="F205" s="225" t="s">
        <v>158</v>
      </c>
      <c r="G205" s="223"/>
      <c r="H205" s="226">
        <v>75.590999999999994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152</v>
      </c>
      <c r="AU205" s="232" t="s">
        <v>87</v>
      </c>
      <c r="AV205" s="15" t="s">
        <v>148</v>
      </c>
      <c r="AW205" s="15" t="s">
        <v>41</v>
      </c>
      <c r="AX205" s="15" t="s">
        <v>85</v>
      </c>
      <c r="AY205" s="232" t="s">
        <v>141</v>
      </c>
    </row>
    <row r="206" spans="1:65" s="2" customFormat="1" ht="24.2" customHeight="1">
      <c r="A206" s="36"/>
      <c r="B206" s="37"/>
      <c r="C206" s="182" t="s">
        <v>8</v>
      </c>
      <c r="D206" s="182" t="s">
        <v>143</v>
      </c>
      <c r="E206" s="183" t="s">
        <v>256</v>
      </c>
      <c r="F206" s="184" t="s">
        <v>257</v>
      </c>
      <c r="G206" s="185" t="s">
        <v>146</v>
      </c>
      <c r="H206" s="186">
        <v>37.200000000000003</v>
      </c>
      <c r="I206" s="187"/>
      <c r="J206" s="188">
        <f>ROUND(I206*H206,2)</f>
        <v>0</v>
      </c>
      <c r="K206" s="184" t="s">
        <v>147</v>
      </c>
      <c r="L206" s="41"/>
      <c r="M206" s="189" t="s">
        <v>43</v>
      </c>
      <c r="N206" s="190" t="s">
        <v>51</v>
      </c>
      <c r="O206" s="6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148</v>
      </c>
      <c r="AT206" s="193" t="s">
        <v>143</v>
      </c>
      <c r="AU206" s="193" t="s">
        <v>87</v>
      </c>
      <c r="AY206" s="18" t="s">
        <v>141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85</v>
      </c>
      <c r="BK206" s="194">
        <f>ROUND(I206*H206,2)</f>
        <v>0</v>
      </c>
      <c r="BL206" s="18" t="s">
        <v>148</v>
      </c>
      <c r="BM206" s="193" t="s">
        <v>258</v>
      </c>
    </row>
    <row r="207" spans="1:65" s="2" customFormat="1" ht="11.25">
      <c r="A207" s="36"/>
      <c r="B207" s="37"/>
      <c r="C207" s="38"/>
      <c r="D207" s="195" t="s">
        <v>150</v>
      </c>
      <c r="E207" s="38"/>
      <c r="F207" s="196" t="s">
        <v>259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150</v>
      </c>
      <c r="AU207" s="18" t="s">
        <v>87</v>
      </c>
    </row>
    <row r="208" spans="1:65" s="13" customFormat="1" ht="11.25">
      <c r="B208" s="200"/>
      <c r="C208" s="201"/>
      <c r="D208" s="202" t="s">
        <v>152</v>
      </c>
      <c r="E208" s="203" t="s">
        <v>43</v>
      </c>
      <c r="F208" s="204" t="s">
        <v>260</v>
      </c>
      <c r="G208" s="201"/>
      <c r="H208" s="203" t="s">
        <v>43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152</v>
      </c>
      <c r="AU208" s="210" t="s">
        <v>87</v>
      </c>
      <c r="AV208" s="13" t="s">
        <v>85</v>
      </c>
      <c r="AW208" s="13" t="s">
        <v>41</v>
      </c>
      <c r="AX208" s="13" t="s">
        <v>80</v>
      </c>
      <c r="AY208" s="210" t="s">
        <v>141</v>
      </c>
    </row>
    <row r="209" spans="1:65" s="13" customFormat="1" ht="11.25">
      <c r="B209" s="200"/>
      <c r="C209" s="201"/>
      <c r="D209" s="202" t="s">
        <v>152</v>
      </c>
      <c r="E209" s="203" t="s">
        <v>43</v>
      </c>
      <c r="F209" s="204" t="s">
        <v>175</v>
      </c>
      <c r="G209" s="201"/>
      <c r="H209" s="203" t="s">
        <v>43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152</v>
      </c>
      <c r="AU209" s="210" t="s">
        <v>87</v>
      </c>
      <c r="AV209" s="13" t="s">
        <v>85</v>
      </c>
      <c r="AW209" s="13" t="s">
        <v>41</v>
      </c>
      <c r="AX209" s="13" t="s">
        <v>80</v>
      </c>
      <c r="AY209" s="210" t="s">
        <v>141</v>
      </c>
    </row>
    <row r="210" spans="1:65" s="14" customFormat="1" ht="11.25">
      <c r="B210" s="211"/>
      <c r="C210" s="212"/>
      <c r="D210" s="202" t="s">
        <v>152</v>
      </c>
      <c r="E210" s="213" t="s">
        <v>43</v>
      </c>
      <c r="F210" s="214" t="s">
        <v>176</v>
      </c>
      <c r="G210" s="212"/>
      <c r="H210" s="215">
        <v>22.2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152</v>
      </c>
      <c r="AU210" s="221" t="s">
        <v>87</v>
      </c>
      <c r="AV210" s="14" t="s">
        <v>87</v>
      </c>
      <c r="AW210" s="14" t="s">
        <v>41</v>
      </c>
      <c r="AX210" s="14" t="s">
        <v>80</v>
      </c>
      <c r="AY210" s="221" t="s">
        <v>141</v>
      </c>
    </row>
    <row r="211" spans="1:65" s="14" customFormat="1" ht="11.25">
      <c r="B211" s="211"/>
      <c r="C211" s="212"/>
      <c r="D211" s="202" t="s">
        <v>152</v>
      </c>
      <c r="E211" s="213" t="s">
        <v>43</v>
      </c>
      <c r="F211" s="214" t="s">
        <v>177</v>
      </c>
      <c r="G211" s="212"/>
      <c r="H211" s="215">
        <v>15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152</v>
      </c>
      <c r="AU211" s="221" t="s">
        <v>87</v>
      </c>
      <c r="AV211" s="14" t="s">
        <v>87</v>
      </c>
      <c r="AW211" s="14" t="s">
        <v>41</v>
      </c>
      <c r="AX211" s="14" t="s">
        <v>80</v>
      </c>
      <c r="AY211" s="221" t="s">
        <v>141</v>
      </c>
    </row>
    <row r="212" spans="1:65" s="15" customFormat="1" ht="11.25">
      <c r="B212" s="222"/>
      <c r="C212" s="223"/>
      <c r="D212" s="202" t="s">
        <v>152</v>
      </c>
      <c r="E212" s="224" t="s">
        <v>43</v>
      </c>
      <c r="F212" s="225" t="s">
        <v>158</v>
      </c>
      <c r="G212" s="223"/>
      <c r="H212" s="226">
        <v>37.200000000000003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152</v>
      </c>
      <c r="AU212" s="232" t="s">
        <v>87</v>
      </c>
      <c r="AV212" s="15" t="s">
        <v>148</v>
      </c>
      <c r="AW212" s="15" t="s">
        <v>41</v>
      </c>
      <c r="AX212" s="15" t="s">
        <v>85</v>
      </c>
      <c r="AY212" s="232" t="s">
        <v>141</v>
      </c>
    </row>
    <row r="213" spans="1:65" s="2" customFormat="1" ht="16.5" customHeight="1">
      <c r="A213" s="36"/>
      <c r="B213" s="37"/>
      <c r="C213" s="233" t="s">
        <v>261</v>
      </c>
      <c r="D213" s="233" t="s">
        <v>242</v>
      </c>
      <c r="E213" s="234" t="s">
        <v>262</v>
      </c>
      <c r="F213" s="235" t="s">
        <v>263</v>
      </c>
      <c r="G213" s="236" t="s">
        <v>264</v>
      </c>
      <c r="H213" s="237">
        <v>0.55800000000000005</v>
      </c>
      <c r="I213" s="238"/>
      <c r="J213" s="239">
        <f>ROUND(I213*H213,2)</f>
        <v>0</v>
      </c>
      <c r="K213" s="235" t="s">
        <v>147</v>
      </c>
      <c r="L213" s="240"/>
      <c r="M213" s="241" t="s">
        <v>43</v>
      </c>
      <c r="N213" s="242" t="s">
        <v>51</v>
      </c>
      <c r="O213" s="66"/>
      <c r="P213" s="191">
        <f>O213*H213</f>
        <v>0</v>
      </c>
      <c r="Q213" s="191">
        <v>1E-3</v>
      </c>
      <c r="R213" s="191">
        <f>Q213*H213</f>
        <v>5.5800000000000001E-4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201</v>
      </c>
      <c r="AT213" s="193" t="s">
        <v>242</v>
      </c>
      <c r="AU213" s="193" t="s">
        <v>87</v>
      </c>
      <c r="AY213" s="18" t="s">
        <v>141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85</v>
      </c>
      <c r="BK213" s="194">
        <f>ROUND(I213*H213,2)</f>
        <v>0</v>
      </c>
      <c r="BL213" s="18" t="s">
        <v>148</v>
      </c>
      <c r="BM213" s="193" t="s">
        <v>265</v>
      </c>
    </row>
    <row r="214" spans="1:65" s="14" customFormat="1" ht="11.25">
      <c r="B214" s="211"/>
      <c r="C214" s="212"/>
      <c r="D214" s="202" t="s">
        <v>152</v>
      </c>
      <c r="E214" s="213" t="s">
        <v>43</v>
      </c>
      <c r="F214" s="214" t="s">
        <v>266</v>
      </c>
      <c r="G214" s="212"/>
      <c r="H214" s="215">
        <v>0.55800000000000005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152</v>
      </c>
      <c r="AU214" s="221" t="s">
        <v>87</v>
      </c>
      <c r="AV214" s="14" t="s">
        <v>87</v>
      </c>
      <c r="AW214" s="14" t="s">
        <v>41</v>
      </c>
      <c r="AX214" s="14" t="s">
        <v>80</v>
      </c>
      <c r="AY214" s="221" t="s">
        <v>141</v>
      </c>
    </row>
    <row r="215" spans="1:65" s="15" customFormat="1" ht="11.25">
      <c r="B215" s="222"/>
      <c r="C215" s="223"/>
      <c r="D215" s="202" t="s">
        <v>152</v>
      </c>
      <c r="E215" s="224" t="s">
        <v>43</v>
      </c>
      <c r="F215" s="225" t="s">
        <v>158</v>
      </c>
      <c r="G215" s="223"/>
      <c r="H215" s="226">
        <v>0.55800000000000005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152</v>
      </c>
      <c r="AU215" s="232" t="s">
        <v>87</v>
      </c>
      <c r="AV215" s="15" t="s">
        <v>148</v>
      </c>
      <c r="AW215" s="15" t="s">
        <v>41</v>
      </c>
      <c r="AX215" s="15" t="s">
        <v>85</v>
      </c>
      <c r="AY215" s="232" t="s">
        <v>141</v>
      </c>
    </row>
    <row r="216" spans="1:65" s="2" customFormat="1" ht="24.2" customHeight="1">
      <c r="A216" s="36"/>
      <c r="B216" s="37"/>
      <c r="C216" s="182" t="s">
        <v>267</v>
      </c>
      <c r="D216" s="182" t="s">
        <v>143</v>
      </c>
      <c r="E216" s="183" t="s">
        <v>268</v>
      </c>
      <c r="F216" s="184" t="s">
        <v>269</v>
      </c>
      <c r="G216" s="185" t="s">
        <v>146</v>
      </c>
      <c r="H216" s="186">
        <v>37.200000000000003</v>
      </c>
      <c r="I216" s="187"/>
      <c r="J216" s="188">
        <f>ROUND(I216*H216,2)</f>
        <v>0</v>
      </c>
      <c r="K216" s="184" t="s">
        <v>147</v>
      </c>
      <c r="L216" s="41"/>
      <c r="M216" s="189" t="s">
        <v>43</v>
      </c>
      <c r="N216" s="190" t="s">
        <v>51</v>
      </c>
      <c r="O216" s="6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148</v>
      </c>
      <c r="AT216" s="193" t="s">
        <v>143</v>
      </c>
      <c r="AU216" s="193" t="s">
        <v>87</v>
      </c>
      <c r="AY216" s="18" t="s">
        <v>141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85</v>
      </c>
      <c r="BK216" s="194">
        <f>ROUND(I216*H216,2)</f>
        <v>0</v>
      </c>
      <c r="BL216" s="18" t="s">
        <v>148</v>
      </c>
      <c r="BM216" s="193" t="s">
        <v>270</v>
      </c>
    </row>
    <row r="217" spans="1:65" s="2" customFormat="1" ht="11.25">
      <c r="A217" s="36"/>
      <c r="B217" s="37"/>
      <c r="C217" s="38"/>
      <c r="D217" s="195" t="s">
        <v>150</v>
      </c>
      <c r="E217" s="38"/>
      <c r="F217" s="196" t="s">
        <v>271</v>
      </c>
      <c r="G217" s="38"/>
      <c r="H217" s="38"/>
      <c r="I217" s="197"/>
      <c r="J217" s="38"/>
      <c r="K217" s="38"/>
      <c r="L217" s="41"/>
      <c r="M217" s="198"/>
      <c r="N217" s="199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150</v>
      </c>
      <c r="AU217" s="18" t="s">
        <v>87</v>
      </c>
    </row>
    <row r="218" spans="1:65" s="13" customFormat="1" ht="11.25">
      <c r="B218" s="200"/>
      <c r="C218" s="201"/>
      <c r="D218" s="202" t="s">
        <v>152</v>
      </c>
      <c r="E218" s="203" t="s">
        <v>43</v>
      </c>
      <c r="F218" s="204" t="s">
        <v>272</v>
      </c>
      <c r="G218" s="201"/>
      <c r="H218" s="203" t="s">
        <v>43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152</v>
      </c>
      <c r="AU218" s="210" t="s">
        <v>87</v>
      </c>
      <c r="AV218" s="13" t="s">
        <v>85</v>
      </c>
      <c r="AW218" s="13" t="s">
        <v>41</v>
      </c>
      <c r="AX218" s="13" t="s">
        <v>80</v>
      </c>
      <c r="AY218" s="210" t="s">
        <v>141</v>
      </c>
    </row>
    <row r="219" spans="1:65" s="13" customFormat="1" ht="11.25">
      <c r="B219" s="200"/>
      <c r="C219" s="201"/>
      <c r="D219" s="202" t="s">
        <v>152</v>
      </c>
      <c r="E219" s="203" t="s">
        <v>43</v>
      </c>
      <c r="F219" s="204" t="s">
        <v>175</v>
      </c>
      <c r="G219" s="201"/>
      <c r="H219" s="203" t="s">
        <v>43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152</v>
      </c>
      <c r="AU219" s="210" t="s">
        <v>87</v>
      </c>
      <c r="AV219" s="13" t="s">
        <v>85</v>
      </c>
      <c r="AW219" s="13" t="s">
        <v>41</v>
      </c>
      <c r="AX219" s="13" t="s">
        <v>80</v>
      </c>
      <c r="AY219" s="210" t="s">
        <v>141</v>
      </c>
    </row>
    <row r="220" spans="1:65" s="14" customFormat="1" ht="11.25">
      <c r="B220" s="211"/>
      <c r="C220" s="212"/>
      <c r="D220" s="202" t="s">
        <v>152</v>
      </c>
      <c r="E220" s="213" t="s">
        <v>43</v>
      </c>
      <c r="F220" s="214" t="s">
        <v>176</v>
      </c>
      <c r="G220" s="212"/>
      <c r="H220" s="215">
        <v>22.2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87</v>
      </c>
      <c r="AV220" s="14" t="s">
        <v>87</v>
      </c>
      <c r="AW220" s="14" t="s">
        <v>41</v>
      </c>
      <c r="AX220" s="14" t="s">
        <v>80</v>
      </c>
      <c r="AY220" s="221" t="s">
        <v>141</v>
      </c>
    </row>
    <row r="221" spans="1:65" s="14" customFormat="1" ht="11.25">
      <c r="B221" s="211"/>
      <c r="C221" s="212"/>
      <c r="D221" s="202" t="s">
        <v>152</v>
      </c>
      <c r="E221" s="213" t="s">
        <v>43</v>
      </c>
      <c r="F221" s="214" t="s">
        <v>177</v>
      </c>
      <c r="G221" s="212"/>
      <c r="H221" s="215">
        <v>15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87</v>
      </c>
      <c r="AV221" s="14" t="s">
        <v>87</v>
      </c>
      <c r="AW221" s="14" t="s">
        <v>41</v>
      </c>
      <c r="AX221" s="14" t="s">
        <v>80</v>
      </c>
      <c r="AY221" s="221" t="s">
        <v>141</v>
      </c>
    </row>
    <row r="222" spans="1:65" s="15" customFormat="1" ht="11.25">
      <c r="B222" s="222"/>
      <c r="C222" s="223"/>
      <c r="D222" s="202" t="s">
        <v>152</v>
      </c>
      <c r="E222" s="224" t="s">
        <v>43</v>
      </c>
      <c r="F222" s="225" t="s">
        <v>158</v>
      </c>
      <c r="G222" s="223"/>
      <c r="H222" s="226">
        <v>37.200000000000003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152</v>
      </c>
      <c r="AU222" s="232" t="s">
        <v>87</v>
      </c>
      <c r="AV222" s="15" t="s">
        <v>148</v>
      </c>
      <c r="AW222" s="15" t="s">
        <v>41</v>
      </c>
      <c r="AX222" s="15" t="s">
        <v>85</v>
      </c>
      <c r="AY222" s="232" t="s">
        <v>141</v>
      </c>
    </row>
    <row r="223" spans="1:65" s="12" customFormat="1" ht="22.9" customHeight="1">
      <c r="B223" s="166"/>
      <c r="C223" s="167"/>
      <c r="D223" s="168" t="s">
        <v>79</v>
      </c>
      <c r="E223" s="180" t="s">
        <v>87</v>
      </c>
      <c r="F223" s="180" t="s">
        <v>273</v>
      </c>
      <c r="G223" s="167"/>
      <c r="H223" s="167"/>
      <c r="I223" s="170"/>
      <c r="J223" s="181">
        <f>BK223</f>
        <v>0</v>
      </c>
      <c r="K223" s="167"/>
      <c r="L223" s="172"/>
      <c r="M223" s="173"/>
      <c r="N223" s="174"/>
      <c r="O223" s="174"/>
      <c r="P223" s="175">
        <f>SUM(P224:P255)</f>
        <v>0</v>
      </c>
      <c r="Q223" s="174"/>
      <c r="R223" s="175">
        <f>SUM(R224:R255)</f>
        <v>64.365499630000002</v>
      </c>
      <c r="S223" s="174"/>
      <c r="T223" s="176">
        <f>SUM(T224:T255)</f>
        <v>0</v>
      </c>
      <c r="AR223" s="177" t="s">
        <v>85</v>
      </c>
      <c r="AT223" s="178" t="s">
        <v>79</v>
      </c>
      <c r="AU223" s="178" t="s">
        <v>85</v>
      </c>
      <c r="AY223" s="177" t="s">
        <v>141</v>
      </c>
      <c r="BK223" s="179">
        <f>SUM(BK224:BK255)</f>
        <v>0</v>
      </c>
    </row>
    <row r="224" spans="1:65" s="2" customFormat="1" ht="16.5" customHeight="1">
      <c r="A224" s="36"/>
      <c r="B224" s="37"/>
      <c r="C224" s="182" t="s">
        <v>274</v>
      </c>
      <c r="D224" s="182" t="s">
        <v>143</v>
      </c>
      <c r="E224" s="183" t="s">
        <v>275</v>
      </c>
      <c r="F224" s="184" t="s">
        <v>276</v>
      </c>
      <c r="G224" s="185" t="s">
        <v>166</v>
      </c>
      <c r="H224" s="186">
        <v>21.2</v>
      </c>
      <c r="I224" s="187"/>
      <c r="J224" s="188">
        <f>ROUND(I224*H224,2)</f>
        <v>0</v>
      </c>
      <c r="K224" s="184" t="s">
        <v>147</v>
      </c>
      <c r="L224" s="41"/>
      <c r="M224" s="189" t="s">
        <v>43</v>
      </c>
      <c r="N224" s="190" t="s">
        <v>51</v>
      </c>
      <c r="O224" s="66"/>
      <c r="P224" s="191">
        <f>O224*H224</f>
        <v>0</v>
      </c>
      <c r="Q224" s="191">
        <v>1.5247660000000001</v>
      </c>
      <c r="R224" s="191">
        <f>Q224*H224</f>
        <v>32.325039199999999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148</v>
      </c>
      <c r="AT224" s="193" t="s">
        <v>143</v>
      </c>
      <c r="AU224" s="193" t="s">
        <v>87</v>
      </c>
      <c r="AY224" s="18" t="s">
        <v>141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85</v>
      </c>
      <c r="BK224" s="194">
        <f>ROUND(I224*H224,2)</f>
        <v>0</v>
      </c>
      <c r="BL224" s="18" t="s">
        <v>148</v>
      </c>
      <c r="BM224" s="193" t="s">
        <v>277</v>
      </c>
    </row>
    <row r="225" spans="1:65" s="2" customFormat="1" ht="11.25">
      <c r="A225" s="36"/>
      <c r="B225" s="37"/>
      <c r="C225" s="38"/>
      <c r="D225" s="195" t="s">
        <v>150</v>
      </c>
      <c r="E225" s="38"/>
      <c r="F225" s="196" t="s">
        <v>278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150</v>
      </c>
      <c r="AU225" s="18" t="s">
        <v>87</v>
      </c>
    </row>
    <row r="226" spans="1:65" s="14" customFormat="1" ht="11.25">
      <c r="B226" s="211"/>
      <c r="C226" s="212"/>
      <c r="D226" s="202" t="s">
        <v>152</v>
      </c>
      <c r="E226" s="213" t="s">
        <v>43</v>
      </c>
      <c r="F226" s="214" t="s">
        <v>279</v>
      </c>
      <c r="G226" s="212"/>
      <c r="H226" s="215">
        <v>21.2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87</v>
      </c>
      <c r="AV226" s="14" t="s">
        <v>87</v>
      </c>
      <c r="AW226" s="14" t="s">
        <v>41</v>
      </c>
      <c r="AX226" s="14" t="s">
        <v>80</v>
      </c>
      <c r="AY226" s="221" t="s">
        <v>141</v>
      </c>
    </row>
    <row r="227" spans="1:65" s="15" customFormat="1" ht="11.25">
      <c r="B227" s="222"/>
      <c r="C227" s="223"/>
      <c r="D227" s="202" t="s">
        <v>152</v>
      </c>
      <c r="E227" s="224" t="s">
        <v>43</v>
      </c>
      <c r="F227" s="225" t="s">
        <v>158</v>
      </c>
      <c r="G227" s="223"/>
      <c r="H227" s="226">
        <v>21.2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152</v>
      </c>
      <c r="AU227" s="232" t="s">
        <v>87</v>
      </c>
      <c r="AV227" s="15" t="s">
        <v>148</v>
      </c>
      <c r="AW227" s="15" t="s">
        <v>41</v>
      </c>
      <c r="AX227" s="15" t="s">
        <v>85</v>
      </c>
      <c r="AY227" s="232" t="s">
        <v>141</v>
      </c>
    </row>
    <row r="228" spans="1:65" s="2" customFormat="1" ht="24.2" customHeight="1">
      <c r="A228" s="36"/>
      <c r="B228" s="37"/>
      <c r="C228" s="182" t="s">
        <v>280</v>
      </c>
      <c r="D228" s="182" t="s">
        <v>143</v>
      </c>
      <c r="E228" s="183" t="s">
        <v>281</v>
      </c>
      <c r="F228" s="184" t="s">
        <v>282</v>
      </c>
      <c r="G228" s="185" t="s">
        <v>166</v>
      </c>
      <c r="H228" s="186">
        <v>1198</v>
      </c>
      <c r="I228" s="187"/>
      <c r="J228" s="188">
        <f>ROUND(I228*H228,2)</f>
        <v>0</v>
      </c>
      <c r="K228" s="184" t="s">
        <v>147</v>
      </c>
      <c r="L228" s="41"/>
      <c r="M228" s="189" t="s">
        <v>43</v>
      </c>
      <c r="N228" s="190" t="s">
        <v>51</v>
      </c>
      <c r="O228" s="66"/>
      <c r="P228" s="191">
        <f>O228*H228</f>
        <v>0</v>
      </c>
      <c r="Q228" s="191">
        <v>1.56E-4</v>
      </c>
      <c r="R228" s="191">
        <f>Q228*H228</f>
        <v>0.186888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148</v>
      </c>
      <c r="AT228" s="193" t="s">
        <v>143</v>
      </c>
      <c r="AU228" s="193" t="s">
        <v>87</v>
      </c>
      <c r="AY228" s="18" t="s">
        <v>141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85</v>
      </c>
      <c r="BK228" s="194">
        <f>ROUND(I228*H228,2)</f>
        <v>0</v>
      </c>
      <c r="BL228" s="18" t="s">
        <v>148</v>
      </c>
      <c r="BM228" s="193" t="s">
        <v>283</v>
      </c>
    </row>
    <row r="229" spans="1:65" s="2" customFormat="1" ht="11.25">
      <c r="A229" s="36"/>
      <c r="B229" s="37"/>
      <c r="C229" s="38"/>
      <c r="D229" s="195" t="s">
        <v>150</v>
      </c>
      <c r="E229" s="38"/>
      <c r="F229" s="196" t="s">
        <v>284</v>
      </c>
      <c r="G229" s="38"/>
      <c r="H229" s="38"/>
      <c r="I229" s="197"/>
      <c r="J229" s="38"/>
      <c r="K229" s="38"/>
      <c r="L229" s="41"/>
      <c r="M229" s="198"/>
      <c r="N229" s="19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150</v>
      </c>
      <c r="AU229" s="18" t="s">
        <v>87</v>
      </c>
    </row>
    <row r="230" spans="1:65" s="14" customFormat="1" ht="11.25">
      <c r="B230" s="211"/>
      <c r="C230" s="212"/>
      <c r="D230" s="202" t="s">
        <v>152</v>
      </c>
      <c r="E230" s="213" t="s">
        <v>43</v>
      </c>
      <c r="F230" s="214" t="s">
        <v>285</v>
      </c>
      <c r="G230" s="212"/>
      <c r="H230" s="215">
        <v>1198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152</v>
      </c>
      <c r="AU230" s="221" t="s">
        <v>87</v>
      </c>
      <c r="AV230" s="14" t="s">
        <v>87</v>
      </c>
      <c r="AW230" s="14" t="s">
        <v>41</v>
      </c>
      <c r="AX230" s="14" t="s">
        <v>85</v>
      </c>
      <c r="AY230" s="221" t="s">
        <v>141</v>
      </c>
    </row>
    <row r="231" spans="1:65" s="2" customFormat="1" ht="24.2" customHeight="1">
      <c r="A231" s="36"/>
      <c r="B231" s="37"/>
      <c r="C231" s="182" t="s">
        <v>286</v>
      </c>
      <c r="D231" s="182" t="s">
        <v>143</v>
      </c>
      <c r="E231" s="183" t="s">
        <v>287</v>
      </c>
      <c r="F231" s="184" t="s">
        <v>288</v>
      </c>
      <c r="G231" s="185" t="s">
        <v>181</v>
      </c>
      <c r="H231" s="186">
        <v>0.69599999999999995</v>
      </c>
      <c r="I231" s="187"/>
      <c r="J231" s="188">
        <f>ROUND(I231*H231,2)</f>
        <v>0</v>
      </c>
      <c r="K231" s="184" t="s">
        <v>147</v>
      </c>
      <c r="L231" s="41"/>
      <c r="M231" s="189" t="s">
        <v>43</v>
      </c>
      <c r="N231" s="190" t="s">
        <v>51</v>
      </c>
      <c r="O231" s="66"/>
      <c r="P231" s="191">
        <f>O231*H231</f>
        <v>0</v>
      </c>
      <c r="Q231" s="191">
        <v>2.550538</v>
      </c>
      <c r="R231" s="191">
        <f>Q231*H231</f>
        <v>1.7751744479999998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148</v>
      </c>
      <c r="AT231" s="193" t="s">
        <v>143</v>
      </c>
      <c r="AU231" s="193" t="s">
        <v>87</v>
      </c>
      <c r="AY231" s="18" t="s">
        <v>141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8" t="s">
        <v>85</v>
      </c>
      <c r="BK231" s="194">
        <f>ROUND(I231*H231,2)</f>
        <v>0</v>
      </c>
      <c r="BL231" s="18" t="s">
        <v>148</v>
      </c>
      <c r="BM231" s="193" t="s">
        <v>289</v>
      </c>
    </row>
    <row r="232" spans="1:65" s="2" customFormat="1" ht="11.25">
      <c r="A232" s="36"/>
      <c r="B232" s="37"/>
      <c r="C232" s="38"/>
      <c r="D232" s="195" t="s">
        <v>150</v>
      </c>
      <c r="E232" s="38"/>
      <c r="F232" s="196" t="s">
        <v>290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150</v>
      </c>
      <c r="AU232" s="18" t="s">
        <v>87</v>
      </c>
    </row>
    <row r="233" spans="1:65" s="13" customFormat="1" ht="11.25">
      <c r="B233" s="200"/>
      <c r="C233" s="201"/>
      <c r="D233" s="202" t="s">
        <v>152</v>
      </c>
      <c r="E233" s="203" t="s">
        <v>43</v>
      </c>
      <c r="F233" s="204" t="s">
        <v>291</v>
      </c>
      <c r="G233" s="201"/>
      <c r="H233" s="203" t="s">
        <v>43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152</v>
      </c>
      <c r="AU233" s="210" t="s">
        <v>87</v>
      </c>
      <c r="AV233" s="13" t="s">
        <v>85</v>
      </c>
      <c r="AW233" s="13" t="s">
        <v>41</v>
      </c>
      <c r="AX233" s="13" t="s">
        <v>80</v>
      </c>
      <c r="AY233" s="210" t="s">
        <v>141</v>
      </c>
    </row>
    <row r="234" spans="1:65" s="14" customFormat="1" ht="11.25">
      <c r="B234" s="211"/>
      <c r="C234" s="212"/>
      <c r="D234" s="202" t="s">
        <v>152</v>
      </c>
      <c r="E234" s="213" t="s">
        <v>43</v>
      </c>
      <c r="F234" s="214" t="s">
        <v>292</v>
      </c>
      <c r="G234" s="212"/>
      <c r="H234" s="215">
        <v>0.69599999999999995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152</v>
      </c>
      <c r="AU234" s="221" t="s">
        <v>87</v>
      </c>
      <c r="AV234" s="14" t="s">
        <v>87</v>
      </c>
      <c r="AW234" s="14" t="s">
        <v>41</v>
      </c>
      <c r="AX234" s="14" t="s">
        <v>80</v>
      </c>
      <c r="AY234" s="221" t="s">
        <v>141</v>
      </c>
    </row>
    <row r="235" spans="1:65" s="15" customFormat="1" ht="11.25">
      <c r="B235" s="222"/>
      <c r="C235" s="223"/>
      <c r="D235" s="202" t="s">
        <v>152</v>
      </c>
      <c r="E235" s="224" t="s">
        <v>43</v>
      </c>
      <c r="F235" s="225" t="s">
        <v>158</v>
      </c>
      <c r="G235" s="223"/>
      <c r="H235" s="226">
        <v>0.69599999999999995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152</v>
      </c>
      <c r="AU235" s="232" t="s">
        <v>87</v>
      </c>
      <c r="AV235" s="15" t="s">
        <v>148</v>
      </c>
      <c r="AW235" s="15" t="s">
        <v>41</v>
      </c>
      <c r="AX235" s="15" t="s">
        <v>85</v>
      </c>
      <c r="AY235" s="232" t="s">
        <v>141</v>
      </c>
    </row>
    <row r="236" spans="1:65" s="2" customFormat="1" ht="21.75" customHeight="1">
      <c r="A236" s="36"/>
      <c r="B236" s="37"/>
      <c r="C236" s="182" t="s">
        <v>7</v>
      </c>
      <c r="D236" s="182" t="s">
        <v>143</v>
      </c>
      <c r="E236" s="183" t="s">
        <v>293</v>
      </c>
      <c r="F236" s="184" t="s">
        <v>294</v>
      </c>
      <c r="G236" s="185" t="s">
        <v>181</v>
      </c>
      <c r="H236" s="186">
        <v>0.69599999999999995</v>
      </c>
      <c r="I236" s="187"/>
      <c r="J236" s="188">
        <f>ROUND(I236*H236,2)</f>
        <v>0</v>
      </c>
      <c r="K236" s="184" t="s">
        <v>147</v>
      </c>
      <c r="L236" s="41"/>
      <c r="M236" s="189" t="s">
        <v>43</v>
      </c>
      <c r="N236" s="190" t="s">
        <v>51</v>
      </c>
      <c r="O236" s="66"/>
      <c r="P236" s="191">
        <f>O236*H236</f>
        <v>0</v>
      </c>
      <c r="Q236" s="191">
        <v>4.8579999999999998E-2</v>
      </c>
      <c r="R236" s="191">
        <f>Q236*H236</f>
        <v>3.3811679999999997E-2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148</v>
      </c>
      <c r="AT236" s="193" t="s">
        <v>143</v>
      </c>
      <c r="AU236" s="193" t="s">
        <v>87</v>
      </c>
      <c r="AY236" s="18" t="s">
        <v>141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8" t="s">
        <v>85</v>
      </c>
      <c r="BK236" s="194">
        <f>ROUND(I236*H236,2)</f>
        <v>0</v>
      </c>
      <c r="BL236" s="18" t="s">
        <v>148</v>
      </c>
      <c r="BM236" s="193" t="s">
        <v>295</v>
      </c>
    </row>
    <row r="237" spans="1:65" s="2" customFormat="1" ht="11.25">
      <c r="A237" s="36"/>
      <c r="B237" s="37"/>
      <c r="C237" s="38"/>
      <c r="D237" s="195" t="s">
        <v>150</v>
      </c>
      <c r="E237" s="38"/>
      <c r="F237" s="196" t="s">
        <v>296</v>
      </c>
      <c r="G237" s="38"/>
      <c r="H237" s="38"/>
      <c r="I237" s="197"/>
      <c r="J237" s="38"/>
      <c r="K237" s="38"/>
      <c r="L237" s="41"/>
      <c r="M237" s="198"/>
      <c r="N237" s="19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8" t="s">
        <v>150</v>
      </c>
      <c r="AU237" s="18" t="s">
        <v>87</v>
      </c>
    </row>
    <row r="238" spans="1:65" s="2" customFormat="1" ht="16.5" customHeight="1">
      <c r="A238" s="36"/>
      <c r="B238" s="37"/>
      <c r="C238" s="182" t="s">
        <v>297</v>
      </c>
      <c r="D238" s="182" t="s">
        <v>143</v>
      </c>
      <c r="E238" s="183" t="s">
        <v>298</v>
      </c>
      <c r="F238" s="184" t="s">
        <v>299</v>
      </c>
      <c r="G238" s="185" t="s">
        <v>146</v>
      </c>
      <c r="H238" s="186">
        <v>6.68</v>
      </c>
      <c r="I238" s="187"/>
      <c r="J238" s="188">
        <f>ROUND(I238*H238,2)</f>
        <v>0</v>
      </c>
      <c r="K238" s="184" t="s">
        <v>147</v>
      </c>
      <c r="L238" s="41"/>
      <c r="M238" s="189" t="s">
        <v>43</v>
      </c>
      <c r="N238" s="190" t="s">
        <v>51</v>
      </c>
      <c r="O238" s="66"/>
      <c r="P238" s="191">
        <f>O238*H238</f>
        <v>0</v>
      </c>
      <c r="Q238" s="191">
        <v>1.4357E-3</v>
      </c>
      <c r="R238" s="191">
        <f>Q238*H238</f>
        <v>9.5904760000000006E-3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148</v>
      </c>
      <c r="AT238" s="193" t="s">
        <v>143</v>
      </c>
      <c r="AU238" s="193" t="s">
        <v>87</v>
      </c>
      <c r="AY238" s="18" t="s">
        <v>141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85</v>
      </c>
      <c r="BK238" s="194">
        <f>ROUND(I238*H238,2)</f>
        <v>0</v>
      </c>
      <c r="BL238" s="18" t="s">
        <v>148</v>
      </c>
      <c r="BM238" s="193" t="s">
        <v>300</v>
      </c>
    </row>
    <row r="239" spans="1:65" s="2" customFormat="1" ht="11.25">
      <c r="A239" s="36"/>
      <c r="B239" s="37"/>
      <c r="C239" s="38"/>
      <c r="D239" s="195" t="s">
        <v>150</v>
      </c>
      <c r="E239" s="38"/>
      <c r="F239" s="196" t="s">
        <v>301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150</v>
      </c>
      <c r="AU239" s="18" t="s">
        <v>87</v>
      </c>
    </row>
    <row r="240" spans="1:65" s="13" customFormat="1" ht="11.25">
      <c r="B240" s="200"/>
      <c r="C240" s="201"/>
      <c r="D240" s="202" t="s">
        <v>152</v>
      </c>
      <c r="E240" s="203" t="s">
        <v>43</v>
      </c>
      <c r="F240" s="204" t="s">
        <v>291</v>
      </c>
      <c r="G240" s="201"/>
      <c r="H240" s="203" t="s">
        <v>43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152</v>
      </c>
      <c r="AU240" s="210" t="s">
        <v>87</v>
      </c>
      <c r="AV240" s="13" t="s">
        <v>85</v>
      </c>
      <c r="AW240" s="13" t="s">
        <v>41</v>
      </c>
      <c r="AX240" s="13" t="s">
        <v>80</v>
      </c>
      <c r="AY240" s="210" t="s">
        <v>141</v>
      </c>
    </row>
    <row r="241" spans="1:65" s="14" customFormat="1" ht="11.25">
      <c r="B241" s="211"/>
      <c r="C241" s="212"/>
      <c r="D241" s="202" t="s">
        <v>152</v>
      </c>
      <c r="E241" s="213" t="s">
        <v>43</v>
      </c>
      <c r="F241" s="214" t="s">
        <v>302</v>
      </c>
      <c r="G241" s="212"/>
      <c r="H241" s="215">
        <v>3.48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87</v>
      </c>
      <c r="AV241" s="14" t="s">
        <v>87</v>
      </c>
      <c r="AW241" s="14" t="s">
        <v>41</v>
      </c>
      <c r="AX241" s="14" t="s">
        <v>80</v>
      </c>
      <c r="AY241" s="221" t="s">
        <v>141</v>
      </c>
    </row>
    <row r="242" spans="1:65" s="14" customFormat="1" ht="11.25">
      <c r="B242" s="211"/>
      <c r="C242" s="212"/>
      <c r="D242" s="202" t="s">
        <v>152</v>
      </c>
      <c r="E242" s="213" t="s">
        <v>43</v>
      </c>
      <c r="F242" s="214" t="s">
        <v>303</v>
      </c>
      <c r="G242" s="212"/>
      <c r="H242" s="215">
        <v>3.2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87</v>
      </c>
      <c r="AV242" s="14" t="s">
        <v>87</v>
      </c>
      <c r="AW242" s="14" t="s">
        <v>41</v>
      </c>
      <c r="AX242" s="14" t="s">
        <v>80</v>
      </c>
      <c r="AY242" s="221" t="s">
        <v>141</v>
      </c>
    </row>
    <row r="243" spans="1:65" s="15" customFormat="1" ht="11.25">
      <c r="B243" s="222"/>
      <c r="C243" s="223"/>
      <c r="D243" s="202" t="s">
        <v>152</v>
      </c>
      <c r="E243" s="224" t="s">
        <v>43</v>
      </c>
      <c r="F243" s="225" t="s">
        <v>158</v>
      </c>
      <c r="G243" s="223"/>
      <c r="H243" s="226">
        <v>6.68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152</v>
      </c>
      <c r="AU243" s="232" t="s">
        <v>87</v>
      </c>
      <c r="AV243" s="15" t="s">
        <v>148</v>
      </c>
      <c r="AW243" s="15" t="s">
        <v>41</v>
      </c>
      <c r="AX243" s="15" t="s">
        <v>85</v>
      </c>
      <c r="AY243" s="232" t="s">
        <v>141</v>
      </c>
    </row>
    <row r="244" spans="1:65" s="2" customFormat="1" ht="16.5" customHeight="1">
      <c r="A244" s="36"/>
      <c r="B244" s="37"/>
      <c r="C244" s="182" t="s">
        <v>304</v>
      </c>
      <c r="D244" s="182" t="s">
        <v>143</v>
      </c>
      <c r="E244" s="183" t="s">
        <v>305</v>
      </c>
      <c r="F244" s="184" t="s">
        <v>306</v>
      </c>
      <c r="G244" s="185" t="s">
        <v>146</v>
      </c>
      <c r="H244" s="186">
        <v>6.68</v>
      </c>
      <c r="I244" s="187"/>
      <c r="J244" s="188">
        <f>ROUND(I244*H244,2)</f>
        <v>0</v>
      </c>
      <c r="K244" s="184" t="s">
        <v>147</v>
      </c>
      <c r="L244" s="41"/>
      <c r="M244" s="189" t="s">
        <v>43</v>
      </c>
      <c r="N244" s="190" t="s">
        <v>51</v>
      </c>
      <c r="O244" s="66"/>
      <c r="P244" s="191">
        <f>O244*H244</f>
        <v>0</v>
      </c>
      <c r="Q244" s="191">
        <v>3.6000000000000001E-5</v>
      </c>
      <c r="R244" s="191">
        <f>Q244*H244</f>
        <v>2.4048E-4</v>
      </c>
      <c r="S244" s="191">
        <v>0</v>
      </c>
      <c r="T244" s="19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148</v>
      </c>
      <c r="AT244" s="193" t="s">
        <v>143</v>
      </c>
      <c r="AU244" s="193" t="s">
        <v>87</v>
      </c>
      <c r="AY244" s="18" t="s">
        <v>141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85</v>
      </c>
      <c r="BK244" s="194">
        <f>ROUND(I244*H244,2)</f>
        <v>0</v>
      </c>
      <c r="BL244" s="18" t="s">
        <v>148</v>
      </c>
      <c r="BM244" s="193" t="s">
        <v>307</v>
      </c>
    </row>
    <row r="245" spans="1:65" s="2" customFormat="1" ht="11.25">
      <c r="A245" s="36"/>
      <c r="B245" s="37"/>
      <c r="C245" s="38"/>
      <c r="D245" s="195" t="s">
        <v>150</v>
      </c>
      <c r="E245" s="38"/>
      <c r="F245" s="196" t="s">
        <v>308</v>
      </c>
      <c r="G245" s="38"/>
      <c r="H245" s="38"/>
      <c r="I245" s="197"/>
      <c r="J245" s="38"/>
      <c r="K245" s="38"/>
      <c r="L245" s="41"/>
      <c r="M245" s="198"/>
      <c r="N245" s="199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8" t="s">
        <v>150</v>
      </c>
      <c r="AU245" s="18" t="s">
        <v>87</v>
      </c>
    </row>
    <row r="246" spans="1:65" s="2" customFormat="1" ht="16.5" customHeight="1">
      <c r="A246" s="36"/>
      <c r="B246" s="37"/>
      <c r="C246" s="182" t="s">
        <v>309</v>
      </c>
      <c r="D246" s="182" t="s">
        <v>143</v>
      </c>
      <c r="E246" s="183" t="s">
        <v>310</v>
      </c>
      <c r="F246" s="184" t="s">
        <v>311</v>
      </c>
      <c r="G246" s="185" t="s">
        <v>312</v>
      </c>
      <c r="H246" s="186">
        <v>105</v>
      </c>
      <c r="I246" s="187"/>
      <c r="J246" s="188">
        <f>ROUND(I246*H246,2)</f>
        <v>0</v>
      </c>
      <c r="K246" s="184" t="s">
        <v>147</v>
      </c>
      <c r="L246" s="41"/>
      <c r="M246" s="189" t="s">
        <v>43</v>
      </c>
      <c r="N246" s="190" t="s">
        <v>51</v>
      </c>
      <c r="O246" s="66"/>
      <c r="P246" s="191">
        <f>O246*H246</f>
        <v>0</v>
      </c>
      <c r="Q246" s="191">
        <v>3.5765200000000001E-5</v>
      </c>
      <c r="R246" s="191">
        <f>Q246*H246</f>
        <v>3.7553460000000001E-3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148</v>
      </c>
      <c r="AT246" s="193" t="s">
        <v>143</v>
      </c>
      <c r="AU246" s="193" t="s">
        <v>87</v>
      </c>
      <c r="AY246" s="18" t="s">
        <v>141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85</v>
      </c>
      <c r="BK246" s="194">
        <f>ROUND(I246*H246,2)</f>
        <v>0</v>
      </c>
      <c r="BL246" s="18" t="s">
        <v>148</v>
      </c>
      <c r="BM246" s="193" t="s">
        <v>313</v>
      </c>
    </row>
    <row r="247" spans="1:65" s="2" customFormat="1" ht="11.25">
      <c r="A247" s="36"/>
      <c r="B247" s="37"/>
      <c r="C247" s="38"/>
      <c r="D247" s="195" t="s">
        <v>150</v>
      </c>
      <c r="E247" s="38"/>
      <c r="F247" s="196" t="s">
        <v>314</v>
      </c>
      <c r="G247" s="38"/>
      <c r="H247" s="38"/>
      <c r="I247" s="197"/>
      <c r="J247" s="38"/>
      <c r="K247" s="38"/>
      <c r="L247" s="41"/>
      <c r="M247" s="198"/>
      <c r="N247" s="199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8" t="s">
        <v>150</v>
      </c>
      <c r="AU247" s="18" t="s">
        <v>87</v>
      </c>
    </row>
    <row r="248" spans="1:65" s="14" customFormat="1" ht="11.25">
      <c r="B248" s="211"/>
      <c r="C248" s="212"/>
      <c r="D248" s="202" t="s">
        <v>152</v>
      </c>
      <c r="E248" s="213" t="s">
        <v>43</v>
      </c>
      <c r="F248" s="214" t="s">
        <v>315</v>
      </c>
      <c r="G248" s="212"/>
      <c r="H248" s="215">
        <v>105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152</v>
      </c>
      <c r="AU248" s="221" t="s">
        <v>87</v>
      </c>
      <c r="AV248" s="14" t="s">
        <v>87</v>
      </c>
      <c r="AW248" s="14" t="s">
        <v>41</v>
      </c>
      <c r="AX248" s="14" t="s">
        <v>85</v>
      </c>
      <c r="AY248" s="221" t="s">
        <v>141</v>
      </c>
    </row>
    <row r="249" spans="1:65" s="2" customFormat="1" ht="16.5" customHeight="1">
      <c r="A249" s="36"/>
      <c r="B249" s="37"/>
      <c r="C249" s="233" t="s">
        <v>316</v>
      </c>
      <c r="D249" s="233" t="s">
        <v>242</v>
      </c>
      <c r="E249" s="234" t="s">
        <v>317</v>
      </c>
      <c r="F249" s="235" t="s">
        <v>318</v>
      </c>
      <c r="G249" s="236" t="s">
        <v>181</v>
      </c>
      <c r="H249" s="237">
        <v>30.030999999999999</v>
      </c>
      <c r="I249" s="238"/>
      <c r="J249" s="239">
        <f>ROUND(I249*H249,2)</f>
        <v>0</v>
      </c>
      <c r="K249" s="235" t="s">
        <v>43</v>
      </c>
      <c r="L249" s="240"/>
      <c r="M249" s="241" t="s">
        <v>43</v>
      </c>
      <c r="N249" s="242" t="s">
        <v>51</v>
      </c>
      <c r="O249" s="66"/>
      <c r="P249" s="191">
        <f>O249*H249</f>
        <v>0</v>
      </c>
      <c r="Q249" s="191">
        <v>1</v>
      </c>
      <c r="R249" s="191">
        <f>Q249*H249</f>
        <v>30.030999999999999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201</v>
      </c>
      <c r="AT249" s="193" t="s">
        <v>242</v>
      </c>
      <c r="AU249" s="193" t="s">
        <v>87</v>
      </c>
      <c r="AY249" s="18" t="s">
        <v>141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8" t="s">
        <v>85</v>
      </c>
      <c r="BK249" s="194">
        <f>ROUND(I249*H249,2)</f>
        <v>0</v>
      </c>
      <c r="BL249" s="18" t="s">
        <v>148</v>
      </c>
      <c r="BM249" s="193" t="s">
        <v>319</v>
      </c>
    </row>
    <row r="250" spans="1:65" s="13" customFormat="1" ht="11.25">
      <c r="B250" s="200"/>
      <c r="C250" s="201"/>
      <c r="D250" s="202" t="s">
        <v>152</v>
      </c>
      <c r="E250" s="203" t="s">
        <v>43</v>
      </c>
      <c r="F250" s="204" t="s">
        <v>320</v>
      </c>
      <c r="G250" s="201"/>
      <c r="H250" s="203" t="s">
        <v>43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152</v>
      </c>
      <c r="AU250" s="210" t="s">
        <v>87</v>
      </c>
      <c r="AV250" s="13" t="s">
        <v>85</v>
      </c>
      <c r="AW250" s="13" t="s">
        <v>41</v>
      </c>
      <c r="AX250" s="13" t="s">
        <v>80</v>
      </c>
      <c r="AY250" s="210" t="s">
        <v>141</v>
      </c>
    </row>
    <row r="251" spans="1:65" s="14" customFormat="1" ht="11.25">
      <c r="B251" s="211"/>
      <c r="C251" s="212"/>
      <c r="D251" s="202" t="s">
        <v>152</v>
      </c>
      <c r="E251" s="213" t="s">
        <v>43</v>
      </c>
      <c r="F251" s="214" t="s">
        <v>321</v>
      </c>
      <c r="G251" s="212"/>
      <c r="H251" s="215">
        <v>17.431000000000001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87</v>
      </c>
      <c r="AV251" s="14" t="s">
        <v>87</v>
      </c>
      <c r="AW251" s="14" t="s">
        <v>41</v>
      </c>
      <c r="AX251" s="14" t="s">
        <v>80</v>
      </c>
      <c r="AY251" s="221" t="s">
        <v>141</v>
      </c>
    </row>
    <row r="252" spans="1:65" s="13" customFormat="1" ht="11.25">
      <c r="B252" s="200"/>
      <c r="C252" s="201"/>
      <c r="D252" s="202" t="s">
        <v>152</v>
      </c>
      <c r="E252" s="203" t="s">
        <v>43</v>
      </c>
      <c r="F252" s="204" t="s">
        <v>322</v>
      </c>
      <c r="G252" s="201"/>
      <c r="H252" s="203" t="s">
        <v>43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152</v>
      </c>
      <c r="AU252" s="210" t="s">
        <v>87</v>
      </c>
      <c r="AV252" s="13" t="s">
        <v>85</v>
      </c>
      <c r="AW252" s="13" t="s">
        <v>41</v>
      </c>
      <c r="AX252" s="13" t="s">
        <v>80</v>
      </c>
      <c r="AY252" s="210" t="s">
        <v>141</v>
      </c>
    </row>
    <row r="253" spans="1:65" s="14" customFormat="1" ht="11.25">
      <c r="B253" s="211"/>
      <c r="C253" s="212"/>
      <c r="D253" s="202" t="s">
        <v>152</v>
      </c>
      <c r="E253" s="213" t="s">
        <v>43</v>
      </c>
      <c r="F253" s="214" t="s">
        <v>323</v>
      </c>
      <c r="G253" s="212"/>
      <c r="H253" s="215">
        <v>7.6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87</v>
      </c>
      <c r="AV253" s="14" t="s">
        <v>87</v>
      </c>
      <c r="AW253" s="14" t="s">
        <v>41</v>
      </c>
      <c r="AX253" s="14" t="s">
        <v>80</v>
      </c>
      <c r="AY253" s="221" t="s">
        <v>141</v>
      </c>
    </row>
    <row r="254" spans="1:65" s="14" customFormat="1" ht="11.25">
      <c r="B254" s="211"/>
      <c r="C254" s="212"/>
      <c r="D254" s="202" t="s">
        <v>152</v>
      </c>
      <c r="E254" s="213" t="s">
        <v>43</v>
      </c>
      <c r="F254" s="214" t="s">
        <v>324</v>
      </c>
      <c r="G254" s="212"/>
      <c r="H254" s="215">
        <v>5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87</v>
      </c>
      <c r="AV254" s="14" t="s">
        <v>87</v>
      </c>
      <c r="AW254" s="14" t="s">
        <v>41</v>
      </c>
      <c r="AX254" s="14" t="s">
        <v>80</v>
      </c>
      <c r="AY254" s="221" t="s">
        <v>141</v>
      </c>
    </row>
    <row r="255" spans="1:65" s="15" customFormat="1" ht="11.25">
      <c r="B255" s="222"/>
      <c r="C255" s="223"/>
      <c r="D255" s="202" t="s">
        <v>152</v>
      </c>
      <c r="E255" s="224" t="s">
        <v>43</v>
      </c>
      <c r="F255" s="225" t="s">
        <v>158</v>
      </c>
      <c r="G255" s="223"/>
      <c r="H255" s="226">
        <v>30.030999999999999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152</v>
      </c>
      <c r="AU255" s="232" t="s">
        <v>87</v>
      </c>
      <c r="AV255" s="15" t="s">
        <v>148</v>
      </c>
      <c r="AW255" s="15" t="s">
        <v>41</v>
      </c>
      <c r="AX255" s="15" t="s">
        <v>85</v>
      </c>
      <c r="AY255" s="232" t="s">
        <v>141</v>
      </c>
    </row>
    <row r="256" spans="1:65" s="12" customFormat="1" ht="22.9" customHeight="1">
      <c r="B256" s="166"/>
      <c r="C256" s="167"/>
      <c r="D256" s="168" t="s">
        <v>79</v>
      </c>
      <c r="E256" s="180" t="s">
        <v>163</v>
      </c>
      <c r="F256" s="180" t="s">
        <v>325</v>
      </c>
      <c r="G256" s="167"/>
      <c r="H256" s="167"/>
      <c r="I256" s="170"/>
      <c r="J256" s="181">
        <f>BK256</f>
        <v>0</v>
      </c>
      <c r="K256" s="167"/>
      <c r="L256" s="172"/>
      <c r="M256" s="173"/>
      <c r="N256" s="174"/>
      <c r="O256" s="174"/>
      <c r="P256" s="175">
        <f>SUM(P257:P336)</f>
        <v>0</v>
      </c>
      <c r="Q256" s="174"/>
      <c r="R256" s="175">
        <f>SUM(R257:R336)</f>
        <v>70.219177067100006</v>
      </c>
      <c r="S256" s="174"/>
      <c r="T256" s="176">
        <f>SUM(T257:T336)</f>
        <v>0</v>
      </c>
      <c r="AR256" s="177" t="s">
        <v>85</v>
      </c>
      <c r="AT256" s="178" t="s">
        <v>79</v>
      </c>
      <c r="AU256" s="178" t="s">
        <v>85</v>
      </c>
      <c r="AY256" s="177" t="s">
        <v>141</v>
      </c>
      <c r="BK256" s="179">
        <f>SUM(BK257:BK336)</f>
        <v>0</v>
      </c>
    </row>
    <row r="257" spans="1:65" s="2" customFormat="1" ht="16.5" customHeight="1">
      <c r="A257" s="36"/>
      <c r="B257" s="37"/>
      <c r="C257" s="182" t="s">
        <v>326</v>
      </c>
      <c r="D257" s="182" t="s">
        <v>143</v>
      </c>
      <c r="E257" s="183" t="s">
        <v>327</v>
      </c>
      <c r="F257" s="184" t="s">
        <v>328</v>
      </c>
      <c r="G257" s="185" t="s">
        <v>181</v>
      </c>
      <c r="H257" s="186">
        <v>10.4</v>
      </c>
      <c r="I257" s="187"/>
      <c r="J257" s="188">
        <f>ROUND(I257*H257,2)</f>
        <v>0</v>
      </c>
      <c r="K257" s="184" t="s">
        <v>147</v>
      </c>
      <c r="L257" s="41"/>
      <c r="M257" s="189" t="s">
        <v>43</v>
      </c>
      <c r="N257" s="190" t="s">
        <v>51</v>
      </c>
      <c r="O257" s="66"/>
      <c r="P257" s="191">
        <f>O257*H257</f>
        <v>0</v>
      </c>
      <c r="Q257" s="191">
        <v>2.5021499999999999</v>
      </c>
      <c r="R257" s="191">
        <f>Q257*H257</f>
        <v>26.022359999999999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148</v>
      </c>
      <c r="AT257" s="193" t="s">
        <v>143</v>
      </c>
      <c r="AU257" s="193" t="s">
        <v>87</v>
      </c>
      <c r="AY257" s="18" t="s">
        <v>141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85</v>
      </c>
      <c r="BK257" s="194">
        <f>ROUND(I257*H257,2)</f>
        <v>0</v>
      </c>
      <c r="BL257" s="18" t="s">
        <v>148</v>
      </c>
      <c r="BM257" s="193" t="s">
        <v>329</v>
      </c>
    </row>
    <row r="258" spans="1:65" s="2" customFormat="1" ht="11.25">
      <c r="A258" s="36"/>
      <c r="B258" s="37"/>
      <c r="C258" s="38"/>
      <c r="D258" s="195" t="s">
        <v>150</v>
      </c>
      <c r="E258" s="38"/>
      <c r="F258" s="196" t="s">
        <v>330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150</v>
      </c>
      <c r="AU258" s="18" t="s">
        <v>87</v>
      </c>
    </row>
    <row r="259" spans="1:65" s="13" customFormat="1" ht="11.25">
      <c r="B259" s="200"/>
      <c r="C259" s="201"/>
      <c r="D259" s="202" t="s">
        <v>152</v>
      </c>
      <c r="E259" s="203" t="s">
        <v>43</v>
      </c>
      <c r="F259" s="204" t="s">
        <v>331</v>
      </c>
      <c r="G259" s="201"/>
      <c r="H259" s="203" t="s">
        <v>43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152</v>
      </c>
      <c r="AU259" s="210" t="s">
        <v>87</v>
      </c>
      <c r="AV259" s="13" t="s">
        <v>85</v>
      </c>
      <c r="AW259" s="13" t="s">
        <v>41</v>
      </c>
      <c r="AX259" s="13" t="s">
        <v>80</v>
      </c>
      <c r="AY259" s="210" t="s">
        <v>141</v>
      </c>
    </row>
    <row r="260" spans="1:65" s="14" customFormat="1" ht="11.25">
      <c r="B260" s="211"/>
      <c r="C260" s="212"/>
      <c r="D260" s="202" t="s">
        <v>152</v>
      </c>
      <c r="E260" s="213" t="s">
        <v>43</v>
      </c>
      <c r="F260" s="214" t="s">
        <v>332</v>
      </c>
      <c r="G260" s="212"/>
      <c r="H260" s="215">
        <v>2.5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87</v>
      </c>
      <c r="AV260" s="14" t="s">
        <v>87</v>
      </c>
      <c r="AW260" s="14" t="s">
        <v>41</v>
      </c>
      <c r="AX260" s="14" t="s">
        <v>80</v>
      </c>
      <c r="AY260" s="221" t="s">
        <v>141</v>
      </c>
    </row>
    <row r="261" spans="1:65" s="13" customFormat="1" ht="11.25">
      <c r="B261" s="200"/>
      <c r="C261" s="201"/>
      <c r="D261" s="202" t="s">
        <v>152</v>
      </c>
      <c r="E261" s="203" t="s">
        <v>43</v>
      </c>
      <c r="F261" s="204" t="s">
        <v>333</v>
      </c>
      <c r="G261" s="201"/>
      <c r="H261" s="203" t="s">
        <v>43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152</v>
      </c>
      <c r="AU261" s="210" t="s">
        <v>87</v>
      </c>
      <c r="AV261" s="13" t="s">
        <v>85</v>
      </c>
      <c r="AW261" s="13" t="s">
        <v>41</v>
      </c>
      <c r="AX261" s="13" t="s">
        <v>80</v>
      </c>
      <c r="AY261" s="210" t="s">
        <v>141</v>
      </c>
    </row>
    <row r="262" spans="1:65" s="14" customFormat="1" ht="11.25">
      <c r="B262" s="211"/>
      <c r="C262" s="212"/>
      <c r="D262" s="202" t="s">
        <v>152</v>
      </c>
      <c r="E262" s="213" t="s">
        <v>43</v>
      </c>
      <c r="F262" s="214" t="s">
        <v>332</v>
      </c>
      <c r="G262" s="212"/>
      <c r="H262" s="215">
        <v>2.5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87</v>
      </c>
      <c r="AV262" s="14" t="s">
        <v>87</v>
      </c>
      <c r="AW262" s="14" t="s">
        <v>41</v>
      </c>
      <c r="AX262" s="14" t="s">
        <v>80</v>
      </c>
      <c r="AY262" s="221" t="s">
        <v>141</v>
      </c>
    </row>
    <row r="263" spans="1:65" s="13" customFormat="1" ht="11.25">
      <c r="B263" s="200"/>
      <c r="C263" s="201"/>
      <c r="D263" s="202" t="s">
        <v>152</v>
      </c>
      <c r="E263" s="203" t="s">
        <v>43</v>
      </c>
      <c r="F263" s="204" t="s">
        <v>334</v>
      </c>
      <c r="G263" s="201"/>
      <c r="H263" s="203" t="s">
        <v>43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152</v>
      </c>
      <c r="AU263" s="210" t="s">
        <v>87</v>
      </c>
      <c r="AV263" s="13" t="s">
        <v>85</v>
      </c>
      <c r="AW263" s="13" t="s">
        <v>41</v>
      </c>
      <c r="AX263" s="13" t="s">
        <v>80</v>
      </c>
      <c r="AY263" s="210" t="s">
        <v>141</v>
      </c>
    </row>
    <row r="264" spans="1:65" s="13" customFormat="1" ht="11.25">
      <c r="B264" s="200"/>
      <c r="C264" s="201"/>
      <c r="D264" s="202" t="s">
        <v>152</v>
      </c>
      <c r="E264" s="203" t="s">
        <v>43</v>
      </c>
      <c r="F264" s="204" t="s">
        <v>335</v>
      </c>
      <c r="G264" s="201"/>
      <c r="H264" s="203" t="s">
        <v>43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152</v>
      </c>
      <c r="AU264" s="210" t="s">
        <v>87</v>
      </c>
      <c r="AV264" s="13" t="s">
        <v>85</v>
      </c>
      <c r="AW264" s="13" t="s">
        <v>41</v>
      </c>
      <c r="AX264" s="13" t="s">
        <v>80</v>
      </c>
      <c r="AY264" s="210" t="s">
        <v>141</v>
      </c>
    </row>
    <row r="265" spans="1:65" s="14" customFormat="1" ht="11.25">
      <c r="B265" s="211"/>
      <c r="C265" s="212"/>
      <c r="D265" s="202" t="s">
        <v>152</v>
      </c>
      <c r="E265" s="213" t="s">
        <v>43</v>
      </c>
      <c r="F265" s="214" t="s">
        <v>336</v>
      </c>
      <c r="G265" s="212"/>
      <c r="H265" s="215">
        <v>1.6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152</v>
      </c>
      <c r="AU265" s="221" t="s">
        <v>87</v>
      </c>
      <c r="AV265" s="14" t="s">
        <v>87</v>
      </c>
      <c r="AW265" s="14" t="s">
        <v>41</v>
      </c>
      <c r="AX265" s="14" t="s">
        <v>80</v>
      </c>
      <c r="AY265" s="221" t="s">
        <v>141</v>
      </c>
    </row>
    <row r="266" spans="1:65" s="13" customFormat="1" ht="11.25">
      <c r="B266" s="200"/>
      <c r="C266" s="201"/>
      <c r="D266" s="202" t="s">
        <v>152</v>
      </c>
      <c r="E266" s="203" t="s">
        <v>43</v>
      </c>
      <c r="F266" s="204" t="s">
        <v>337</v>
      </c>
      <c r="G266" s="201"/>
      <c r="H266" s="203" t="s">
        <v>43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152</v>
      </c>
      <c r="AU266" s="210" t="s">
        <v>87</v>
      </c>
      <c r="AV266" s="13" t="s">
        <v>85</v>
      </c>
      <c r="AW266" s="13" t="s">
        <v>41</v>
      </c>
      <c r="AX266" s="13" t="s">
        <v>80</v>
      </c>
      <c r="AY266" s="210" t="s">
        <v>141</v>
      </c>
    </row>
    <row r="267" spans="1:65" s="14" customFormat="1" ht="11.25">
      <c r="B267" s="211"/>
      <c r="C267" s="212"/>
      <c r="D267" s="202" t="s">
        <v>152</v>
      </c>
      <c r="E267" s="213" t="s">
        <v>43</v>
      </c>
      <c r="F267" s="214" t="s">
        <v>338</v>
      </c>
      <c r="G267" s="212"/>
      <c r="H267" s="215">
        <v>1.1000000000000001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87</v>
      </c>
      <c r="AV267" s="14" t="s">
        <v>87</v>
      </c>
      <c r="AW267" s="14" t="s">
        <v>41</v>
      </c>
      <c r="AX267" s="14" t="s">
        <v>80</v>
      </c>
      <c r="AY267" s="221" t="s">
        <v>141</v>
      </c>
    </row>
    <row r="268" spans="1:65" s="13" customFormat="1" ht="11.25">
      <c r="B268" s="200"/>
      <c r="C268" s="201"/>
      <c r="D268" s="202" t="s">
        <v>152</v>
      </c>
      <c r="E268" s="203" t="s">
        <v>43</v>
      </c>
      <c r="F268" s="204" t="s">
        <v>339</v>
      </c>
      <c r="G268" s="201"/>
      <c r="H268" s="203" t="s">
        <v>43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152</v>
      </c>
      <c r="AU268" s="210" t="s">
        <v>87</v>
      </c>
      <c r="AV268" s="13" t="s">
        <v>85</v>
      </c>
      <c r="AW268" s="13" t="s">
        <v>41</v>
      </c>
      <c r="AX268" s="13" t="s">
        <v>80</v>
      </c>
      <c r="AY268" s="210" t="s">
        <v>141</v>
      </c>
    </row>
    <row r="269" spans="1:65" s="14" customFormat="1" ht="11.25">
      <c r="B269" s="211"/>
      <c r="C269" s="212"/>
      <c r="D269" s="202" t="s">
        <v>152</v>
      </c>
      <c r="E269" s="213" t="s">
        <v>43</v>
      </c>
      <c r="F269" s="214" t="s">
        <v>336</v>
      </c>
      <c r="G269" s="212"/>
      <c r="H269" s="215">
        <v>1.6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152</v>
      </c>
      <c r="AU269" s="221" t="s">
        <v>87</v>
      </c>
      <c r="AV269" s="14" t="s">
        <v>87</v>
      </c>
      <c r="AW269" s="14" t="s">
        <v>41</v>
      </c>
      <c r="AX269" s="14" t="s">
        <v>80</v>
      </c>
      <c r="AY269" s="221" t="s">
        <v>141</v>
      </c>
    </row>
    <row r="270" spans="1:65" s="13" customFormat="1" ht="11.25">
      <c r="B270" s="200"/>
      <c r="C270" s="201"/>
      <c r="D270" s="202" t="s">
        <v>152</v>
      </c>
      <c r="E270" s="203" t="s">
        <v>43</v>
      </c>
      <c r="F270" s="204" t="s">
        <v>340</v>
      </c>
      <c r="G270" s="201"/>
      <c r="H270" s="203" t="s">
        <v>43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152</v>
      </c>
      <c r="AU270" s="210" t="s">
        <v>87</v>
      </c>
      <c r="AV270" s="13" t="s">
        <v>85</v>
      </c>
      <c r="AW270" s="13" t="s">
        <v>41</v>
      </c>
      <c r="AX270" s="13" t="s">
        <v>80</v>
      </c>
      <c r="AY270" s="210" t="s">
        <v>141</v>
      </c>
    </row>
    <row r="271" spans="1:65" s="14" customFormat="1" ht="11.25">
      <c r="B271" s="211"/>
      <c r="C271" s="212"/>
      <c r="D271" s="202" t="s">
        <v>152</v>
      </c>
      <c r="E271" s="213" t="s">
        <v>43</v>
      </c>
      <c r="F271" s="214" t="s">
        <v>338</v>
      </c>
      <c r="G271" s="212"/>
      <c r="H271" s="215">
        <v>1.1000000000000001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152</v>
      </c>
      <c r="AU271" s="221" t="s">
        <v>87</v>
      </c>
      <c r="AV271" s="14" t="s">
        <v>87</v>
      </c>
      <c r="AW271" s="14" t="s">
        <v>41</v>
      </c>
      <c r="AX271" s="14" t="s">
        <v>80</v>
      </c>
      <c r="AY271" s="221" t="s">
        <v>141</v>
      </c>
    </row>
    <row r="272" spans="1:65" s="15" customFormat="1" ht="11.25">
      <c r="B272" s="222"/>
      <c r="C272" s="223"/>
      <c r="D272" s="202" t="s">
        <v>152</v>
      </c>
      <c r="E272" s="224" t="s">
        <v>43</v>
      </c>
      <c r="F272" s="225" t="s">
        <v>158</v>
      </c>
      <c r="G272" s="223"/>
      <c r="H272" s="226">
        <v>10.4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152</v>
      </c>
      <c r="AU272" s="232" t="s">
        <v>87</v>
      </c>
      <c r="AV272" s="15" t="s">
        <v>148</v>
      </c>
      <c r="AW272" s="15" t="s">
        <v>41</v>
      </c>
      <c r="AX272" s="15" t="s">
        <v>85</v>
      </c>
      <c r="AY272" s="232" t="s">
        <v>141</v>
      </c>
    </row>
    <row r="273" spans="1:65" s="2" customFormat="1" ht="16.5" customHeight="1">
      <c r="A273" s="36"/>
      <c r="B273" s="37"/>
      <c r="C273" s="182" t="s">
        <v>341</v>
      </c>
      <c r="D273" s="182" t="s">
        <v>143</v>
      </c>
      <c r="E273" s="183" t="s">
        <v>342</v>
      </c>
      <c r="F273" s="184" t="s">
        <v>343</v>
      </c>
      <c r="G273" s="185" t="s">
        <v>181</v>
      </c>
      <c r="H273" s="186">
        <v>10.4</v>
      </c>
      <c r="I273" s="187"/>
      <c r="J273" s="188">
        <f>ROUND(I273*H273,2)</f>
        <v>0</v>
      </c>
      <c r="K273" s="184" t="s">
        <v>147</v>
      </c>
      <c r="L273" s="41"/>
      <c r="M273" s="189" t="s">
        <v>43</v>
      </c>
      <c r="N273" s="190" t="s">
        <v>51</v>
      </c>
      <c r="O273" s="66"/>
      <c r="P273" s="191">
        <f>O273*H273</f>
        <v>0</v>
      </c>
      <c r="Q273" s="191">
        <v>4.8579999999999998E-2</v>
      </c>
      <c r="R273" s="191">
        <f>Q273*H273</f>
        <v>0.50523200000000001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148</v>
      </c>
      <c r="AT273" s="193" t="s">
        <v>143</v>
      </c>
      <c r="AU273" s="193" t="s">
        <v>87</v>
      </c>
      <c r="AY273" s="18" t="s">
        <v>141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8" t="s">
        <v>85</v>
      </c>
      <c r="BK273" s="194">
        <f>ROUND(I273*H273,2)</f>
        <v>0</v>
      </c>
      <c r="BL273" s="18" t="s">
        <v>148</v>
      </c>
      <c r="BM273" s="193" t="s">
        <v>344</v>
      </c>
    </row>
    <row r="274" spans="1:65" s="2" customFormat="1" ht="11.25">
      <c r="A274" s="36"/>
      <c r="B274" s="37"/>
      <c r="C274" s="38"/>
      <c r="D274" s="195" t="s">
        <v>150</v>
      </c>
      <c r="E274" s="38"/>
      <c r="F274" s="196" t="s">
        <v>345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150</v>
      </c>
      <c r="AU274" s="18" t="s">
        <v>87</v>
      </c>
    </row>
    <row r="275" spans="1:65" s="13" customFormat="1" ht="11.25">
      <c r="B275" s="200"/>
      <c r="C275" s="201"/>
      <c r="D275" s="202" t="s">
        <v>152</v>
      </c>
      <c r="E275" s="203" t="s">
        <v>43</v>
      </c>
      <c r="F275" s="204" t="s">
        <v>331</v>
      </c>
      <c r="G275" s="201"/>
      <c r="H275" s="203" t="s">
        <v>43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152</v>
      </c>
      <c r="AU275" s="210" t="s">
        <v>87</v>
      </c>
      <c r="AV275" s="13" t="s">
        <v>85</v>
      </c>
      <c r="AW275" s="13" t="s">
        <v>41</v>
      </c>
      <c r="AX275" s="13" t="s">
        <v>80</v>
      </c>
      <c r="AY275" s="210" t="s">
        <v>141</v>
      </c>
    </row>
    <row r="276" spans="1:65" s="14" customFormat="1" ht="11.25">
      <c r="B276" s="211"/>
      <c r="C276" s="212"/>
      <c r="D276" s="202" t="s">
        <v>152</v>
      </c>
      <c r="E276" s="213" t="s">
        <v>43</v>
      </c>
      <c r="F276" s="214" t="s">
        <v>332</v>
      </c>
      <c r="G276" s="212"/>
      <c r="H276" s="215">
        <v>2.5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87</v>
      </c>
      <c r="AV276" s="14" t="s">
        <v>87</v>
      </c>
      <c r="AW276" s="14" t="s">
        <v>41</v>
      </c>
      <c r="AX276" s="14" t="s">
        <v>80</v>
      </c>
      <c r="AY276" s="221" t="s">
        <v>141</v>
      </c>
    </row>
    <row r="277" spans="1:65" s="13" customFormat="1" ht="11.25">
      <c r="B277" s="200"/>
      <c r="C277" s="201"/>
      <c r="D277" s="202" t="s">
        <v>152</v>
      </c>
      <c r="E277" s="203" t="s">
        <v>43</v>
      </c>
      <c r="F277" s="204" t="s">
        <v>333</v>
      </c>
      <c r="G277" s="201"/>
      <c r="H277" s="203" t="s">
        <v>43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152</v>
      </c>
      <c r="AU277" s="210" t="s">
        <v>87</v>
      </c>
      <c r="AV277" s="13" t="s">
        <v>85</v>
      </c>
      <c r="AW277" s="13" t="s">
        <v>41</v>
      </c>
      <c r="AX277" s="13" t="s">
        <v>80</v>
      </c>
      <c r="AY277" s="210" t="s">
        <v>141</v>
      </c>
    </row>
    <row r="278" spans="1:65" s="14" customFormat="1" ht="11.25">
      <c r="B278" s="211"/>
      <c r="C278" s="212"/>
      <c r="D278" s="202" t="s">
        <v>152</v>
      </c>
      <c r="E278" s="213" t="s">
        <v>43</v>
      </c>
      <c r="F278" s="214" t="s">
        <v>332</v>
      </c>
      <c r="G278" s="212"/>
      <c r="H278" s="215">
        <v>2.5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87</v>
      </c>
      <c r="AV278" s="14" t="s">
        <v>87</v>
      </c>
      <c r="AW278" s="14" t="s">
        <v>41</v>
      </c>
      <c r="AX278" s="14" t="s">
        <v>80</v>
      </c>
      <c r="AY278" s="221" t="s">
        <v>141</v>
      </c>
    </row>
    <row r="279" spans="1:65" s="13" customFormat="1" ht="11.25">
      <c r="B279" s="200"/>
      <c r="C279" s="201"/>
      <c r="D279" s="202" t="s">
        <v>152</v>
      </c>
      <c r="E279" s="203" t="s">
        <v>43</v>
      </c>
      <c r="F279" s="204" t="s">
        <v>334</v>
      </c>
      <c r="G279" s="201"/>
      <c r="H279" s="203" t="s">
        <v>43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152</v>
      </c>
      <c r="AU279" s="210" t="s">
        <v>87</v>
      </c>
      <c r="AV279" s="13" t="s">
        <v>85</v>
      </c>
      <c r="AW279" s="13" t="s">
        <v>41</v>
      </c>
      <c r="AX279" s="13" t="s">
        <v>80</v>
      </c>
      <c r="AY279" s="210" t="s">
        <v>141</v>
      </c>
    </row>
    <row r="280" spans="1:65" s="13" customFormat="1" ht="11.25">
      <c r="B280" s="200"/>
      <c r="C280" s="201"/>
      <c r="D280" s="202" t="s">
        <v>152</v>
      </c>
      <c r="E280" s="203" t="s">
        <v>43</v>
      </c>
      <c r="F280" s="204" t="s">
        <v>335</v>
      </c>
      <c r="G280" s="201"/>
      <c r="H280" s="203" t="s">
        <v>43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152</v>
      </c>
      <c r="AU280" s="210" t="s">
        <v>87</v>
      </c>
      <c r="AV280" s="13" t="s">
        <v>85</v>
      </c>
      <c r="AW280" s="13" t="s">
        <v>41</v>
      </c>
      <c r="AX280" s="13" t="s">
        <v>80</v>
      </c>
      <c r="AY280" s="210" t="s">
        <v>141</v>
      </c>
    </row>
    <row r="281" spans="1:65" s="14" customFormat="1" ht="11.25">
      <c r="B281" s="211"/>
      <c r="C281" s="212"/>
      <c r="D281" s="202" t="s">
        <v>152</v>
      </c>
      <c r="E281" s="213" t="s">
        <v>43</v>
      </c>
      <c r="F281" s="214" t="s">
        <v>336</v>
      </c>
      <c r="G281" s="212"/>
      <c r="H281" s="215">
        <v>1.6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87</v>
      </c>
      <c r="AV281" s="14" t="s">
        <v>87</v>
      </c>
      <c r="AW281" s="14" t="s">
        <v>41</v>
      </c>
      <c r="AX281" s="14" t="s">
        <v>80</v>
      </c>
      <c r="AY281" s="221" t="s">
        <v>141</v>
      </c>
    </row>
    <row r="282" spans="1:65" s="13" customFormat="1" ht="11.25">
      <c r="B282" s="200"/>
      <c r="C282" s="201"/>
      <c r="D282" s="202" t="s">
        <v>152</v>
      </c>
      <c r="E282" s="203" t="s">
        <v>43</v>
      </c>
      <c r="F282" s="204" t="s">
        <v>337</v>
      </c>
      <c r="G282" s="201"/>
      <c r="H282" s="203" t="s">
        <v>43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152</v>
      </c>
      <c r="AU282" s="210" t="s">
        <v>87</v>
      </c>
      <c r="AV282" s="13" t="s">
        <v>85</v>
      </c>
      <c r="AW282" s="13" t="s">
        <v>41</v>
      </c>
      <c r="AX282" s="13" t="s">
        <v>80</v>
      </c>
      <c r="AY282" s="210" t="s">
        <v>141</v>
      </c>
    </row>
    <row r="283" spans="1:65" s="14" customFormat="1" ht="11.25">
      <c r="B283" s="211"/>
      <c r="C283" s="212"/>
      <c r="D283" s="202" t="s">
        <v>152</v>
      </c>
      <c r="E283" s="213" t="s">
        <v>43</v>
      </c>
      <c r="F283" s="214" t="s">
        <v>338</v>
      </c>
      <c r="G283" s="212"/>
      <c r="H283" s="215">
        <v>1.1000000000000001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152</v>
      </c>
      <c r="AU283" s="221" t="s">
        <v>87</v>
      </c>
      <c r="AV283" s="14" t="s">
        <v>87</v>
      </c>
      <c r="AW283" s="14" t="s">
        <v>41</v>
      </c>
      <c r="AX283" s="14" t="s">
        <v>80</v>
      </c>
      <c r="AY283" s="221" t="s">
        <v>141</v>
      </c>
    </row>
    <row r="284" spans="1:65" s="13" customFormat="1" ht="11.25">
      <c r="B284" s="200"/>
      <c r="C284" s="201"/>
      <c r="D284" s="202" t="s">
        <v>152</v>
      </c>
      <c r="E284" s="203" t="s">
        <v>43</v>
      </c>
      <c r="F284" s="204" t="s">
        <v>339</v>
      </c>
      <c r="G284" s="201"/>
      <c r="H284" s="203" t="s">
        <v>43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152</v>
      </c>
      <c r="AU284" s="210" t="s">
        <v>87</v>
      </c>
      <c r="AV284" s="13" t="s">
        <v>85</v>
      </c>
      <c r="AW284" s="13" t="s">
        <v>41</v>
      </c>
      <c r="AX284" s="13" t="s">
        <v>80</v>
      </c>
      <c r="AY284" s="210" t="s">
        <v>141</v>
      </c>
    </row>
    <row r="285" spans="1:65" s="14" customFormat="1" ht="11.25">
      <c r="B285" s="211"/>
      <c r="C285" s="212"/>
      <c r="D285" s="202" t="s">
        <v>152</v>
      </c>
      <c r="E285" s="213" t="s">
        <v>43</v>
      </c>
      <c r="F285" s="214" t="s">
        <v>336</v>
      </c>
      <c r="G285" s="212"/>
      <c r="H285" s="215">
        <v>1.6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87</v>
      </c>
      <c r="AV285" s="14" t="s">
        <v>87</v>
      </c>
      <c r="AW285" s="14" t="s">
        <v>41</v>
      </c>
      <c r="AX285" s="14" t="s">
        <v>80</v>
      </c>
      <c r="AY285" s="221" t="s">
        <v>141</v>
      </c>
    </row>
    <row r="286" spans="1:65" s="13" customFormat="1" ht="11.25">
      <c r="B286" s="200"/>
      <c r="C286" s="201"/>
      <c r="D286" s="202" t="s">
        <v>152</v>
      </c>
      <c r="E286" s="203" t="s">
        <v>43</v>
      </c>
      <c r="F286" s="204" t="s">
        <v>340</v>
      </c>
      <c r="G286" s="201"/>
      <c r="H286" s="203" t="s">
        <v>43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152</v>
      </c>
      <c r="AU286" s="210" t="s">
        <v>87</v>
      </c>
      <c r="AV286" s="13" t="s">
        <v>85</v>
      </c>
      <c r="AW286" s="13" t="s">
        <v>41</v>
      </c>
      <c r="AX286" s="13" t="s">
        <v>80</v>
      </c>
      <c r="AY286" s="210" t="s">
        <v>141</v>
      </c>
    </row>
    <row r="287" spans="1:65" s="14" customFormat="1" ht="11.25">
      <c r="B287" s="211"/>
      <c r="C287" s="212"/>
      <c r="D287" s="202" t="s">
        <v>152</v>
      </c>
      <c r="E287" s="213" t="s">
        <v>43</v>
      </c>
      <c r="F287" s="214" t="s">
        <v>338</v>
      </c>
      <c r="G287" s="212"/>
      <c r="H287" s="215">
        <v>1.1000000000000001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87</v>
      </c>
      <c r="AV287" s="14" t="s">
        <v>87</v>
      </c>
      <c r="AW287" s="14" t="s">
        <v>41</v>
      </c>
      <c r="AX287" s="14" t="s">
        <v>80</v>
      </c>
      <c r="AY287" s="221" t="s">
        <v>141</v>
      </c>
    </row>
    <row r="288" spans="1:65" s="15" customFormat="1" ht="11.25">
      <c r="B288" s="222"/>
      <c r="C288" s="223"/>
      <c r="D288" s="202" t="s">
        <v>152</v>
      </c>
      <c r="E288" s="224" t="s">
        <v>43</v>
      </c>
      <c r="F288" s="225" t="s">
        <v>158</v>
      </c>
      <c r="G288" s="223"/>
      <c r="H288" s="226">
        <v>10.4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152</v>
      </c>
      <c r="AU288" s="232" t="s">
        <v>87</v>
      </c>
      <c r="AV288" s="15" t="s">
        <v>148</v>
      </c>
      <c r="AW288" s="15" t="s">
        <v>41</v>
      </c>
      <c r="AX288" s="15" t="s">
        <v>85</v>
      </c>
      <c r="AY288" s="232" t="s">
        <v>141</v>
      </c>
    </row>
    <row r="289" spans="1:65" s="2" customFormat="1" ht="16.5" customHeight="1">
      <c r="A289" s="36"/>
      <c r="B289" s="37"/>
      <c r="C289" s="182" t="s">
        <v>346</v>
      </c>
      <c r="D289" s="182" t="s">
        <v>143</v>
      </c>
      <c r="E289" s="183" t="s">
        <v>347</v>
      </c>
      <c r="F289" s="184" t="s">
        <v>348</v>
      </c>
      <c r="G289" s="185" t="s">
        <v>146</v>
      </c>
      <c r="H289" s="186">
        <v>30.672000000000001</v>
      </c>
      <c r="I289" s="187"/>
      <c r="J289" s="188">
        <f>ROUND(I289*H289,2)</f>
        <v>0</v>
      </c>
      <c r="K289" s="184" t="s">
        <v>147</v>
      </c>
      <c r="L289" s="41"/>
      <c r="M289" s="189" t="s">
        <v>43</v>
      </c>
      <c r="N289" s="190" t="s">
        <v>51</v>
      </c>
      <c r="O289" s="66"/>
      <c r="P289" s="191">
        <f>O289*H289</f>
        <v>0</v>
      </c>
      <c r="Q289" s="191">
        <v>4.1744200000000002E-2</v>
      </c>
      <c r="R289" s="191">
        <f>Q289*H289</f>
        <v>1.2803781024000001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148</v>
      </c>
      <c r="AT289" s="193" t="s">
        <v>143</v>
      </c>
      <c r="AU289" s="193" t="s">
        <v>87</v>
      </c>
      <c r="AY289" s="18" t="s">
        <v>141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8" t="s">
        <v>85</v>
      </c>
      <c r="BK289" s="194">
        <f>ROUND(I289*H289,2)</f>
        <v>0</v>
      </c>
      <c r="BL289" s="18" t="s">
        <v>148</v>
      </c>
      <c r="BM289" s="193" t="s">
        <v>349</v>
      </c>
    </row>
    <row r="290" spans="1:65" s="2" customFormat="1" ht="11.25">
      <c r="A290" s="36"/>
      <c r="B290" s="37"/>
      <c r="C290" s="38"/>
      <c r="D290" s="195" t="s">
        <v>150</v>
      </c>
      <c r="E290" s="38"/>
      <c r="F290" s="196" t="s">
        <v>350</v>
      </c>
      <c r="G290" s="38"/>
      <c r="H290" s="38"/>
      <c r="I290" s="197"/>
      <c r="J290" s="38"/>
      <c r="K290" s="38"/>
      <c r="L290" s="41"/>
      <c r="M290" s="198"/>
      <c r="N290" s="199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150</v>
      </c>
      <c r="AU290" s="18" t="s">
        <v>87</v>
      </c>
    </row>
    <row r="291" spans="1:65" s="13" customFormat="1" ht="11.25">
      <c r="B291" s="200"/>
      <c r="C291" s="201"/>
      <c r="D291" s="202" t="s">
        <v>152</v>
      </c>
      <c r="E291" s="203" t="s">
        <v>43</v>
      </c>
      <c r="F291" s="204" t="s">
        <v>351</v>
      </c>
      <c r="G291" s="201"/>
      <c r="H291" s="203" t="s">
        <v>43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152</v>
      </c>
      <c r="AU291" s="210" t="s">
        <v>87</v>
      </c>
      <c r="AV291" s="13" t="s">
        <v>85</v>
      </c>
      <c r="AW291" s="13" t="s">
        <v>41</v>
      </c>
      <c r="AX291" s="13" t="s">
        <v>80</v>
      </c>
      <c r="AY291" s="210" t="s">
        <v>141</v>
      </c>
    </row>
    <row r="292" spans="1:65" s="14" customFormat="1" ht="11.25">
      <c r="B292" s="211"/>
      <c r="C292" s="212"/>
      <c r="D292" s="202" t="s">
        <v>152</v>
      </c>
      <c r="E292" s="213" t="s">
        <v>43</v>
      </c>
      <c r="F292" s="214" t="s">
        <v>352</v>
      </c>
      <c r="G292" s="212"/>
      <c r="H292" s="215">
        <v>30.143999999999998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87</v>
      </c>
      <c r="AV292" s="14" t="s">
        <v>87</v>
      </c>
      <c r="AW292" s="14" t="s">
        <v>41</v>
      </c>
      <c r="AX292" s="14" t="s">
        <v>80</v>
      </c>
      <c r="AY292" s="221" t="s">
        <v>141</v>
      </c>
    </row>
    <row r="293" spans="1:65" s="14" customFormat="1" ht="11.25">
      <c r="B293" s="211"/>
      <c r="C293" s="212"/>
      <c r="D293" s="202" t="s">
        <v>152</v>
      </c>
      <c r="E293" s="213" t="s">
        <v>43</v>
      </c>
      <c r="F293" s="214" t="s">
        <v>353</v>
      </c>
      <c r="G293" s="212"/>
      <c r="H293" s="215">
        <v>0.52800000000000002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87</v>
      </c>
      <c r="AV293" s="14" t="s">
        <v>87</v>
      </c>
      <c r="AW293" s="14" t="s">
        <v>41</v>
      </c>
      <c r="AX293" s="14" t="s">
        <v>80</v>
      </c>
      <c r="AY293" s="221" t="s">
        <v>141</v>
      </c>
    </row>
    <row r="294" spans="1:65" s="13" customFormat="1" ht="11.25">
      <c r="B294" s="200"/>
      <c r="C294" s="201"/>
      <c r="D294" s="202" t="s">
        <v>152</v>
      </c>
      <c r="E294" s="203" t="s">
        <v>43</v>
      </c>
      <c r="F294" s="204" t="s">
        <v>334</v>
      </c>
      <c r="G294" s="201"/>
      <c r="H294" s="203" t="s">
        <v>43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152</v>
      </c>
      <c r="AU294" s="210" t="s">
        <v>87</v>
      </c>
      <c r="AV294" s="13" t="s">
        <v>85</v>
      </c>
      <c r="AW294" s="13" t="s">
        <v>41</v>
      </c>
      <c r="AX294" s="13" t="s">
        <v>80</v>
      </c>
      <c r="AY294" s="210" t="s">
        <v>141</v>
      </c>
    </row>
    <row r="295" spans="1:65" s="13" customFormat="1" ht="11.25">
      <c r="B295" s="200"/>
      <c r="C295" s="201"/>
      <c r="D295" s="202" t="s">
        <v>152</v>
      </c>
      <c r="E295" s="203" t="s">
        <v>43</v>
      </c>
      <c r="F295" s="204" t="s">
        <v>354</v>
      </c>
      <c r="G295" s="201"/>
      <c r="H295" s="203" t="s">
        <v>43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152</v>
      </c>
      <c r="AU295" s="210" t="s">
        <v>87</v>
      </c>
      <c r="AV295" s="13" t="s">
        <v>85</v>
      </c>
      <c r="AW295" s="13" t="s">
        <v>41</v>
      </c>
      <c r="AX295" s="13" t="s">
        <v>80</v>
      </c>
      <c r="AY295" s="210" t="s">
        <v>141</v>
      </c>
    </row>
    <row r="296" spans="1:65" s="15" customFormat="1" ht="11.25">
      <c r="B296" s="222"/>
      <c r="C296" s="223"/>
      <c r="D296" s="202" t="s">
        <v>152</v>
      </c>
      <c r="E296" s="224" t="s">
        <v>43</v>
      </c>
      <c r="F296" s="225" t="s">
        <v>158</v>
      </c>
      <c r="G296" s="223"/>
      <c r="H296" s="226">
        <v>30.672000000000001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152</v>
      </c>
      <c r="AU296" s="232" t="s">
        <v>87</v>
      </c>
      <c r="AV296" s="15" t="s">
        <v>148</v>
      </c>
      <c r="AW296" s="15" t="s">
        <v>41</v>
      </c>
      <c r="AX296" s="15" t="s">
        <v>85</v>
      </c>
      <c r="AY296" s="232" t="s">
        <v>141</v>
      </c>
    </row>
    <row r="297" spans="1:65" s="2" customFormat="1" ht="16.5" customHeight="1">
      <c r="A297" s="36"/>
      <c r="B297" s="37"/>
      <c r="C297" s="182" t="s">
        <v>355</v>
      </c>
      <c r="D297" s="182" t="s">
        <v>143</v>
      </c>
      <c r="E297" s="183" t="s">
        <v>356</v>
      </c>
      <c r="F297" s="184" t="s">
        <v>357</v>
      </c>
      <c r="G297" s="185" t="s">
        <v>146</v>
      </c>
      <c r="H297" s="186">
        <v>30.672000000000001</v>
      </c>
      <c r="I297" s="187"/>
      <c r="J297" s="188">
        <f>ROUND(I297*H297,2)</f>
        <v>0</v>
      </c>
      <c r="K297" s="184" t="s">
        <v>147</v>
      </c>
      <c r="L297" s="41"/>
      <c r="M297" s="189" t="s">
        <v>43</v>
      </c>
      <c r="N297" s="190" t="s">
        <v>51</v>
      </c>
      <c r="O297" s="66"/>
      <c r="P297" s="191">
        <f>O297*H297</f>
        <v>0</v>
      </c>
      <c r="Q297" s="191">
        <v>1.5E-5</v>
      </c>
      <c r="R297" s="191">
        <f>Q297*H297</f>
        <v>4.6008000000000003E-4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148</v>
      </c>
      <c r="AT297" s="193" t="s">
        <v>143</v>
      </c>
      <c r="AU297" s="193" t="s">
        <v>87</v>
      </c>
      <c r="AY297" s="18" t="s">
        <v>141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85</v>
      </c>
      <c r="BK297" s="194">
        <f>ROUND(I297*H297,2)</f>
        <v>0</v>
      </c>
      <c r="BL297" s="18" t="s">
        <v>148</v>
      </c>
      <c r="BM297" s="193" t="s">
        <v>358</v>
      </c>
    </row>
    <row r="298" spans="1:65" s="2" customFormat="1" ht="11.25">
      <c r="A298" s="36"/>
      <c r="B298" s="37"/>
      <c r="C298" s="38"/>
      <c r="D298" s="195" t="s">
        <v>150</v>
      </c>
      <c r="E298" s="38"/>
      <c r="F298" s="196" t="s">
        <v>359</v>
      </c>
      <c r="G298" s="38"/>
      <c r="H298" s="38"/>
      <c r="I298" s="197"/>
      <c r="J298" s="38"/>
      <c r="K298" s="38"/>
      <c r="L298" s="41"/>
      <c r="M298" s="198"/>
      <c r="N298" s="19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8" t="s">
        <v>150</v>
      </c>
      <c r="AU298" s="18" t="s">
        <v>87</v>
      </c>
    </row>
    <row r="299" spans="1:65" s="2" customFormat="1" ht="16.5" customHeight="1">
      <c r="A299" s="36"/>
      <c r="B299" s="37"/>
      <c r="C299" s="182" t="s">
        <v>170</v>
      </c>
      <c r="D299" s="182" t="s">
        <v>143</v>
      </c>
      <c r="E299" s="183" t="s">
        <v>360</v>
      </c>
      <c r="F299" s="184" t="s">
        <v>361</v>
      </c>
      <c r="G299" s="185" t="s">
        <v>223</v>
      </c>
      <c r="H299" s="186">
        <v>1.119</v>
      </c>
      <c r="I299" s="187"/>
      <c r="J299" s="188">
        <f>ROUND(I299*H299,2)</f>
        <v>0</v>
      </c>
      <c r="K299" s="184" t="s">
        <v>147</v>
      </c>
      <c r="L299" s="41"/>
      <c r="M299" s="189" t="s">
        <v>43</v>
      </c>
      <c r="N299" s="190" t="s">
        <v>51</v>
      </c>
      <c r="O299" s="66"/>
      <c r="P299" s="191">
        <f>O299*H299</f>
        <v>0</v>
      </c>
      <c r="Q299" s="191">
        <v>1.0487652000000001</v>
      </c>
      <c r="R299" s="191">
        <f>Q299*H299</f>
        <v>1.1735682588</v>
      </c>
      <c r="S299" s="191">
        <v>0</v>
      </c>
      <c r="T299" s="19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3" t="s">
        <v>148</v>
      </c>
      <c r="AT299" s="193" t="s">
        <v>143</v>
      </c>
      <c r="AU299" s="193" t="s">
        <v>87</v>
      </c>
      <c r="AY299" s="18" t="s">
        <v>141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8" t="s">
        <v>85</v>
      </c>
      <c r="BK299" s="194">
        <f>ROUND(I299*H299,2)</f>
        <v>0</v>
      </c>
      <c r="BL299" s="18" t="s">
        <v>148</v>
      </c>
      <c r="BM299" s="193" t="s">
        <v>362</v>
      </c>
    </row>
    <row r="300" spans="1:65" s="2" customFormat="1" ht="11.25">
      <c r="A300" s="36"/>
      <c r="B300" s="37"/>
      <c r="C300" s="38"/>
      <c r="D300" s="195" t="s">
        <v>150</v>
      </c>
      <c r="E300" s="38"/>
      <c r="F300" s="196" t="s">
        <v>363</v>
      </c>
      <c r="G300" s="38"/>
      <c r="H300" s="38"/>
      <c r="I300" s="197"/>
      <c r="J300" s="38"/>
      <c r="K300" s="38"/>
      <c r="L300" s="41"/>
      <c r="M300" s="198"/>
      <c r="N300" s="199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8" t="s">
        <v>150</v>
      </c>
      <c r="AU300" s="18" t="s">
        <v>87</v>
      </c>
    </row>
    <row r="301" spans="1:65" s="13" customFormat="1" ht="11.25">
      <c r="B301" s="200"/>
      <c r="C301" s="201"/>
      <c r="D301" s="202" t="s">
        <v>152</v>
      </c>
      <c r="E301" s="203" t="s">
        <v>43</v>
      </c>
      <c r="F301" s="204" t="s">
        <v>364</v>
      </c>
      <c r="G301" s="201"/>
      <c r="H301" s="203" t="s">
        <v>43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152</v>
      </c>
      <c r="AU301" s="210" t="s">
        <v>87</v>
      </c>
      <c r="AV301" s="13" t="s">
        <v>85</v>
      </c>
      <c r="AW301" s="13" t="s">
        <v>41</v>
      </c>
      <c r="AX301" s="13" t="s">
        <v>80</v>
      </c>
      <c r="AY301" s="210" t="s">
        <v>141</v>
      </c>
    </row>
    <row r="302" spans="1:65" s="14" customFormat="1" ht="11.25">
      <c r="B302" s="211"/>
      <c r="C302" s="212"/>
      <c r="D302" s="202" t="s">
        <v>152</v>
      </c>
      <c r="E302" s="213" t="s">
        <v>43</v>
      </c>
      <c r="F302" s="214" t="s">
        <v>365</v>
      </c>
      <c r="G302" s="212"/>
      <c r="H302" s="215">
        <v>0.44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152</v>
      </c>
      <c r="AU302" s="221" t="s">
        <v>87</v>
      </c>
      <c r="AV302" s="14" t="s">
        <v>87</v>
      </c>
      <c r="AW302" s="14" t="s">
        <v>41</v>
      </c>
      <c r="AX302" s="14" t="s">
        <v>80</v>
      </c>
      <c r="AY302" s="221" t="s">
        <v>141</v>
      </c>
    </row>
    <row r="303" spans="1:65" s="13" customFormat="1" ht="11.25">
      <c r="B303" s="200"/>
      <c r="C303" s="201"/>
      <c r="D303" s="202" t="s">
        <v>152</v>
      </c>
      <c r="E303" s="203" t="s">
        <v>43</v>
      </c>
      <c r="F303" s="204" t="s">
        <v>322</v>
      </c>
      <c r="G303" s="201"/>
      <c r="H303" s="203" t="s">
        <v>43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152</v>
      </c>
      <c r="AU303" s="210" t="s">
        <v>87</v>
      </c>
      <c r="AV303" s="13" t="s">
        <v>85</v>
      </c>
      <c r="AW303" s="13" t="s">
        <v>41</v>
      </c>
      <c r="AX303" s="13" t="s">
        <v>80</v>
      </c>
      <c r="AY303" s="210" t="s">
        <v>141</v>
      </c>
    </row>
    <row r="304" spans="1:65" s="14" customFormat="1" ht="11.25">
      <c r="B304" s="211"/>
      <c r="C304" s="212"/>
      <c r="D304" s="202" t="s">
        <v>152</v>
      </c>
      <c r="E304" s="213" t="s">
        <v>43</v>
      </c>
      <c r="F304" s="214" t="s">
        <v>366</v>
      </c>
      <c r="G304" s="212"/>
      <c r="H304" s="215">
        <v>0.67900000000000005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152</v>
      </c>
      <c r="AU304" s="221" t="s">
        <v>87</v>
      </c>
      <c r="AV304" s="14" t="s">
        <v>87</v>
      </c>
      <c r="AW304" s="14" t="s">
        <v>41</v>
      </c>
      <c r="AX304" s="14" t="s">
        <v>80</v>
      </c>
      <c r="AY304" s="221" t="s">
        <v>141</v>
      </c>
    </row>
    <row r="305" spans="1:65" s="15" customFormat="1" ht="11.25">
      <c r="B305" s="222"/>
      <c r="C305" s="223"/>
      <c r="D305" s="202" t="s">
        <v>152</v>
      </c>
      <c r="E305" s="224" t="s">
        <v>43</v>
      </c>
      <c r="F305" s="225" t="s">
        <v>158</v>
      </c>
      <c r="G305" s="223"/>
      <c r="H305" s="226">
        <v>1.119</v>
      </c>
      <c r="I305" s="227"/>
      <c r="J305" s="223"/>
      <c r="K305" s="223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152</v>
      </c>
      <c r="AU305" s="232" t="s">
        <v>87</v>
      </c>
      <c r="AV305" s="15" t="s">
        <v>148</v>
      </c>
      <c r="AW305" s="15" t="s">
        <v>41</v>
      </c>
      <c r="AX305" s="15" t="s">
        <v>85</v>
      </c>
      <c r="AY305" s="232" t="s">
        <v>141</v>
      </c>
    </row>
    <row r="306" spans="1:65" s="2" customFormat="1" ht="16.5" customHeight="1">
      <c r="A306" s="36"/>
      <c r="B306" s="37"/>
      <c r="C306" s="182" t="s">
        <v>367</v>
      </c>
      <c r="D306" s="182" t="s">
        <v>143</v>
      </c>
      <c r="E306" s="183" t="s">
        <v>368</v>
      </c>
      <c r="F306" s="184" t="s">
        <v>369</v>
      </c>
      <c r="G306" s="185" t="s">
        <v>181</v>
      </c>
      <c r="H306" s="186">
        <v>14.8</v>
      </c>
      <c r="I306" s="187"/>
      <c r="J306" s="188">
        <f>ROUND(I306*H306,2)</f>
        <v>0</v>
      </c>
      <c r="K306" s="184" t="s">
        <v>147</v>
      </c>
      <c r="L306" s="41"/>
      <c r="M306" s="189" t="s">
        <v>43</v>
      </c>
      <c r="N306" s="190" t="s">
        <v>51</v>
      </c>
      <c r="O306" s="66"/>
      <c r="P306" s="191">
        <f>O306*H306</f>
        <v>0</v>
      </c>
      <c r="Q306" s="191">
        <v>2.5020899999999999</v>
      </c>
      <c r="R306" s="191">
        <f>Q306*H306</f>
        <v>37.030932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148</v>
      </c>
      <c r="AT306" s="193" t="s">
        <v>143</v>
      </c>
      <c r="AU306" s="193" t="s">
        <v>87</v>
      </c>
      <c r="AY306" s="18" t="s">
        <v>141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8" t="s">
        <v>85</v>
      </c>
      <c r="BK306" s="194">
        <f>ROUND(I306*H306,2)</f>
        <v>0</v>
      </c>
      <c r="BL306" s="18" t="s">
        <v>148</v>
      </c>
      <c r="BM306" s="193" t="s">
        <v>370</v>
      </c>
    </row>
    <row r="307" spans="1:65" s="2" customFormat="1" ht="11.25">
      <c r="A307" s="36"/>
      <c r="B307" s="37"/>
      <c r="C307" s="38"/>
      <c r="D307" s="195" t="s">
        <v>150</v>
      </c>
      <c r="E307" s="38"/>
      <c r="F307" s="196" t="s">
        <v>371</v>
      </c>
      <c r="G307" s="38"/>
      <c r="H307" s="38"/>
      <c r="I307" s="197"/>
      <c r="J307" s="38"/>
      <c r="K307" s="38"/>
      <c r="L307" s="41"/>
      <c r="M307" s="198"/>
      <c r="N307" s="199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150</v>
      </c>
      <c r="AU307" s="18" t="s">
        <v>87</v>
      </c>
    </row>
    <row r="308" spans="1:65" s="13" customFormat="1" ht="11.25">
      <c r="B308" s="200"/>
      <c r="C308" s="201"/>
      <c r="D308" s="202" t="s">
        <v>152</v>
      </c>
      <c r="E308" s="203" t="s">
        <v>43</v>
      </c>
      <c r="F308" s="204" t="s">
        <v>372</v>
      </c>
      <c r="G308" s="201"/>
      <c r="H308" s="203" t="s">
        <v>43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152</v>
      </c>
      <c r="AU308" s="210" t="s">
        <v>87</v>
      </c>
      <c r="AV308" s="13" t="s">
        <v>85</v>
      </c>
      <c r="AW308" s="13" t="s">
        <v>41</v>
      </c>
      <c r="AX308" s="13" t="s">
        <v>80</v>
      </c>
      <c r="AY308" s="210" t="s">
        <v>141</v>
      </c>
    </row>
    <row r="309" spans="1:65" s="14" customFormat="1" ht="11.25">
      <c r="B309" s="211"/>
      <c r="C309" s="212"/>
      <c r="D309" s="202" t="s">
        <v>152</v>
      </c>
      <c r="E309" s="213" t="s">
        <v>43</v>
      </c>
      <c r="F309" s="214" t="s">
        <v>373</v>
      </c>
      <c r="G309" s="212"/>
      <c r="H309" s="215">
        <v>7.6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152</v>
      </c>
      <c r="AU309" s="221" t="s">
        <v>87</v>
      </c>
      <c r="AV309" s="14" t="s">
        <v>87</v>
      </c>
      <c r="AW309" s="14" t="s">
        <v>41</v>
      </c>
      <c r="AX309" s="14" t="s">
        <v>80</v>
      </c>
      <c r="AY309" s="221" t="s">
        <v>141</v>
      </c>
    </row>
    <row r="310" spans="1:65" s="13" customFormat="1" ht="11.25">
      <c r="B310" s="200"/>
      <c r="C310" s="201"/>
      <c r="D310" s="202" t="s">
        <v>152</v>
      </c>
      <c r="E310" s="203" t="s">
        <v>43</v>
      </c>
      <c r="F310" s="204" t="s">
        <v>374</v>
      </c>
      <c r="G310" s="201"/>
      <c r="H310" s="203" t="s">
        <v>43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152</v>
      </c>
      <c r="AU310" s="210" t="s">
        <v>87</v>
      </c>
      <c r="AV310" s="13" t="s">
        <v>85</v>
      </c>
      <c r="AW310" s="13" t="s">
        <v>41</v>
      </c>
      <c r="AX310" s="13" t="s">
        <v>80</v>
      </c>
      <c r="AY310" s="210" t="s">
        <v>141</v>
      </c>
    </row>
    <row r="311" spans="1:65" s="14" customFormat="1" ht="11.25">
      <c r="B311" s="211"/>
      <c r="C311" s="212"/>
      <c r="D311" s="202" t="s">
        <v>152</v>
      </c>
      <c r="E311" s="213" t="s">
        <v>43</v>
      </c>
      <c r="F311" s="214" t="s">
        <v>375</v>
      </c>
      <c r="G311" s="212"/>
      <c r="H311" s="215">
        <v>7.2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152</v>
      </c>
      <c r="AU311" s="221" t="s">
        <v>87</v>
      </c>
      <c r="AV311" s="14" t="s">
        <v>87</v>
      </c>
      <c r="AW311" s="14" t="s">
        <v>41</v>
      </c>
      <c r="AX311" s="14" t="s">
        <v>80</v>
      </c>
      <c r="AY311" s="221" t="s">
        <v>141</v>
      </c>
    </row>
    <row r="312" spans="1:65" s="15" customFormat="1" ht="11.25">
      <c r="B312" s="222"/>
      <c r="C312" s="223"/>
      <c r="D312" s="202" t="s">
        <v>152</v>
      </c>
      <c r="E312" s="224" t="s">
        <v>43</v>
      </c>
      <c r="F312" s="225" t="s">
        <v>158</v>
      </c>
      <c r="G312" s="223"/>
      <c r="H312" s="226">
        <v>14.8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152</v>
      </c>
      <c r="AU312" s="232" t="s">
        <v>87</v>
      </c>
      <c r="AV312" s="15" t="s">
        <v>148</v>
      </c>
      <c r="AW312" s="15" t="s">
        <v>41</v>
      </c>
      <c r="AX312" s="15" t="s">
        <v>85</v>
      </c>
      <c r="AY312" s="232" t="s">
        <v>141</v>
      </c>
    </row>
    <row r="313" spans="1:65" s="2" customFormat="1" ht="21.75" customHeight="1">
      <c r="A313" s="36"/>
      <c r="B313" s="37"/>
      <c r="C313" s="182" t="s">
        <v>376</v>
      </c>
      <c r="D313" s="182" t="s">
        <v>143</v>
      </c>
      <c r="E313" s="183" t="s">
        <v>377</v>
      </c>
      <c r="F313" s="184" t="s">
        <v>378</v>
      </c>
      <c r="G313" s="185" t="s">
        <v>181</v>
      </c>
      <c r="H313" s="186">
        <v>14.8</v>
      </c>
      <c r="I313" s="187"/>
      <c r="J313" s="188">
        <f>ROUND(I313*H313,2)</f>
        <v>0</v>
      </c>
      <c r="K313" s="184" t="s">
        <v>147</v>
      </c>
      <c r="L313" s="41"/>
      <c r="M313" s="189" t="s">
        <v>43</v>
      </c>
      <c r="N313" s="190" t="s">
        <v>51</v>
      </c>
      <c r="O313" s="66"/>
      <c r="P313" s="191">
        <f>O313*H313</f>
        <v>0</v>
      </c>
      <c r="Q313" s="191">
        <v>4.8579999999999998E-2</v>
      </c>
      <c r="R313" s="191">
        <f>Q313*H313</f>
        <v>0.71898399999999996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148</v>
      </c>
      <c r="AT313" s="193" t="s">
        <v>143</v>
      </c>
      <c r="AU313" s="193" t="s">
        <v>87</v>
      </c>
      <c r="AY313" s="18" t="s">
        <v>141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8" t="s">
        <v>85</v>
      </c>
      <c r="BK313" s="194">
        <f>ROUND(I313*H313,2)</f>
        <v>0</v>
      </c>
      <c r="BL313" s="18" t="s">
        <v>148</v>
      </c>
      <c r="BM313" s="193" t="s">
        <v>379</v>
      </c>
    </row>
    <row r="314" spans="1:65" s="2" customFormat="1" ht="11.25">
      <c r="A314" s="36"/>
      <c r="B314" s="37"/>
      <c r="C314" s="38"/>
      <c r="D314" s="195" t="s">
        <v>150</v>
      </c>
      <c r="E314" s="38"/>
      <c r="F314" s="196" t="s">
        <v>380</v>
      </c>
      <c r="G314" s="38"/>
      <c r="H314" s="38"/>
      <c r="I314" s="197"/>
      <c r="J314" s="38"/>
      <c r="K314" s="38"/>
      <c r="L314" s="41"/>
      <c r="M314" s="198"/>
      <c r="N314" s="19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8" t="s">
        <v>150</v>
      </c>
      <c r="AU314" s="18" t="s">
        <v>87</v>
      </c>
    </row>
    <row r="315" spans="1:65" s="2" customFormat="1" ht="21.75" customHeight="1">
      <c r="A315" s="36"/>
      <c r="B315" s="37"/>
      <c r="C315" s="182" t="s">
        <v>381</v>
      </c>
      <c r="D315" s="182" t="s">
        <v>143</v>
      </c>
      <c r="E315" s="183" t="s">
        <v>382</v>
      </c>
      <c r="F315" s="184" t="s">
        <v>383</v>
      </c>
      <c r="G315" s="185" t="s">
        <v>146</v>
      </c>
      <c r="H315" s="186">
        <v>59.981999999999999</v>
      </c>
      <c r="I315" s="187"/>
      <c r="J315" s="188">
        <f>ROUND(I315*H315,2)</f>
        <v>0</v>
      </c>
      <c r="K315" s="184" t="s">
        <v>147</v>
      </c>
      <c r="L315" s="41"/>
      <c r="M315" s="189" t="s">
        <v>43</v>
      </c>
      <c r="N315" s="190" t="s">
        <v>51</v>
      </c>
      <c r="O315" s="66"/>
      <c r="P315" s="191">
        <f>O315*H315</f>
        <v>0</v>
      </c>
      <c r="Q315" s="191">
        <v>1.8247000000000001E-3</v>
      </c>
      <c r="R315" s="191">
        <f>Q315*H315</f>
        <v>0.1094491554</v>
      </c>
      <c r="S315" s="191">
        <v>0</v>
      </c>
      <c r="T315" s="19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3" t="s">
        <v>148</v>
      </c>
      <c r="AT315" s="193" t="s">
        <v>143</v>
      </c>
      <c r="AU315" s="193" t="s">
        <v>87</v>
      </c>
      <c r="AY315" s="18" t="s">
        <v>141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85</v>
      </c>
      <c r="BK315" s="194">
        <f>ROUND(I315*H315,2)</f>
        <v>0</v>
      </c>
      <c r="BL315" s="18" t="s">
        <v>148</v>
      </c>
      <c r="BM315" s="193" t="s">
        <v>384</v>
      </c>
    </row>
    <row r="316" spans="1:65" s="2" customFormat="1" ht="11.25">
      <c r="A316" s="36"/>
      <c r="B316" s="37"/>
      <c r="C316" s="38"/>
      <c r="D316" s="195" t="s">
        <v>150</v>
      </c>
      <c r="E316" s="38"/>
      <c r="F316" s="196" t="s">
        <v>385</v>
      </c>
      <c r="G316" s="38"/>
      <c r="H316" s="38"/>
      <c r="I316" s="197"/>
      <c r="J316" s="38"/>
      <c r="K316" s="38"/>
      <c r="L316" s="41"/>
      <c r="M316" s="198"/>
      <c r="N316" s="19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150</v>
      </c>
      <c r="AU316" s="18" t="s">
        <v>87</v>
      </c>
    </row>
    <row r="317" spans="1:65" s="14" customFormat="1" ht="11.25">
      <c r="B317" s="211"/>
      <c r="C317" s="212"/>
      <c r="D317" s="202" t="s">
        <v>152</v>
      </c>
      <c r="E317" s="213" t="s">
        <v>43</v>
      </c>
      <c r="F317" s="214" t="s">
        <v>386</v>
      </c>
      <c r="G317" s="212"/>
      <c r="H317" s="215">
        <v>8.6579999999999995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87</v>
      </c>
      <c r="AV317" s="14" t="s">
        <v>87</v>
      </c>
      <c r="AW317" s="14" t="s">
        <v>41</v>
      </c>
      <c r="AX317" s="14" t="s">
        <v>80</v>
      </c>
      <c r="AY317" s="221" t="s">
        <v>141</v>
      </c>
    </row>
    <row r="318" spans="1:65" s="14" customFormat="1" ht="11.25">
      <c r="B318" s="211"/>
      <c r="C318" s="212"/>
      <c r="D318" s="202" t="s">
        <v>152</v>
      </c>
      <c r="E318" s="213" t="s">
        <v>43</v>
      </c>
      <c r="F318" s="214" t="s">
        <v>387</v>
      </c>
      <c r="G318" s="212"/>
      <c r="H318" s="215">
        <v>5.4390000000000001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87</v>
      </c>
      <c r="AV318" s="14" t="s">
        <v>87</v>
      </c>
      <c r="AW318" s="14" t="s">
        <v>41</v>
      </c>
      <c r="AX318" s="14" t="s">
        <v>80</v>
      </c>
      <c r="AY318" s="221" t="s">
        <v>141</v>
      </c>
    </row>
    <row r="319" spans="1:65" s="14" customFormat="1" ht="11.25">
      <c r="B319" s="211"/>
      <c r="C319" s="212"/>
      <c r="D319" s="202" t="s">
        <v>152</v>
      </c>
      <c r="E319" s="213" t="s">
        <v>43</v>
      </c>
      <c r="F319" s="214" t="s">
        <v>388</v>
      </c>
      <c r="G319" s="212"/>
      <c r="H319" s="215">
        <v>8.4420000000000002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152</v>
      </c>
      <c r="AU319" s="221" t="s">
        <v>87</v>
      </c>
      <c r="AV319" s="14" t="s">
        <v>87</v>
      </c>
      <c r="AW319" s="14" t="s">
        <v>41</v>
      </c>
      <c r="AX319" s="14" t="s">
        <v>80</v>
      </c>
      <c r="AY319" s="221" t="s">
        <v>141</v>
      </c>
    </row>
    <row r="320" spans="1:65" s="14" customFormat="1" ht="11.25">
      <c r="B320" s="211"/>
      <c r="C320" s="212"/>
      <c r="D320" s="202" t="s">
        <v>152</v>
      </c>
      <c r="E320" s="213" t="s">
        <v>43</v>
      </c>
      <c r="F320" s="214" t="s">
        <v>389</v>
      </c>
      <c r="G320" s="212"/>
      <c r="H320" s="215">
        <v>5.1870000000000003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152</v>
      </c>
      <c r="AU320" s="221" t="s">
        <v>87</v>
      </c>
      <c r="AV320" s="14" t="s">
        <v>87</v>
      </c>
      <c r="AW320" s="14" t="s">
        <v>41</v>
      </c>
      <c r="AX320" s="14" t="s">
        <v>80</v>
      </c>
      <c r="AY320" s="221" t="s">
        <v>141</v>
      </c>
    </row>
    <row r="321" spans="1:65" s="14" customFormat="1" ht="11.25">
      <c r="B321" s="211"/>
      <c r="C321" s="212"/>
      <c r="D321" s="202" t="s">
        <v>152</v>
      </c>
      <c r="E321" s="213" t="s">
        <v>43</v>
      </c>
      <c r="F321" s="214" t="s">
        <v>390</v>
      </c>
      <c r="G321" s="212"/>
      <c r="H321" s="215">
        <v>5.2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152</v>
      </c>
      <c r="AU321" s="221" t="s">
        <v>87</v>
      </c>
      <c r="AV321" s="14" t="s">
        <v>87</v>
      </c>
      <c r="AW321" s="14" t="s">
        <v>41</v>
      </c>
      <c r="AX321" s="14" t="s">
        <v>80</v>
      </c>
      <c r="AY321" s="221" t="s">
        <v>141</v>
      </c>
    </row>
    <row r="322" spans="1:65" s="14" customFormat="1" ht="11.25">
      <c r="B322" s="211"/>
      <c r="C322" s="212"/>
      <c r="D322" s="202" t="s">
        <v>152</v>
      </c>
      <c r="E322" s="213" t="s">
        <v>43</v>
      </c>
      <c r="F322" s="214" t="s">
        <v>391</v>
      </c>
      <c r="G322" s="212"/>
      <c r="H322" s="215">
        <v>3.08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152</v>
      </c>
      <c r="AU322" s="221" t="s">
        <v>87</v>
      </c>
      <c r="AV322" s="14" t="s">
        <v>87</v>
      </c>
      <c r="AW322" s="14" t="s">
        <v>41</v>
      </c>
      <c r="AX322" s="14" t="s">
        <v>80</v>
      </c>
      <c r="AY322" s="221" t="s">
        <v>141</v>
      </c>
    </row>
    <row r="323" spans="1:65" s="14" customFormat="1" ht="11.25">
      <c r="B323" s="211"/>
      <c r="C323" s="212"/>
      <c r="D323" s="202" t="s">
        <v>152</v>
      </c>
      <c r="E323" s="213" t="s">
        <v>43</v>
      </c>
      <c r="F323" s="214" t="s">
        <v>392</v>
      </c>
      <c r="G323" s="212"/>
      <c r="H323" s="215">
        <v>23.975999999999999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87</v>
      </c>
      <c r="AV323" s="14" t="s">
        <v>87</v>
      </c>
      <c r="AW323" s="14" t="s">
        <v>41</v>
      </c>
      <c r="AX323" s="14" t="s">
        <v>80</v>
      </c>
      <c r="AY323" s="221" t="s">
        <v>141</v>
      </c>
    </row>
    <row r="324" spans="1:65" s="15" customFormat="1" ht="11.25">
      <c r="B324" s="222"/>
      <c r="C324" s="223"/>
      <c r="D324" s="202" t="s">
        <v>152</v>
      </c>
      <c r="E324" s="224" t="s">
        <v>43</v>
      </c>
      <c r="F324" s="225" t="s">
        <v>158</v>
      </c>
      <c r="G324" s="223"/>
      <c r="H324" s="226">
        <v>59.981999999999999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152</v>
      </c>
      <c r="AU324" s="232" t="s">
        <v>87</v>
      </c>
      <c r="AV324" s="15" t="s">
        <v>148</v>
      </c>
      <c r="AW324" s="15" t="s">
        <v>41</v>
      </c>
      <c r="AX324" s="15" t="s">
        <v>85</v>
      </c>
      <c r="AY324" s="232" t="s">
        <v>141</v>
      </c>
    </row>
    <row r="325" spans="1:65" s="2" customFormat="1" ht="16.5" customHeight="1">
      <c r="A325" s="36"/>
      <c r="B325" s="37"/>
      <c r="C325" s="182" t="s">
        <v>393</v>
      </c>
      <c r="D325" s="182" t="s">
        <v>143</v>
      </c>
      <c r="E325" s="183" t="s">
        <v>394</v>
      </c>
      <c r="F325" s="184" t="s">
        <v>395</v>
      </c>
      <c r="G325" s="185" t="s">
        <v>146</v>
      </c>
      <c r="H325" s="186">
        <v>59.981999999999999</v>
      </c>
      <c r="I325" s="187"/>
      <c r="J325" s="188">
        <f>ROUND(I325*H325,2)</f>
        <v>0</v>
      </c>
      <c r="K325" s="184" t="s">
        <v>147</v>
      </c>
      <c r="L325" s="41"/>
      <c r="M325" s="189" t="s">
        <v>43</v>
      </c>
      <c r="N325" s="190" t="s">
        <v>51</v>
      </c>
      <c r="O325" s="66"/>
      <c r="P325" s="191">
        <f>O325*H325</f>
        <v>0</v>
      </c>
      <c r="Q325" s="191">
        <v>3.6000000000000001E-5</v>
      </c>
      <c r="R325" s="191">
        <f>Q325*H325</f>
        <v>2.1593520000000002E-3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148</v>
      </c>
      <c r="AT325" s="193" t="s">
        <v>143</v>
      </c>
      <c r="AU325" s="193" t="s">
        <v>87</v>
      </c>
      <c r="AY325" s="18" t="s">
        <v>141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8" t="s">
        <v>85</v>
      </c>
      <c r="BK325" s="194">
        <f>ROUND(I325*H325,2)</f>
        <v>0</v>
      </c>
      <c r="BL325" s="18" t="s">
        <v>148</v>
      </c>
      <c r="BM325" s="193" t="s">
        <v>396</v>
      </c>
    </row>
    <row r="326" spans="1:65" s="2" customFormat="1" ht="11.25">
      <c r="A326" s="36"/>
      <c r="B326" s="37"/>
      <c r="C326" s="38"/>
      <c r="D326" s="195" t="s">
        <v>150</v>
      </c>
      <c r="E326" s="38"/>
      <c r="F326" s="196" t="s">
        <v>397</v>
      </c>
      <c r="G326" s="38"/>
      <c r="H326" s="38"/>
      <c r="I326" s="197"/>
      <c r="J326" s="38"/>
      <c r="K326" s="38"/>
      <c r="L326" s="41"/>
      <c r="M326" s="198"/>
      <c r="N326" s="199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8" t="s">
        <v>150</v>
      </c>
      <c r="AU326" s="18" t="s">
        <v>87</v>
      </c>
    </row>
    <row r="327" spans="1:65" s="2" customFormat="1" ht="24.2" customHeight="1">
      <c r="A327" s="36"/>
      <c r="B327" s="37"/>
      <c r="C327" s="182" t="s">
        <v>398</v>
      </c>
      <c r="D327" s="182" t="s">
        <v>143</v>
      </c>
      <c r="E327" s="183" t="s">
        <v>399</v>
      </c>
      <c r="F327" s="184" t="s">
        <v>400</v>
      </c>
      <c r="G327" s="185" t="s">
        <v>223</v>
      </c>
      <c r="H327" s="186">
        <v>2.9289999999999998</v>
      </c>
      <c r="I327" s="187"/>
      <c r="J327" s="188">
        <f>ROUND(I327*H327,2)</f>
        <v>0</v>
      </c>
      <c r="K327" s="184" t="s">
        <v>147</v>
      </c>
      <c r="L327" s="41"/>
      <c r="M327" s="189" t="s">
        <v>43</v>
      </c>
      <c r="N327" s="190" t="s">
        <v>51</v>
      </c>
      <c r="O327" s="66"/>
      <c r="P327" s="191">
        <f>O327*H327</f>
        <v>0</v>
      </c>
      <c r="Q327" s="191">
        <v>1.0485264999999999</v>
      </c>
      <c r="R327" s="191">
        <f>Q327*H327</f>
        <v>3.0711341184999994</v>
      </c>
      <c r="S327" s="191">
        <v>0</v>
      </c>
      <c r="T327" s="19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3" t="s">
        <v>148</v>
      </c>
      <c r="AT327" s="193" t="s">
        <v>143</v>
      </c>
      <c r="AU327" s="193" t="s">
        <v>87</v>
      </c>
      <c r="AY327" s="18" t="s">
        <v>141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18" t="s">
        <v>85</v>
      </c>
      <c r="BK327" s="194">
        <f>ROUND(I327*H327,2)</f>
        <v>0</v>
      </c>
      <c r="BL327" s="18" t="s">
        <v>148</v>
      </c>
      <c r="BM327" s="193" t="s">
        <v>401</v>
      </c>
    </row>
    <row r="328" spans="1:65" s="2" customFormat="1" ht="11.25">
      <c r="A328" s="36"/>
      <c r="B328" s="37"/>
      <c r="C328" s="38"/>
      <c r="D328" s="195" t="s">
        <v>150</v>
      </c>
      <c r="E328" s="38"/>
      <c r="F328" s="196" t="s">
        <v>402</v>
      </c>
      <c r="G328" s="38"/>
      <c r="H328" s="38"/>
      <c r="I328" s="197"/>
      <c r="J328" s="38"/>
      <c r="K328" s="38"/>
      <c r="L328" s="41"/>
      <c r="M328" s="198"/>
      <c r="N328" s="199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150</v>
      </c>
      <c r="AU328" s="18" t="s">
        <v>87</v>
      </c>
    </row>
    <row r="329" spans="1:65" s="13" customFormat="1" ht="11.25">
      <c r="B329" s="200"/>
      <c r="C329" s="201"/>
      <c r="D329" s="202" t="s">
        <v>152</v>
      </c>
      <c r="E329" s="203" t="s">
        <v>43</v>
      </c>
      <c r="F329" s="204" t="s">
        <v>403</v>
      </c>
      <c r="G329" s="201"/>
      <c r="H329" s="203" t="s">
        <v>43</v>
      </c>
      <c r="I329" s="205"/>
      <c r="J329" s="201"/>
      <c r="K329" s="201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152</v>
      </c>
      <c r="AU329" s="210" t="s">
        <v>87</v>
      </c>
      <c r="AV329" s="13" t="s">
        <v>85</v>
      </c>
      <c r="AW329" s="13" t="s">
        <v>41</v>
      </c>
      <c r="AX329" s="13" t="s">
        <v>80</v>
      </c>
      <c r="AY329" s="210" t="s">
        <v>141</v>
      </c>
    </row>
    <row r="330" spans="1:65" s="14" customFormat="1" ht="11.25">
      <c r="B330" s="211"/>
      <c r="C330" s="212"/>
      <c r="D330" s="202" t="s">
        <v>152</v>
      </c>
      <c r="E330" s="213" t="s">
        <v>43</v>
      </c>
      <c r="F330" s="214" t="s">
        <v>404</v>
      </c>
      <c r="G330" s="212"/>
      <c r="H330" s="215">
        <v>1.472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152</v>
      </c>
      <c r="AU330" s="221" t="s">
        <v>87</v>
      </c>
      <c r="AV330" s="14" t="s">
        <v>87</v>
      </c>
      <c r="AW330" s="14" t="s">
        <v>41</v>
      </c>
      <c r="AX330" s="14" t="s">
        <v>80</v>
      </c>
      <c r="AY330" s="221" t="s">
        <v>141</v>
      </c>
    </row>
    <row r="331" spans="1:65" s="13" customFormat="1" ht="11.25">
      <c r="B331" s="200"/>
      <c r="C331" s="201"/>
      <c r="D331" s="202" t="s">
        <v>152</v>
      </c>
      <c r="E331" s="203" t="s">
        <v>43</v>
      </c>
      <c r="F331" s="204" t="s">
        <v>405</v>
      </c>
      <c r="G331" s="201"/>
      <c r="H331" s="203" t="s">
        <v>43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152</v>
      </c>
      <c r="AU331" s="210" t="s">
        <v>87</v>
      </c>
      <c r="AV331" s="13" t="s">
        <v>85</v>
      </c>
      <c r="AW331" s="13" t="s">
        <v>41</v>
      </c>
      <c r="AX331" s="13" t="s">
        <v>80</v>
      </c>
      <c r="AY331" s="210" t="s">
        <v>141</v>
      </c>
    </row>
    <row r="332" spans="1:65" s="14" customFormat="1" ht="11.25">
      <c r="B332" s="211"/>
      <c r="C332" s="212"/>
      <c r="D332" s="202" t="s">
        <v>152</v>
      </c>
      <c r="E332" s="213" t="s">
        <v>43</v>
      </c>
      <c r="F332" s="214" t="s">
        <v>406</v>
      </c>
      <c r="G332" s="212"/>
      <c r="H332" s="215">
        <v>1.4570000000000001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152</v>
      </c>
      <c r="AU332" s="221" t="s">
        <v>87</v>
      </c>
      <c r="AV332" s="14" t="s">
        <v>87</v>
      </c>
      <c r="AW332" s="14" t="s">
        <v>41</v>
      </c>
      <c r="AX332" s="14" t="s">
        <v>80</v>
      </c>
      <c r="AY332" s="221" t="s">
        <v>141</v>
      </c>
    </row>
    <row r="333" spans="1:65" s="15" customFormat="1" ht="11.25">
      <c r="B333" s="222"/>
      <c r="C333" s="223"/>
      <c r="D333" s="202" t="s">
        <v>152</v>
      </c>
      <c r="E333" s="224" t="s">
        <v>43</v>
      </c>
      <c r="F333" s="225" t="s">
        <v>158</v>
      </c>
      <c r="G333" s="223"/>
      <c r="H333" s="226">
        <v>2.9289999999999998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152</v>
      </c>
      <c r="AU333" s="232" t="s">
        <v>87</v>
      </c>
      <c r="AV333" s="15" t="s">
        <v>148</v>
      </c>
      <c r="AW333" s="15" t="s">
        <v>41</v>
      </c>
      <c r="AX333" s="15" t="s">
        <v>85</v>
      </c>
      <c r="AY333" s="232" t="s">
        <v>141</v>
      </c>
    </row>
    <row r="334" spans="1:65" s="2" customFormat="1" ht="16.5" customHeight="1">
      <c r="A334" s="36"/>
      <c r="B334" s="37"/>
      <c r="C334" s="182" t="s">
        <v>407</v>
      </c>
      <c r="D334" s="182" t="s">
        <v>143</v>
      </c>
      <c r="E334" s="183" t="s">
        <v>408</v>
      </c>
      <c r="F334" s="184" t="s">
        <v>409</v>
      </c>
      <c r="G334" s="185" t="s">
        <v>166</v>
      </c>
      <c r="H334" s="186">
        <v>50</v>
      </c>
      <c r="I334" s="187"/>
      <c r="J334" s="188">
        <f>ROUND(I334*H334,2)</f>
        <v>0</v>
      </c>
      <c r="K334" s="184" t="s">
        <v>43</v>
      </c>
      <c r="L334" s="41"/>
      <c r="M334" s="189" t="s">
        <v>43</v>
      </c>
      <c r="N334" s="190" t="s">
        <v>51</v>
      </c>
      <c r="O334" s="66"/>
      <c r="P334" s="191">
        <f>O334*H334</f>
        <v>0</v>
      </c>
      <c r="Q334" s="191">
        <v>6.0904000000000002E-3</v>
      </c>
      <c r="R334" s="191">
        <f>Q334*H334</f>
        <v>0.30452000000000001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148</v>
      </c>
      <c r="AT334" s="193" t="s">
        <v>143</v>
      </c>
      <c r="AU334" s="193" t="s">
        <v>87</v>
      </c>
      <c r="AY334" s="18" t="s">
        <v>141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85</v>
      </c>
      <c r="BK334" s="194">
        <f>ROUND(I334*H334,2)</f>
        <v>0</v>
      </c>
      <c r="BL334" s="18" t="s">
        <v>148</v>
      </c>
      <c r="BM334" s="193" t="s">
        <v>410</v>
      </c>
    </row>
    <row r="335" spans="1:65" s="13" customFormat="1" ht="11.25">
      <c r="B335" s="200"/>
      <c r="C335" s="201"/>
      <c r="D335" s="202" t="s">
        <v>152</v>
      </c>
      <c r="E335" s="203" t="s">
        <v>43</v>
      </c>
      <c r="F335" s="204" t="s">
        <v>199</v>
      </c>
      <c r="G335" s="201"/>
      <c r="H335" s="203" t="s">
        <v>43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152</v>
      </c>
      <c r="AU335" s="210" t="s">
        <v>87</v>
      </c>
      <c r="AV335" s="13" t="s">
        <v>85</v>
      </c>
      <c r="AW335" s="13" t="s">
        <v>41</v>
      </c>
      <c r="AX335" s="13" t="s">
        <v>80</v>
      </c>
      <c r="AY335" s="210" t="s">
        <v>141</v>
      </c>
    </row>
    <row r="336" spans="1:65" s="14" customFormat="1" ht="11.25">
      <c r="B336" s="211"/>
      <c r="C336" s="212"/>
      <c r="D336" s="202" t="s">
        <v>152</v>
      </c>
      <c r="E336" s="213" t="s">
        <v>43</v>
      </c>
      <c r="F336" s="214" t="s">
        <v>411</v>
      </c>
      <c r="G336" s="212"/>
      <c r="H336" s="215">
        <v>50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87</v>
      </c>
      <c r="AV336" s="14" t="s">
        <v>87</v>
      </c>
      <c r="AW336" s="14" t="s">
        <v>41</v>
      </c>
      <c r="AX336" s="14" t="s">
        <v>85</v>
      </c>
      <c r="AY336" s="221" t="s">
        <v>141</v>
      </c>
    </row>
    <row r="337" spans="1:65" s="12" customFormat="1" ht="22.9" customHeight="1">
      <c r="B337" s="166"/>
      <c r="C337" s="167"/>
      <c r="D337" s="168" t="s">
        <v>79</v>
      </c>
      <c r="E337" s="180" t="s">
        <v>148</v>
      </c>
      <c r="F337" s="180" t="s">
        <v>412</v>
      </c>
      <c r="G337" s="167"/>
      <c r="H337" s="167"/>
      <c r="I337" s="170"/>
      <c r="J337" s="181">
        <f>BK337</f>
        <v>0</v>
      </c>
      <c r="K337" s="167"/>
      <c r="L337" s="172"/>
      <c r="M337" s="173"/>
      <c r="N337" s="174"/>
      <c r="O337" s="174"/>
      <c r="P337" s="175">
        <f>SUM(P338:P398)</f>
        <v>0</v>
      </c>
      <c r="Q337" s="174"/>
      <c r="R337" s="175">
        <f>SUM(R338:R398)</f>
        <v>82.28362040862001</v>
      </c>
      <c r="S337" s="174"/>
      <c r="T337" s="176">
        <f>SUM(T338:T398)</f>
        <v>0</v>
      </c>
      <c r="AR337" s="177" t="s">
        <v>85</v>
      </c>
      <c r="AT337" s="178" t="s">
        <v>79</v>
      </c>
      <c r="AU337" s="178" t="s">
        <v>85</v>
      </c>
      <c r="AY337" s="177" t="s">
        <v>141</v>
      </c>
      <c r="BK337" s="179">
        <f>SUM(BK338:BK398)</f>
        <v>0</v>
      </c>
    </row>
    <row r="338" spans="1:65" s="2" customFormat="1" ht="16.5" customHeight="1">
      <c r="A338" s="36"/>
      <c r="B338" s="37"/>
      <c r="C338" s="182" t="s">
        <v>413</v>
      </c>
      <c r="D338" s="182" t="s">
        <v>143</v>
      </c>
      <c r="E338" s="183" t="s">
        <v>414</v>
      </c>
      <c r="F338" s="184" t="s">
        <v>415</v>
      </c>
      <c r="G338" s="185" t="s">
        <v>223</v>
      </c>
      <c r="H338" s="186">
        <v>0.19800000000000001</v>
      </c>
      <c r="I338" s="187"/>
      <c r="J338" s="188">
        <f>ROUND(I338*H338,2)</f>
        <v>0</v>
      </c>
      <c r="K338" s="184" t="s">
        <v>147</v>
      </c>
      <c r="L338" s="41"/>
      <c r="M338" s="189" t="s">
        <v>43</v>
      </c>
      <c r="N338" s="190" t="s">
        <v>51</v>
      </c>
      <c r="O338" s="66"/>
      <c r="P338" s="191">
        <f>O338*H338</f>
        <v>0</v>
      </c>
      <c r="Q338" s="191">
        <v>1.0597380000000001</v>
      </c>
      <c r="R338" s="191">
        <f>Q338*H338</f>
        <v>0.20982812400000003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148</v>
      </c>
      <c r="AT338" s="193" t="s">
        <v>143</v>
      </c>
      <c r="AU338" s="193" t="s">
        <v>87</v>
      </c>
      <c r="AY338" s="18" t="s">
        <v>141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8" t="s">
        <v>85</v>
      </c>
      <c r="BK338" s="194">
        <f>ROUND(I338*H338,2)</f>
        <v>0</v>
      </c>
      <c r="BL338" s="18" t="s">
        <v>148</v>
      </c>
      <c r="BM338" s="193" t="s">
        <v>416</v>
      </c>
    </row>
    <row r="339" spans="1:65" s="2" customFormat="1" ht="11.25">
      <c r="A339" s="36"/>
      <c r="B339" s="37"/>
      <c r="C339" s="38"/>
      <c r="D339" s="195" t="s">
        <v>150</v>
      </c>
      <c r="E339" s="38"/>
      <c r="F339" s="196" t="s">
        <v>417</v>
      </c>
      <c r="G339" s="38"/>
      <c r="H339" s="38"/>
      <c r="I339" s="197"/>
      <c r="J339" s="38"/>
      <c r="K339" s="38"/>
      <c r="L339" s="41"/>
      <c r="M339" s="198"/>
      <c r="N339" s="199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150</v>
      </c>
      <c r="AU339" s="18" t="s">
        <v>87</v>
      </c>
    </row>
    <row r="340" spans="1:65" s="13" customFormat="1" ht="11.25">
      <c r="B340" s="200"/>
      <c r="C340" s="201"/>
      <c r="D340" s="202" t="s">
        <v>152</v>
      </c>
      <c r="E340" s="203" t="s">
        <v>43</v>
      </c>
      <c r="F340" s="204" t="s">
        <v>418</v>
      </c>
      <c r="G340" s="201"/>
      <c r="H340" s="203" t="s">
        <v>43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152</v>
      </c>
      <c r="AU340" s="210" t="s">
        <v>87</v>
      </c>
      <c r="AV340" s="13" t="s">
        <v>85</v>
      </c>
      <c r="AW340" s="13" t="s">
        <v>41</v>
      </c>
      <c r="AX340" s="13" t="s">
        <v>80</v>
      </c>
      <c r="AY340" s="210" t="s">
        <v>141</v>
      </c>
    </row>
    <row r="341" spans="1:65" s="14" customFormat="1" ht="11.25">
      <c r="B341" s="211"/>
      <c r="C341" s="212"/>
      <c r="D341" s="202" t="s">
        <v>152</v>
      </c>
      <c r="E341" s="213" t="s">
        <v>43</v>
      </c>
      <c r="F341" s="214" t="s">
        <v>419</v>
      </c>
      <c r="G341" s="212"/>
      <c r="H341" s="215">
        <v>0.19800000000000001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87</v>
      </c>
      <c r="AV341" s="14" t="s">
        <v>87</v>
      </c>
      <c r="AW341" s="14" t="s">
        <v>41</v>
      </c>
      <c r="AX341" s="14" t="s">
        <v>80</v>
      </c>
      <c r="AY341" s="221" t="s">
        <v>141</v>
      </c>
    </row>
    <row r="342" spans="1:65" s="15" customFormat="1" ht="11.25">
      <c r="B342" s="222"/>
      <c r="C342" s="223"/>
      <c r="D342" s="202" t="s">
        <v>152</v>
      </c>
      <c r="E342" s="224" t="s">
        <v>43</v>
      </c>
      <c r="F342" s="225" t="s">
        <v>158</v>
      </c>
      <c r="G342" s="223"/>
      <c r="H342" s="226">
        <v>0.19800000000000001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152</v>
      </c>
      <c r="AU342" s="232" t="s">
        <v>87</v>
      </c>
      <c r="AV342" s="15" t="s">
        <v>148</v>
      </c>
      <c r="AW342" s="15" t="s">
        <v>41</v>
      </c>
      <c r="AX342" s="15" t="s">
        <v>85</v>
      </c>
      <c r="AY342" s="232" t="s">
        <v>141</v>
      </c>
    </row>
    <row r="343" spans="1:65" s="2" customFormat="1" ht="16.5" customHeight="1">
      <c r="A343" s="36"/>
      <c r="B343" s="37"/>
      <c r="C343" s="182" t="s">
        <v>420</v>
      </c>
      <c r="D343" s="182" t="s">
        <v>143</v>
      </c>
      <c r="E343" s="183" t="s">
        <v>421</v>
      </c>
      <c r="F343" s="184" t="s">
        <v>422</v>
      </c>
      <c r="G343" s="185" t="s">
        <v>181</v>
      </c>
      <c r="H343" s="186">
        <v>11.2</v>
      </c>
      <c r="I343" s="187"/>
      <c r="J343" s="188">
        <f>ROUND(I343*H343,2)</f>
        <v>0</v>
      </c>
      <c r="K343" s="184" t="s">
        <v>147</v>
      </c>
      <c r="L343" s="41"/>
      <c r="M343" s="189" t="s">
        <v>43</v>
      </c>
      <c r="N343" s="190" t="s">
        <v>51</v>
      </c>
      <c r="O343" s="66"/>
      <c r="P343" s="191">
        <f>O343*H343</f>
        <v>0</v>
      </c>
      <c r="Q343" s="191">
        <v>2.502202</v>
      </c>
      <c r="R343" s="191">
        <f>Q343*H343</f>
        <v>28.024662399999997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148</v>
      </c>
      <c r="AT343" s="193" t="s">
        <v>143</v>
      </c>
      <c r="AU343" s="193" t="s">
        <v>87</v>
      </c>
      <c r="AY343" s="18" t="s">
        <v>141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85</v>
      </c>
      <c r="BK343" s="194">
        <f>ROUND(I343*H343,2)</f>
        <v>0</v>
      </c>
      <c r="BL343" s="18" t="s">
        <v>148</v>
      </c>
      <c r="BM343" s="193" t="s">
        <v>423</v>
      </c>
    </row>
    <row r="344" spans="1:65" s="2" customFormat="1" ht="11.25">
      <c r="A344" s="36"/>
      <c r="B344" s="37"/>
      <c r="C344" s="38"/>
      <c r="D344" s="195" t="s">
        <v>150</v>
      </c>
      <c r="E344" s="38"/>
      <c r="F344" s="196" t="s">
        <v>424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8" t="s">
        <v>150</v>
      </c>
      <c r="AU344" s="18" t="s">
        <v>87</v>
      </c>
    </row>
    <row r="345" spans="1:65" s="14" customFormat="1" ht="11.25">
      <c r="B345" s="211"/>
      <c r="C345" s="212"/>
      <c r="D345" s="202" t="s">
        <v>152</v>
      </c>
      <c r="E345" s="213" t="s">
        <v>43</v>
      </c>
      <c r="F345" s="214" t="s">
        <v>425</v>
      </c>
      <c r="G345" s="212"/>
      <c r="H345" s="215">
        <v>11.2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87</v>
      </c>
      <c r="AV345" s="14" t="s">
        <v>87</v>
      </c>
      <c r="AW345" s="14" t="s">
        <v>41</v>
      </c>
      <c r="AX345" s="14" t="s">
        <v>85</v>
      </c>
      <c r="AY345" s="221" t="s">
        <v>141</v>
      </c>
    </row>
    <row r="346" spans="1:65" s="2" customFormat="1" ht="24.2" customHeight="1">
      <c r="A346" s="36"/>
      <c r="B346" s="37"/>
      <c r="C346" s="182" t="s">
        <v>426</v>
      </c>
      <c r="D346" s="182" t="s">
        <v>143</v>
      </c>
      <c r="E346" s="183" t="s">
        <v>427</v>
      </c>
      <c r="F346" s="184" t="s">
        <v>428</v>
      </c>
      <c r="G346" s="185" t="s">
        <v>181</v>
      </c>
      <c r="H346" s="186">
        <v>11.2</v>
      </c>
      <c r="I346" s="187"/>
      <c r="J346" s="188">
        <f>ROUND(I346*H346,2)</f>
        <v>0</v>
      </c>
      <c r="K346" s="184" t="s">
        <v>147</v>
      </c>
      <c r="L346" s="41"/>
      <c r="M346" s="189" t="s">
        <v>43</v>
      </c>
      <c r="N346" s="190" t="s">
        <v>51</v>
      </c>
      <c r="O346" s="66"/>
      <c r="P346" s="191">
        <f>O346*H346</f>
        <v>0</v>
      </c>
      <c r="Q346" s="191">
        <v>4.8579999999999998E-2</v>
      </c>
      <c r="R346" s="191">
        <f>Q346*H346</f>
        <v>0.54409599999999991</v>
      </c>
      <c r="S346" s="191">
        <v>0</v>
      </c>
      <c r="T346" s="19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3" t="s">
        <v>148</v>
      </c>
      <c r="AT346" s="193" t="s">
        <v>143</v>
      </c>
      <c r="AU346" s="193" t="s">
        <v>87</v>
      </c>
      <c r="AY346" s="18" t="s">
        <v>141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85</v>
      </c>
      <c r="BK346" s="194">
        <f>ROUND(I346*H346,2)</f>
        <v>0</v>
      </c>
      <c r="BL346" s="18" t="s">
        <v>148</v>
      </c>
      <c r="BM346" s="193" t="s">
        <v>429</v>
      </c>
    </row>
    <row r="347" spans="1:65" s="2" customFormat="1" ht="11.25">
      <c r="A347" s="36"/>
      <c r="B347" s="37"/>
      <c r="C347" s="38"/>
      <c r="D347" s="195" t="s">
        <v>150</v>
      </c>
      <c r="E347" s="38"/>
      <c r="F347" s="196" t="s">
        <v>430</v>
      </c>
      <c r="G347" s="38"/>
      <c r="H347" s="38"/>
      <c r="I347" s="197"/>
      <c r="J347" s="38"/>
      <c r="K347" s="38"/>
      <c r="L347" s="41"/>
      <c r="M347" s="198"/>
      <c r="N347" s="199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150</v>
      </c>
      <c r="AU347" s="18" t="s">
        <v>87</v>
      </c>
    </row>
    <row r="348" spans="1:65" s="2" customFormat="1" ht="21.75" customHeight="1">
      <c r="A348" s="36"/>
      <c r="B348" s="37"/>
      <c r="C348" s="182" t="s">
        <v>431</v>
      </c>
      <c r="D348" s="182" t="s">
        <v>143</v>
      </c>
      <c r="E348" s="183" t="s">
        <v>432</v>
      </c>
      <c r="F348" s="184" t="s">
        <v>433</v>
      </c>
      <c r="G348" s="185" t="s">
        <v>146</v>
      </c>
      <c r="H348" s="186">
        <v>10.736000000000001</v>
      </c>
      <c r="I348" s="187"/>
      <c r="J348" s="188">
        <f>ROUND(I348*H348,2)</f>
        <v>0</v>
      </c>
      <c r="K348" s="184" t="s">
        <v>147</v>
      </c>
      <c r="L348" s="41"/>
      <c r="M348" s="189" t="s">
        <v>43</v>
      </c>
      <c r="N348" s="190" t="s">
        <v>51</v>
      </c>
      <c r="O348" s="66"/>
      <c r="P348" s="191">
        <f>O348*H348</f>
        <v>0</v>
      </c>
      <c r="Q348" s="191">
        <v>7.4959199999999997E-3</v>
      </c>
      <c r="R348" s="191">
        <f>Q348*H348</f>
        <v>8.0476197119999995E-2</v>
      </c>
      <c r="S348" s="191">
        <v>0</v>
      </c>
      <c r="T348" s="19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3" t="s">
        <v>148</v>
      </c>
      <c r="AT348" s="193" t="s">
        <v>143</v>
      </c>
      <c r="AU348" s="193" t="s">
        <v>87</v>
      </c>
      <c r="AY348" s="18" t="s">
        <v>141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8" t="s">
        <v>85</v>
      </c>
      <c r="BK348" s="194">
        <f>ROUND(I348*H348,2)</f>
        <v>0</v>
      </c>
      <c r="BL348" s="18" t="s">
        <v>148</v>
      </c>
      <c r="BM348" s="193" t="s">
        <v>434</v>
      </c>
    </row>
    <row r="349" spans="1:65" s="2" customFormat="1" ht="11.25">
      <c r="A349" s="36"/>
      <c r="B349" s="37"/>
      <c r="C349" s="38"/>
      <c r="D349" s="195" t="s">
        <v>150</v>
      </c>
      <c r="E349" s="38"/>
      <c r="F349" s="196" t="s">
        <v>435</v>
      </c>
      <c r="G349" s="38"/>
      <c r="H349" s="38"/>
      <c r="I349" s="197"/>
      <c r="J349" s="38"/>
      <c r="K349" s="38"/>
      <c r="L349" s="41"/>
      <c r="M349" s="198"/>
      <c r="N349" s="199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8" t="s">
        <v>150</v>
      </c>
      <c r="AU349" s="18" t="s">
        <v>87</v>
      </c>
    </row>
    <row r="350" spans="1:65" s="13" customFormat="1" ht="11.25">
      <c r="B350" s="200"/>
      <c r="C350" s="201"/>
      <c r="D350" s="202" t="s">
        <v>152</v>
      </c>
      <c r="E350" s="203" t="s">
        <v>43</v>
      </c>
      <c r="F350" s="204" t="s">
        <v>436</v>
      </c>
      <c r="G350" s="201"/>
      <c r="H350" s="203" t="s">
        <v>43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152</v>
      </c>
      <c r="AU350" s="210" t="s">
        <v>87</v>
      </c>
      <c r="AV350" s="13" t="s">
        <v>85</v>
      </c>
      <c r="AW350" s="13" t="s">
        <v>41</v>
      </c>
      <c r="AX350" s="13" t="s">
        <v>80</v>
      </c>
      <c r="AY350" s="210" t="s">
        <v>141</v>
      </c>
    </row>
    <row r="351" spans="1:65" s="14" customFormat="1" ht="11.25">
      <c r="B351" s="211"/>
      <c r="C351" s="212"/>
      <c r="D351" s="202" t="s">
        <v>152</v>
      </c>
      <c r="E351" s="213" t="s">
        <v>43</v>
      </c>
      <c r="F351" s="214" t="s">
        <v>437</v>
      </c>
      <c r="G351" s="212"/>
      <c r="H351" s="215">
        <v>2.2000000000000002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152</v>
      </c>
      <c r="AU351" s="221" t="s">
        <v>87</v>
      </c>
      <c r="AV351" s="14" t="s">
        <v>87</v>
      </c>
      <c r="AW351" s="14" t="s">
        <v>41</v>
      </c>
      <c r="AX351" s="14" t="s">
        <v>80</v>
      </c>
      <c r="AY351" s="221" t="s">
        <v>141</v>
      </c>
    </row>
    <row r="352" spans="1:65" s="13" customFormat="1" ht="11.25">
      <c r="B352" s="200"/>
      <c r="C352" s="201"/>
      <c r="D352" s="202" t="s">
        <v>152</v>
      </c>
      <c r="E352" s="203" t="s">
        <v>43</v>
      </c>
      <c r="F352" s="204" t="s">
        <v>438</v>
      </c>
      <c r="G352" s="201"/>
      <c r="H352" s="203" t="s">
        <v>43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152</v>
      </c>
      <c r="AU352" s="210" t="s">
        <v>87</v>
      </c>
      <c r="AV352" s="13" t="s">
        <v>85</v>
      </c>
      <c r="AW352" s="13" t="s">
        <v>41</v>
      </c>
      <c r="AX352" s="13" t="s">
        <v>80</v>
      </c>
      <c r="AY352" s="210" t="s">
        <v>141</v>
      </c>
    </row>
    <row r="353" spans="1:65" s="14" customFormat="1" ht="11.25">
      <c r="B353" s="211"/>
      <c r="C353" s="212"/>
      <c r="D353" s="202" t="s">
        <v>152</v>
      </c>
      <c r="E353" s="213" t="s">
        <v>43</v>
      </c>
      <c r="F353" s="214" t="s">
        <v>437</v>
      </c>
      <c r="G353" s="212"/>
      <c r="H353" s="215">
        <v>2.2000000000000002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152</v>
      </c>
      <c r="AU353" s="221" t="s">
        <v>87</v>
      </c>
      <c r="AV353" s="14" t="s">
        <v>87</v>
      </c>
      <c r="AW353" s="14" t="s">
        <v>41</v>
      </c>
      <c r="AX353" s="14" t="s">
        <v>80</v>
      </c>
      <c r="AY353" s="221" t="s">
        <v>141</v>
      </c>
    </row>
    <row r="354" spans="1:65" s="13" customFormat="1" ht="11.25">
      <c r="B354" s="200"/>
      <c r="C354" s="201"/>
      <c r="D354" s="202" t="s">
        <v>152</v>
      </c>
      <c r="E354" s="203" t="s">
        <v>43</v>
      </c>
      <c r="F354" s="204" t="s">
        <v>439</v>
      </c>
      <c r="G354" s="201"/>
      <c r="H354" s="203" t="s">
        <v>43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152</v>
      </c>
      <c r="AU354" s="210" t="s">
        <v>87</v>
      </c>
      <c r="AV354" s="13" t="s">
        <v>85</v>
      </c>
      <c r="AW354" s="13" t="s">
        <v>41</v>
      </c>
      <c r="AX354" s="13" t="s">
        <v>80</v>
      </c>
      <c r="AY354" s="210" t="s">
        <v>141</v>
      </c>
    </row>
    <row r="355" spans="1:65" s="14" customFormat="1" ht="11.25">
      <c r="B355" s="211"/>
      <c r="C355" s="212"/>
      <c r="D355" s="202" t="s">
        <v>152</v>
      </c>
      <c r="E355" s="213" t="s">
        <v>43</v>
      </c>
      <c r="F355" s="214" t="s">
        <v>440</v>
      </c>
      <c r="G355" s="212"/>
      <c r="H355" s="215">
        <v>3.1680000000000001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152</v>
      </c>
      <c r="AU355" s="221" t="s">
        <v>87</v>
      </c>
      <c r="AV355" s="14" t="s">
        <v>87</v>
      </c>
      <c r="AW355" s="14" t="s">
        <v>41</v>
      </c>
      <c r="AX355" s="14" t="s">
        <v>80</v>
      </c>
      <c r="AY355" s="221" t="s">
        <v>141</v>
      </c>
    </row>
    <row r="356" spans="1:65" s="13" customFormat="1" ht="11.25">
      <c r="B356" s="200"/>
      <c r="C356" s="201"/>
      <c r="D356" s="202" t="s">
        <v>152</v>
      </c>
      <c r="E356" s="203" t="s">
        <v>43</v>
      </c>
      <c r="F356" s="204" t="s">
        <v>441</v>
      </c>
      <c r="G356" s="201"/>
      <c r="H356" s="203" t="s">
        <v>43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152</v>
      </c>
      <c r="AU356" s="210" t="s">
        <v>87</v>
      </c>
      <c r="AV356" s="13" t="s">
        <v>85</v>
      </c>
      <c r="AW356" s="13" t="s">
        <v>41</v>
      </c>
      <c r="AX356" s="13" t="s">
        <v>80</v>
      </c>
      <c r="AY356" s="210" t="s">
        <v>141</v>
      </c>
    </row>
    <row r="357" spans="1:65" s="14" customFormat="1" ht="11.25">
      <c r="B357" s="211"/>
      <c r="C357" s="212"/>
      <c r="D357" s="202" t="s">
        <v>152</v>
      </c>
      <c r="E357" s="213" t="s">
        <v>43</v>
      </c>
      <c r="F357" s="214" t="s">
        <v>440</v>
      </c>
      <c r="G357" s="212"/>
      <c r="H357" s="215">
        <v>3.1680000000000001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87</v>
      </c>
      <c r="AV357" s="14" t="s">
        <v>87</v>
      </c>
      <c r="AW357" s="14" t="s">
        <v>41</v>
      </c>
      <c r="AX357" s="14" t="s">
        <v>80</v>
      </c>
      <c r="AY357" s="221" t="s">
        <v>141</v>
      </c>
    </row>
    <row r="358" spans="1:65" s="15" customFormat="1" ht="11.25">
      <c r="B358" s="222"/>
      <c r="C358" s="223"/>
      <c r="D358" s="202" t="s">
        <v>152</v>
      </c>
      <c r="E358" s="224" t="s">
        <v>43</v>
      </c>
      <c r="F358" s="225" t="s">
        <v>158</v>
      </c>
      <c r="G358" s="223"/>
      <c r="H358" s="226">
        <v>10.736000000000001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152</v>
      </c>
      <c r="AU358" s="232" t="s">
        <v>87</v>
      </c>
      <c r="AV358" s="15" t="s">
        <v>148</v>
      </c>
      <c r="AW358" s="15" t="s">
        <v>41</v>
      </c>
      <c r="AX358" s="15" t="s">
        <v>85</v>
      </c>
      <c r="AY358" s="232" t="s">
        <v>141</v>
      </c>
    </row>
    <row r="359" spans="1:65" s="2" customFormat="1" ht="24.2" customHeight="1">
      <c r="A359" s="36"/>
      <c r="B359" s="37"/>
      <c r="C359" s="182" t="s">
        <v>442</v>
      </c>
      <c r="D359" s="182" t="s">
        <v>143</v>
      </c>
      <c r="E359" s="183" t="s">
        <v>443</v>
      </c>
      <c r="F359" s="184" t="s">
        <v>444</v>
      </c>
      <c r="G359" s="185" t="s">
        <v>146</v>
      </c>
      <c r="H359" s="186">
        <v>10.736000000000001</v>
      </c>
      <c r="I359" s="187"/>
      <c r="J359" s="188">
        <f>ROUND(I359*H359,2)</f>
        <v>0</v>
      </c>
      <c r="K359" s="184" t="s">
        <v>147</v>
      </c>
      <c r="L359" s="41"/>
      <c r="M359" s="189" t="s">
        <v>43</v>
      </c>
      <c r="N359" s="190" t="s">
        <v>51</v>
      </c>
      <c r="O359" s="66"/>
      <c r="P359" s="191">
        <f>O359*H359</f>
        <v>0</v>
      </c>
      <c r="Q359" s="191">
        <v>4.5000000000000003E-5</v>
      </c>
      <c r="R359" s="191">
        <f>Q359*H359</f>
        <v>4.8312000000000008E-4</v>
      </c>
      <c r="S359" s="191">
        <v>0</v>
      </c>
      <c r="T359" s="19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3" t="s">
        <v>148</v>
      </c>
      <c r="AT359" s="193" t="s">
        <v>143</v>
      </c>
      <c r="AU359" s="193" t="s">
        <v>87</v>
      </c>
      <c r="AY359" s="18" t="s">
        <v>141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8" t="s">
        <v>85</v>
      </c>
      <c r="BK359" s="194">
        <f>ROUND(I359*H359,2)</f>
        <v>0</v>
      </c>
      <c r="BL359" s="18" t="s">
        <v>148</v>
      </c>
      <c r="BM359" s="193" t="s">
        <v>445</v>
      </c>
    </row>
    <row r="360" spans="1:65" s="2" customFormat="1" ht="11.25">
      <c r="A360" s="36"/>
      <c r="B360" s="37"/>
      <c r="C360" s="38"/>
      <c r="D360" s="195" t="s">
        <v>150</v>
      </c>
      <c r="E360" s="38"/>
      <c r="F360" s="196" t="s">
        <v>446</v>
      </c>
      <c r="G360" s="38"/>
      <c r="H360" s="38"/>
      <c r="I360" s="197"/>
      <c r="J360" s="38"/>
      <c r="K360" s="38"/>
      <c r="L360" s="41"/>
      <c r="M360" s="198"/>
      <c r="N360" s="199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8" t="s">
        <v>150</v>
      </c>
      <c r="AU360" s="18" t="s">
        <v>87</v>
      </c>
    </row>
    <row r="361" spans="1:65" s="2" customFormat="1" ht="16.5" customHeight="1">
      <c r="A361" s="36"/>
      <c r="B361" s="37"/>
      <c r="C361" s="182" t="s">
        <v>28</v>
      </c>
      <c r="D361" s="182" t="s">
        <v>143</v>
      </c>
      <c r="E361" s="183" t="s">
        <v>447</v>
      </c>
      <c r="F361" s="184" t="s">
        <v>448</v>
      </c>
      <c r="G361" s="185" t="s">
        <v>223</v>
      </c>
      <c r="H361" s="186">
        <v>2.2959999999999998</v>
      </c>
      <c r="I361" s="187"/>
      <c r="J361" s="188">
        <f>ROUND(I361*H361,2)</f>
        <v>0</v>
      </c>
      <c r="K361" s="184" t="s">
        <v>147</v>
      </c>
      <c r="L361" s="41"/>
      <c r="M361" s="189" t="s">
        <v>43</v>
      </c>
      <c r="N361" s="190" t="s">
        <v>51</v>
      </c>
      <c r="O361" s="66"/>
      <c r="P361" s="191">
        <f>O361*H361</f>
        <v>0</v>
      </c>
      <c r="Q361" s="191">
        <v>1.0492655</v>
      </c>
      <c r="R361" s="191">
        <f>Q361*H361</f>
        <v>2.4091135879999999</v>
      </c>
      <c r="S361" s="191">
        <v>0</v>
      </c>
      <c r="T361" s="19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3" t="s">
        <v>148</v>
      </c>
      <c r="AT361" s="193" t="s">
        <v>143</v>
      </c>
      <c r="AU361" s="193" t="s">
        <v>87</v>
      </c>
      <c r="AY361" s="18" t="s">
        <v>141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8" t="s">
        <v>85</v>
      </c>
      <c r="BK361" s="194">
        <f>ROUND(I361*H361,2)</f>
        <v>0</v>
      </c>
      <c r="BL361" s="18" t="s">
        <v>148</v>
      </c>
      <c r="BM361" s="193" t="s">
        <v>449</v>
      </c>
    </row>
    <row r="362" spans="1:65" s="2" customFormat="1" ht="11.25">
      <c r="A362" s="36"/>
      <c r="B362" s="37"/>
      <c r="C362" s="38"/>
      <c r="D362" s="195" t="s">
        <v>150</v>
      </c>
      <c r="E362" s="38"/>
      <c r="F362" s="196" t="s">
        <v>450</v>
      </c>
      <c r="G362" s="38"/>
      <c r="H362" s="38"/>
      <c r="I362" s="197"/>
      <c r="J362" s="38"/>
      <c r="K362" s="38"/>
      <c r="L362" s="41"/>
      <c r="M362" s="198"/>
      <c r="N362" s="199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8" t="s">
        <v>150</v>
      </c>
      <c r="AU362" s="18" t="s">
        <v>87</v>
      </c>
    </row>
    <row r="363" spans="1:65" s="14" customFormat="1" ht="11.25">
      <c r="B363" s="211"/>
      <c r="C363" s="212"/>
      <c r="D363" s="202" t="s">
        <v>152</v>
      </c>
      <c r="E363" s="213" t="s">
        <v>43</v>
      </c>
      <c r="F363" s="214" t="s">
        <v>451</v>
      </c>
      <c r="G363" s="212"/>
      <c r="H363" s="215">
        <v>2.2959999999999998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87</v>
      </c>
      <c r="AV363" s="14" t="s">
        <v>87</v>
      </c>
      <c r="AW363" s="14" t="s">
        <v>41</v>
      </c>
      <c r="AX363" s="14" t="s">
        <v>85</v>
      </c>
      <c r="AY363" s="221" t="s">
        <v>141</v>
      </c>
    </row>
    <row r="364" spans="1:65" s="2" customFormat="1" ht="16.5" customHeight="1">
      <c r="A364" s="36"/>
      <c r="B364" s="37"/>
      <c r="C364" s="182" t="s">
        <v>452</v>
      </c>
      <c r="D364" s="182" t="s">
        <v>143</v>
      </c>
      <c r="E364" s="183" t="s">
        <v>453</v>
      </c>
      <c r="F364" s="184" t="s">
        <v>454</v>
      </c>
      <c r="G364" s="185" t="s">
        <v>146</v>
      </c>
      <c r="H364" s="186">
        <v>15.84</v>
      </c>
      <c r="I364" s="187"/>
      <c r="J364" s="188">
        <f>ROUND(I364*H364,2)</f>
        <v>0</v>
      </c>
      <c r="K364" s="184" t="s">
        <v>147</v>
      </c>
      <c r="L364" s="41"/>
      <c r="M364" s="189" t="s">
        <v>43</v>
      </c>
      <c r="N364" s="190" t="s">
        <v>51</v>
      </c>
      <c r="O364" s="66"/>
      <c r="P364" s="191">
        <f>O364*H364</f>
        <v>0</v>
      </c>
      <c r="Q364" s="191">
        <v>1.873E-2</v>
      </c>
      <c r="R364" s="191">
        <f>Q364*H364</f>
        <v>0.29668319999999998</v>
      </c>
      <c r="S364" s="191">
        <v>0</v>
      </c>
      <c r="T364" s="19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148</v>
      </c>
      <c r="AT364" s="193" t="s">
        <v>143</v>
      </c>
      <c r="AU364" s="193" t="s">
        <v>87</v>
      </c>
      <c r="AY364" s="18" t="s">
        <v>141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8" t="s">
        <v>85</v>
      </c>
      <c r="BK364" s="194">
        <f>ROUND(I364*H364,2)</f>
        <v>0</v>
      </c>
      <c r="BL364" s="18" t="s">
        <v>148</v>
      </c>
      <c r="BM364" s="193" t="s">
        <v>455</v>
      </c>
    </row>
    <row r="365" spans="1:65" s="2" customFormat="1" ht="11.25">
      <c r="A365" s="36"/>
      <c r="B365" s="37"/>
      <c r="C365" s="38"/>
      <c r="D365" s="195" t="s">
        <v>150</v>
      </c>
      <c r="E365" s="38"/>
      <c r="F365" s="196" t="s">
        <v>456</v>
      </c>
      <c r="G365" s="38"/>
      <c r="H365" s="38"/>
      <c r="I365" s="197"/>
      <c r="J365" s="38"/>
      <c r="K365" s="38"/>
      <c r="L365" s="41"/>
      <c r="M365" s="198"/>
      <c r="N365" s="19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8" t="s">
        <v>150</v>
      </c>
      <c r="AU365" s="18" t="s">
        <v>87</v>
      </c>
    </row>
    <row r="366" spans="1:65" s="2" customFormat="1" ht="19.5">
      <c r="A366" s="36"/>
      <c r="B366" s="37"/>
      <c r="C366" s="38"/>
      <c r="D366" s="202" t="s">
        <v>457</v>
      </c>
      <c r="E366" s="38"/>
      <c r="F366" s="243" t="s">
        <v>458</v>
      </c>
      <c r="G366" s="38"/>
      <c r="H366" s="38"/>
      <c r="I366" s="197"/>
      <c r="J366" s="38"/>
      <c r="K366" s="38"/>
      <c r="L366" s="41"/>
      <c r="M366" s="198"/>
      <c r="N366" s="199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8" t="s">
        <v>457</v>
      </c>
      <c r="AU366" s="18" t="s">
        <v>87</v>
      </c>
    </row>
    <row r="367" spans="1:65" s="14" customFormat="1" ht="11.25">
      <c r="B367" s="211"/>
      <c r="C367" s="212"/>
      <c r="D367" s="202" t="s">
        <v>152</v>
      </c>
      <c r="E367" s="213" t="s">
        <v>43</v>
      </c>
      <c r="F367" s="214" t="s">
        <v>459</v>
      </c>
      <c r="G367" s="212"/>
      <c r="H367" s="215">
        <v>15.84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152</v>
      </c>
      <c r="AU367" s="221" t="s">
        <v>87</v>
      </c>
      <c r="AV367" s="14" t="s">
        <v>87</v>
      </c>
      <c r="AW367" s="14" t="s">
        <v>41</v>
      </c>
      <c r="AX367" s="14" t="s">
        <v>85</v>
      </c>
      <c r="AY367" s="221" t="s">
        <v>141</v>
      </c>
    </row>
    <row r="368" spans="1:65" s="2" customFormat="1" ht="16.5" customHeight="1">
      <c r="A368" s="36"/>
      <c r="B368" s="37"/>
      <c r="C368" s="182" t="s">
        <v>460</v>
      </c>
      <c r="D368" s="182" t="s">
        <v>143</v>
      </c>
      <c r="E368" s="183" t="s">
        <v>461</v>
      </c>
      <c r="F368" s="184" t="s">
        <v>462</v>
      </c>
      <c r="G368" s="185" t="s">
        <v>146</v>
      </c>
      <c r="H368" s="186">
        <v>15.84</v>
      </c>
      <c r="I368" s="187"/>
      <c r="J368" s="188">
        <f>ROUND(I368*H368,2)</f>
        <v>0</v>
      </c>
      <c r="K368" s="184" t="s">
        <v>147</v>
      </c>
      <c r="L368" s="41"/>
      <c r="M368" s="189" t="s">
        <v>43</v>
      </c>
      <c r="N368" s="190" t="s">
        <v>51</v>
      </c>
      <c r="O368" s="6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3" t="s">
        <v>148</v>
      </c>
      <c r="AT368" s="193" t="s">
        <v>143</v>
      </c>
      <c r="AU368" s="193" t="s">
        <v>87</v>
      </c>
      <c r="AY368" s="18" t="s">
        <v>141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85</v>
      </c>
      <c r="BK368" s="194">
        <f>ROUND(I368*H368,2)</f>
        <v>0</v>
      </c>
      <c r="BL368" s="18" t="s">
        <v>148</v>
      </c>
      <c r="BM368" s="193" t="s">
        <v>463</v>
      </c>
    </row>
    <row r="369" spans="1:65" s="2" customFormat="1" ht="11.25">
      <c r="A369" s="36"/>
      <c r="B369" s="37"/>
      <c r="C369" s="38"/>
      <c r="D369" s="195" t="s">
        <v>150</v>
      </c>
      <c r="E369" s="38"/>
      <c r="F369" s="196" t="s">
        <v>464</v>
      </c>
      <c r="G369" s="38"/>
      <c r="H369" s="38"/>
      <c r="I369" s="197"/>
      <c r="J369" s="38"/>
      <c r="K369" s="38"/>
      <c r="L369" s="41"/>
      <c r="M369" s="198"/>
      <c r="N369" s="19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8" t="s">
        <v>150</v>
      </c>
      <c r="AU369" s="18" t="s">
        <v>87</v>
      </c>
    </row>
    <row r="370" spans="1:65" s="2" customFormat="1" ht="16.5" customHeight="1">
      <c r="A370" s="36"/>
      <c r="B370" s="37"/>
      <c r="C370" s="182" t="s">
        <v>465</v>
      </c>
      <c r="D370" s="182" t="s">
        <v>143</v>
      </c>
      <c r="E370" s="183" t="s">
        <v>466</v>
      </c>
      <c r="F370" s="184" t="s">
        <v>467</v>
      </c>
      <c r="G370" s="185" t="s">
        <v>166</v>
      </c>
      <c r="H370" s="186">
        <v>10.56</v>
      </c>
      <c r="I370" s="187"/>
      <c r="J370" s="188">
        <f>ROUND(I370*H370,2)</f>
        <v>0</v>
      </c>
      <c r="K370" s="184" t="s">
        <v>147</v>
      </c>
      <c r="L370" s="41"/>
      <c r="M370" s="189" t="s">
        <v>43</v>
      </c>
      <c r="N370" s="190" t="s">
        <v>51</v>
      </c>
      <c r="O370" s="66"/>
      <c r="P370" s="191">
        <f>O370*H370</f>
        <v>0</v>
      </c>
      <c r="Q370" s="191">
        <v>9.9339999999999997E-4</v>
      </c>
      <c r="R370" s="191">
        <f>Q370*H370</f>
        <v>1.0490304000000001E-2</v>
      </c>
      <c r="S370" s="191">
        <v>0</v>
      </c>
      <c r="T370" s="19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148</v>
      </c>
      <c r="AT370" s="193" t="s">
        <v>143</v>
      </c>
      <c r="AU370" s="193" t="s">
        <v>87</v>
      </c>
      <c r="AY370" s="18" t="s">
        <v>141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8" t="s">
        <v>85</v>
      </c>
      <c r="BK370" s="194">
        <f>ROUND(I370*H370,2)</f>
        <v>0</v>
      </c>
      <c r="BL370" s="18" t="s">
        <v>148</v>
      </c>
      <c r="BM370" s="193" t="s">
        <v>468</v>
      </c>
    </row>
    <row r="371" spans="1:65" s="2" customFormat="1" ht="11.25">
      <c r="A371" s="36"/>
      <c r="B371" s="37"/>
      <c r="C371" s="38"/>
      <c r="D371" s="195" t="s">
        <v>150</v>
      </c>
      <c r="E371" s="38"/>
      <c r="F371" s="196" t="s">
        <v>469</v>
      </c>
      <c r="G371" s="38"/>
      <c r="H371" s="38"/>
      <c r="I371" s="197"/>
      <c r="J371" s="38"/>
      <c r="K371" s="38"/>
      <c r="L371" s="41"/>
      <c r="M371" s="198"/>
      <c r="N371" s="199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8" t="s">
        <v>150</v>
      </c>
      <c r="AU371" s="18" t="s">
        <v>87</v>
      </c>
    </row>
    <row r="372" spans="1:65" s="14" customFormat="1" ht="11.25">
      <c r="B372" s="211"/>
      <c r="C372" s="212"/>
      <c r="D372" s="202" t="s">
        <v>152</v>
      </c>
      <c r="E372" s="213" t="s">
        <v>43</v>
      </c>
      <c r="F372" s="214" t="s">
        <v>470</v>
      </c>
      <c r="G372" s="212"/>
      <c r="H372" s="215">
        <v>10.56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152</v>
      </c>
      <c r="AU372" s="221" t="s">
        <v>87</v>
      </c>
      <c r="AV372" s="14" t="s">
        <v>87</v>
      </c>
      <c r="AW372" s="14" t="s">
        <v>41</v>
      </c>
      <c r="AX372" s="14" t="s">
        <v>85</v>
      </c>
      <c r="AY372" s="221" t="s">
        <v>141</v>
      </c>
    </row>
    <row r="373" spans="1:65" s="2" customFormat="1" ht="16.5" customHeight="1">
      <c r="A373" s="36"/>
      <c r="B373" s="37"/>
      <c r="C373" s="182" t="s">
        <v>471</v>
      </c>
      <c r="D373" s="182" t="s">
        <v>143</v>
      </c>
      <c r="E373" s="183" t="s">
        <v>472</v>
      </c>
      <c r="F373" s="184" t="s">
        <v>473</v>
      </c>
      <c r="G373" s="185" t="s">
        <v>146</v>
      </c>
      <c r="H373" s="186">
        <v>7.548</v>
      </c>
      <c r="I373" s="187"/>
      <c r="J373" s="188">
        <f>ROUND(I373*H373,2)</f>
        <v>0</v>
      </c>
      <c r="K373" s="184" t="s">
        <v>147</v>
      </c>
      <c r="L373" s="41"/>
      <c r="M373" s="189" t="s">
        <v>43</v>
      </c>
      <c r="N373" s="190" t="s">
        <v>51</v>
      </c>
      <c r="O373" s="66"/>
      <c r="P373" s="191">
        <f>O373*H373</f>
        <v>0</v>
      </c>
      <c r="Q373" s="191">
        <v>0.34190999999999999</v>
      </c>
      <c r="R373" s="191">
        <f>Q373*H373</f>
        <v>2.5807366799999998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148</v>
      </c>
      <c r="AT373" s="193" t="s">
        <v>143</v>
      </c>
      <c r="AU373" s="193" t="s">
        <v>87</v>
      </c>
      <c r="AY373" s="18" t="s">
        <v>141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8" t="s">
        <v>85</v>
      </c>
      <c r="BK373" s="194">
        <f>ROUND(I373*H373,2)</f>
        <v>0</v>
      </c>
      <c r="BL373" s="18" t="s">
        <v>148</v>
      </c>
      <c r="BM373" s="193" t="s">
        <v>474</v>
      </c>
    </row>
    <row r="374" spans="1:65" s="2" customFormat="1" ht="11.25">
      <c r="A374" s="36"/>
      <c r="B374" s="37"/>
      <c r="C374" s="38"/>
      <c r="D374" s="195" t="s">
        <v>150</v>
      </c>
      <c r="E374" s="38"/>
      <c r="F374" s="196" t="s">
        <v>475</v>
      </c>
      <c r="G374" s="38"/>
      <c r="H374" s="38"/>
      <c r="I374" s="197"/>
      <c r="J374" s="38"/>
      <c r="K374" s="38"/>
      <c r="L374" s="41"/>
      <c r="M374" s="198"/>
      <c r="N374" s="199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8" t="s">
        <v>150</v>
      </c>
      <c r="AU374" s="18" t="s">
        <v>87</v>
      </c>
    </row>
    <row r="375" spans="1:65" s="13" customFormat="1" ht="11.25">
      <c r="B375" s="200"/>
      <c r="C375" s="201"/>
      <c r="D375" s="202" t="s">
        <v>152</v>
      </c>
      <c r="E375" s="203" t="s">
        <v>43</v>
      </c>
      <c r="F375" s="204" t="s">
        <v>476</v>
      </c>
      <c r="G375" s="201"/>
      <c r="H375" s="203" t="s">
        <v>43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152</v>
      </c>
      <c r="AU375" s="210" t="s">
        <v>87</v>
      </c>
      <c r="AV375" s="13" t="s">
        <v>85</v>
      </c>
      <c r="AW375" s="13" t="s">
        <v>41</v>
      </c>
      <c r="AX375" s="13" t="s">
        <v>80</v>
      </c>
      <c r="AY375" s="210" t="s">
        <v>141</v>
      </c>
    </row>
    <row r="376" spans="1:65" s="14" customFormat="1" ht="11.25">
      <c r="B376" s="211"/>
      <c r="C376" s="212"/>
      <c r="D376" s="202" t="s">
        <v>152</v>
      </c>
      <c r="E376" s="213" t="s">
        <v>43</v>
      </c>
      <c r="F376" s="214" t="s">
        <v>477</v>
      </c>
      <c r="G376" s="212"/>
      <c r="H376" s="215">
        <v>7.548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152</v>
      </c>
      <c r="AU376" s="221" t="s">
        <v>87</v>
      </c>
      <c r="AV376" s="14" t="s">
        <v>87</v>
      </c>
      <c r="AW376" s="14" t="s">
        <v>41</v>
      </c>
      <c r="AX376" s="14" t="s">
        <v>85</v>
      </c>
      <c r="AY376" s="221" t="s">
        <v>141</v>
      </c>
    </row>
    <row r="377" spans="1:65" s="2" customFormat="1" ht="16.5" customHeight="1">
      <c r="A377" s="36"/>
      <c r="B377" s="37"/>
      <c r="C377" s="182" t="s">
        <v>478</v>
      </c>
      <c r="D377" s="182" t="s">
        <v>143</v>
      </c>
      <c r="E377" s="183" t="s">
        <v>479</v>
      </c>
      <c r="F377" s="184" t="s">
        <v>480</v>
      </c>
      <c r="G377" s="185" t="s">
        <v>146</v>
      </c>
      <c r="H377" s="186">
        <v>1.76</v>
      </c>
      <c r="I377" s="187"/>
      <c r="J377" s="188">
        <f>ROUND(I377*H377,2)</f>
        <v>0</v>
      </c>
      <c r="K377" s="184" t="s">
        <v>147</v>
      </c>
      <c r="L377" s="41"/>
      <c r="M377" s="189" t="s">
        <v>43</v>
      </c>
      <c r="N377" s="190" t="s">
        <v>51</v>
      </c>
      <c r="O377" s="66"/>
      <c r="P377" s="191">
        <f>O377*H377</f>
        <v>0</v>
      </c>
      <c r="Q377" s="191">
        <v>2.102E-2</v>
      </c>
      <c r="R377" s="191">
        <f>Q377*H377</f>
        <v>3.6995199999999999E-2</v>
      </c>
      <c r="S377" s="191">
        <v>0</v>
      </c>
      <c r="T377" s="19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3" t="s">
        <v>148</v>
      </c>
      <c r="AT377" s="193" t="s">
        <v>143</v>
      </c>
      <c r="AU377" s="193" t="s">
        <v>87</v>
      </c>
      <c r="AY377" s="18" t="s">
        <v>141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85</v>
      </c>
      <c r="BK377" s="194">
        <f>ROUND(I377*H377,2)</f>
        <v>0</v>
      </c>
      <c r="BL377" s="18" t="s">
        <v>148</v>
      </c>
      <c r="BM377" s="193" t="s">
        <v>481</v>
      </c>
    </row>
    <row r="378" spans="1:65" s="2" customFormat="1" ht="11.25">
      <c r="A378" s="36"/>
      <c r="B378" s="37"/>
      <c r="C378" s="38"/>
      <c r="D378" s="195" t="s">
        <v>150</v>
      </c>
      <c r="E378" s="38"/>
      <c r="F378" s="196" t="s">
        <v>482</v>
      </c>
      <c r="G378" s="38"/>
      <c r="H378" s="38"/>
      <c r="I378" s="197"/>
      <c r="J378" s="38"/>
      <c r="K378" s="38"/>
      <c r="L378" s="41"/>
      <c r="M378" s="198"/>
      <c r="N378" s="19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8" t="s">
        <v>150</v>
      </c>
      <c r="AU378" s="18" t="s">
        <v>87</v>
      </c>
    </row>
    <row r="379" spans="1:65" s="14" customFormat="1" ht="11.25">
      <c r="B379" s="211"/>
      <c r="C379" s="212"/>
      <c r="D379" s="202" t="s">
        <v>152</v>
      </c>
      <c r="E379" s="213" t="s">
        <v>43</v>
      </c>
      <c r="F379" s="214" t="s">
        <v>483</v>
      </c>
      <c r="G379" s="212"/>
      <c r="H379" s="215">
        <v>1.76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152</v>
      </c>
      <c r="AU379" s="221" t="s">
        <v>87</v>
      </c>
      <c r="AV379" s="14" t="s">
        <v>87</v>
      </c>
      <c r="AW379" s="14" t="s">
        <v>41</v>
      </c>
      <c r="AX379" s="14" t="s">
        <v>80</v>
      </c>
      <c r="AY379" s="221" t="s">
        <v>141</v>
      </c>
    </row>
    <row r="380" spans="1:65" s="15" customFormat="1" ht="11.25">
      <c r="B380" s="222"/>
      <c r="C380" s="223"/>
      <c r="D380" s="202" t="s">
        <v>152</v>
      </c>
      <c r="E380" s="224" t="s">
        <v>43</v>
      </c>
      <c r="F380" s="225" t="s">
        <v>158</v>
      </c>
      <c r="G380" s="223"/>
      <c r="H380" s="226">
        <v>1.76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152</v>
      </c>
      <c r="AU380" s="232" t="s">
        <v>87</v>
      </c>
      <c r="AV380" s="15" t="s">
        <v>148</v>
      </c>
      <c r="AW380" s="15" t="s">
        <v>41</v>
      </c>
      <c r="AX380" s="15" t="s">
        <v>85</v>
      </c>
      <c r="AY380" s="232" t="s">
        <v>141</v>
      </c>
    </row>
    <row r="381" spans="1:65" s="2" customFormat="1" ht="16.5" customHeight="1">
      <c r="A381" s="36"/>
      <c r="B381" s="37"/>
      <c r="C381" s="182" t="s">
        <v>484</v>
      </c>
      <c r="D381" s="182" t="s">
        <v>143</v>
      </c>
      <c r="E381" s="183" t="s">
        <v>485</v>
      </c>
      <c r="F381" s="184" t="s">
        <v>486</v>
      </c>
      <c r="G381" s="185" t="s">
        <v>146</v>
      </c>
      <c r="H381" s="186">
        <v>1.76</v>
      </c>
      <c r="I381" s="187"/>
      <c r="J381" s="188">
        <f>ROUND(I381*H381,2)</f>
        <v>0</v>
      </c>
      <c r="K381" s="184" t="s">
        <v>147</v>
      </c>
      <c r="L381" s="41"/>
      <c r="M381" s="189" t="s">
        <v>43</v>
      </c>
      <c r="N381" s="190" t="s">
        <v>51</v>
      </c>
      <c r="O381" s="66"/>
      <c r="P381" s="191">
        <f>O381*H381</f>
        <v>0</v>
      </c>
      <c r="Q381" s="191">
        <v>2.102E-2</v>
      </c>
      <c r="R381" s="191">
        <f>Q381*H381</f>
        <v>3.6995199999999999E-2</v>
      </c>
      <c r="S381" s="191">
        <v>0</v>
      </c>
      <c r="T381" s="192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3" t="s">
        <v>148</v>
      </c>
      <c r="AT381" s="193" t="s">
        <v>143</v>
      </c>
      <c r="AU381" s="193" t="s">
        <v>87</v>
      </c>
      <c r="AY381" s="18" t="s">
        <v>141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85</v>
      </c>
      <c r="BK381" s="194">
        <f>ROUND(I381*H381,2)</f>
        <v>0</v>
      </c>
      <c r="BL381" s="18" t="s">
        <v>148</v>
      </c>
      <c r="BM381" s="193" t="s">
        <v>487</v>
      </c>
    </row>
    <row r="382" spans="1:65" s="2" customFormat="1" ht="11.25">
      <c r="A382" s="36"/>
      <c r="B382" s="37"/>
      <c r="C382" s="38"/>
      <c r="D382" s="195" t="s">
        <v>150</v>
      </c>
      <c r="E382" s="38"/>
      <c r="F382" s="196" t="s">
        <v>488</v>
      </c>
      <c r="G382" s="38"/>
      <c r="H382" s="38"/>
      <c r="I382" s="197"/>
      <c r="J382" s="38"/>
      <c r="K382" s="38"/>
      <c r="L382" s="41"/>
      <c r="M382" s="198"/>
      <c r="N382" s="199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8" t="s">
        <v>150</v>
      </c>
      <c r="AU382" s="18" t="s">
        <v>87</v>
      </c>
    </row>
    <row r="383" spans="1:65" s="14" customFormat="1" ht="11.25">
      <c r="B383" s="211"/>
      <c r="C383" s="212"/>
      <c r="D383" s="202" t="s">
        <v>152</v>
      </c>
      <c r="E383" s="213" t="s">
        <v>43</v>
      </c>
      <c r="F383" s="214" t="s">
        <v>489</v>
      </c>
      <c r="G383" s="212"/>
      <c r="H383" s="215">
        <v>1.76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152</v>
      </c>
      <c r="AU383" s="221" t="s">
        <v>87</v>
      </c>
      <c r="AV383" s="14" t="s">
        <v>87</v>
      </c>
      <c r="AW383" s="14" t="s">
        <v>41</v>
      </c>
      <c r="AX383" s="14" t="s">
        <v>85</v>
      </c>
      <c r="AY383" s="221" t="s">
        <v>141</v>
      </c>
    </row>
    <row r="384" spans="1:65" s="2" customFormat="1" ht="24.2" customHeight="1">
      <c r="A384" s="36"/>
      <c r="B384" s="37"/>
      <c r="C384" s="182" t="s">
        <v>490</v>
      </c>
      <c r="D384" s="182" t="s">
        <v>143</v>
      </c>
      <c r="E384" s="183" t="s">
        <v>491</v>
      </c>
      <c r="F384" s="184" t="s">
        <v>492</v>
      </c>
      <c r="G384" s="185" t="s">
        <v>146</v>
      </c>
      <c r="H384" s="186">
        <v>37.200000000000003</v>
      </c>
      <c r="I384" s="187"/>
      <c r="J384" s="188">
        <f>ROUND(I384*H384,2)</f>
        <v>0</v>
      </c>
      <c r="K384" s="184" t="s">
        <v>147</v>
      </c>
      <c r="L384" s="41"/>
      <c r="M384" s="189" t="s">
        <v>43</v>
      </c>
      <c r="N384" s="190" t="s">
        <v>51</v>
      </c>
      <c r="O384" s="66"/>
      <c r="P384" s="191">
        <f>O384*H384</f>
        <v>0</v>
      </c>
      <c r="Q384" s="191">
        <v>0.16192000000000001</v>
      </c>
      <c r="R384" s="191">
        <f>Q384*H384</f>
        <v>6.0234240000000003</v>
      </c>
      <c r="S384" s="191">
        <v>0</v>
      </c>
      <c r="T384" s="19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3" t="s">
        <v>148</v>
      </c>
      <c r="AT384" s="193" t="s">
        <v>143</v>
      </c>
      <c r="AU384" s="193" t="s">
        <v>87</v>
      </c>
      <c r="AY384" s="18" t="s">
        <v>141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8" t="s">
        <v>85</v>
      </c>
      <c r="BK384" s="194">
        <f>ROUND(I384*H384,2)</f>
        <v>0</v>
      </c>
      <c r="BL384" s="18" t="s">
        <v>148</v>
      </c>
      <c r="BM384" s="193" t="s">
        <v>493</v>
      </c>
    </row>
    <row r="385" spans="1:65" s="2" customFormat="1" ht="11.25">
      <c r="A385" s="36"/>
      <c r="B385" s="37"/>
      <c r="C385" s="38"/>
      <c r="D385" s="195" t="s">
        <v>150</v>
      </c>
      <c r="E385" s="38"/>
      <c r="F385" s="196" t="s">
        <v>494</v>
      </c>
      <c r="G385" s="38"/>
      <c r="H385" s="38"/>
      <c r="I385" s="197"/>
      <c r="J385" s="38"/>
      <c r="K385" s="38"/>
      <c r="L385" s="41"/>
      <c r="M385" s="198"/>
      <c r="N385" s="199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8" t="s">
        <v>150</v>
      </c>
      <c r="AU385" s="18" t="s">
        <v>87</v>
      </c>
    </row>
    <row r="386" spans="1:65" s="13" customFormat="1" ht="11.25">
      <c r="B386" s="200"/>
      <c r="C386" s="201"/>
      <c r="D386" s="202" t="s">
        <v>152</v>
      </c>
      <c r="E386" s="203" t="s">
        <v>43</v>
      </c>
      <c r="F386" s="204" t="s">
        <v>495</v>
      </c>
      <c r="G386" s="201"/>
      <c r="H386" s="203" t="s">
        <v>43</v>
      </c>
      <c r="I386" s="205"/>
      <c r="J386" s="201"/>
      <c r="K386" s="201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152</v>
      </c>
      <c r="AU386" s="210" t="s">
        <v>87</v>
      </c>
      <c r="AV386" s="13" t="s">
        <v>85</v>
      </c>
      <c r="AW386" s="13" t="s">
        <v>41</v>
      </c>
      <c r="AX386" s="13" t="s">
        <v>80</v>
      </c>
      <c r="AY386" s="210" t="s">
        <v>141</v>
      </c>
    </row>
    <row r="387" spans="1:65" s="14" customFormat="1" ht="11.25">
      <c r="B387" s="211"/>
      <c r="C387" s="212"/>
      <c r="D387" s="202" t="s">
        <v>152</v>
      </c>
      <c r="E387" s="213" t="s">
        <v>43</v>
      </c>
      <c r="F387" s="214" t="s">
        <v>176</v>
      </c>
      <c r="G387" s="212"/>
      <c r="H387" s="215">
        <v>22.2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152</v>
      </c>
      <c r="AU387" s="221" t="s">
        <v>87</v>
      </c>
      <c r="AV387" s="14" t="s">
        <v>87</v>
      </c>
      <c r="AW387" s="14" t="s">
        <v>41</v>
      </c>
      <c r="AX387" s="14" t="s">
        <v>80</v>
      </c>
      <c r="AY387" s="221" t="s">
        <v>141</v>
      </c>
    </row>
    <row r="388" spans="1:65" s="14" customFormat="1" ht="11.25">
      <c r="B388" s="211"/>
      <c r="C388" s="212"/>
      <c r="D388" s="202" t="s">
        <v>152</v>
      </c>
      <c r="E388" s="213" t="s">
        <v>43</v>
      </c>
      <c r="F388" s="214" t="s">
        <v>177</v>
      </c>
      <c r="G388" s="212"/>
      <c r="H388" s="215">
        <v>15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152</v>
      </c>
      <c r="AU388" s="221" t="s">
        <v>87</v>
      </c>
      <c r="AV388" s="14" t="s">
        <v>87</v>
      </c>
      <c r="AW388" s="14" t="s">
        <v>41</v>
      </c>
      <c r="AX388" s="14" t="s">
        <v>80</v>
      </c>
      <c r="AY388" s="221" t="s">
        <v>141</v>
      </c>
    </row>
    <row r="389" spans="1:65" s="15" customFormat="1" ht="11.25">
      <c r="B389" s="222"/>
      <c r="C389" s="223"/>
      <c r="D389" s="202" t="s">
        <v>152</v>
      </c>
      <c r="E389" s="224" t="s">
        <v>43</v>
      </c>
      <c r="F389" s="225" t="s">
        <v>158</v>
      </c>
      <c r="G389" s="223"/>
      <c r="H389" s="226">
        <v>37.200000000000003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152</v>
      </c>
      <c r="AU389" s="232" t="s">
        <v>87</v>
      </c>
      <c r="AV389" s="15" t="s">
        <v>148</v>
      </c>
      <c r="AW389" s="15" t="s">
        <v>41</v>
      </c>
      <c r="AX389" s="15" t="s">
        <v>85</v>
      </c>
      <c r="AY389" s="232" t="s">
        <v>141</v>
      </c>
    </row>
    <row r="390" spans="1:65" s="2" customFormat="1" ht="24.2" customHeight="1">
      <c r="A390" s="36"/>
      <c r="B390" s="37"/>
      <c r="C390" s="182" t="s">
        <v>496</v>
      </c>
      <c r="D390" s="182" t="s">
        <v>143</v>
      </c>
      <c r="E390" s="183" t="s">
        <v>497</v>
      </c>
      <c r="F390" s="184" t="s">
        <v>498</v>
      </c>
      <c r="G390" s="185" t="s">
        <v>146</v>
      </c>
      <c r="H390" s="186">
        <v>23.4</v>
      </c>
      <c r="I390" s="187"/>
      <c r="J390" s="188">
        <f>ROUND(I390*H390,2)</f>
        <v>0</v>
      </c>
      <c r="K390" s="184" t="s">
        <v>147</v>
      </c>
      <c r="L390" s="41"/>
      <c r="M390" s="189" t="s">
        <v>43</v>
      </c>
      <c r="N390" s="190" t="s">
        <v>51</v>
      </c>
      <c r="O390" s="66"/>
      <c r="P390" s="191">
        <f>O390*H390</f>
        <v>0</v>
      </c>
      <c r="Q390" s="191">
        <v>0.15679630750000001</v>
      </c>
      <c r="R390" s="191">
        <f>Q390*H390</f>
        <v>3.6690335955000002</v>
      </c>
      <c r="S390" s="191">
        <v>0</v>
      </c>
      <c r="T390" s="19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3" t="s">
        <v>148</v>
      </c>
      <c r="AT390" s="193" t="s">
        <v>143</v>
      </c>
      <c r="AU390" s="193" t="s">
        <v>87</v>
      </c>
      <c r="AY390" s="18" t="s">
        <v>141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8" t="s">
        <v>85</v>
      </c>
      <c r="BK390" s="194">
        <f>ROUND(I390*H390,2)</f>
        <v>0</v>
      </c>
      <c r="BL390" s="18" t="s">
        <v>148</v>
      </c>
      <c r="BM390" s="193" t="s">
        <v>499</v>
      </c>
    </row>
    <row r="391" spans="1:65" s="2" customFormat="1" ht="11.25">
      <c r="A391" s="36"/>
      <c r="B391" s="37"/>
      <c r="C391" s="38"/>
      <c r="D391" s="195" t="s">
        <v>150</v>
      </c>
      <c r="E391" s="38"/>
      <c r="F391" s="196" t="s">
        <v>500</v>
      </c>
      <c r="G391" s="38"/>
      <c r="H391" s="38"/>
      <c r="I391" s="197"/>
      <c r="J391" s="38"/>
      <c r="K391" s="38"/>
      <c r="L391" s="41"/>
      <c r="M391" s="198"/>
      <c r="N391" s="19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8" t="s">
        <v>150</v>
      </c>
      <c r="AU391" s="18" t="s">
        <v>87</v>
      </c>
    </row>
    <row r="392" spans="1:65" s="14" customFormat="1" ht="11.25">
      <c r="B392" s="211"/>
      <c r="C392" s="212"/>
      <c r="D392" s="202" t="s">
        <v>152</v>
      </c>
      <c r="E392" s="213" t="s">
        <v>43</v>
      </c>
      <c r="F392" s="214" t="s">
        <v>501</v>
      </c>
      <c r="G392" s="212"/>
      <c r="H392" s="215">
        <v>23.4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152</v>
      </c>
      <c r="AU392" s="221" t="s">
        <v>87</v>
      </c>
      <c r="AV392" s="14" t="s">
        <v>87</v>
      </c>
      <c r="AW392" s="14" t="s">
        <v>41</v>
      </c>
      <c r="AX392" s="14" t="s">
        <v>85</v>
      </c>
      <c r="AY392" s="221" t="s">
        <v>141</v>
      </c>
    </row>
    <row r="393" spans="1:65" s="2" customFormat="1" ht="24.2" customHeight="1">
      <c r="A393" s="36"/>
      <c r="B393" s="37"/>
      <c r="C393" s="182" t="s">
        <v>502</v>
      </c>
      <c r="D393" s="182" t="s">
        <v>143</v>
      </c>
      <c r="E393" s="183" t="s">
        <v>503</v>
      </c>
      <c r="F393" s="184" t="s">
        <v>504</v>
      </c>
      <c r="G393" s="185" t="s">
        <v>146</v>
      </c>
      <c r="H393" s="186">
        <v>37.200000000000003</v>
      </c>
      <c r="I393" s="187"/>
      <c r="J393" s="188">
        <f>ROUND(I393*H393,2)</f>
        <v>0</v>
      </c>
      <c r="K393" s="184" t="s">
        <v>147</v>
      </c>
      <c r="L393" s="41"/>
      <c r="M393" s="189" t="s">
        <v>43</v>
      </c>
      <c r="N393" s="190" t="s">
        <v>51</v>
      </c>
      <c r="O393" s="66"/>
      <c r="P393" s="191">
        <f>O393*H393</f>
        <v>0</v>
      </c>
      <c r="Q393" s="191">
        <v>1.031199</v>
      </c>
      <c r="R393" s="191">
        <f>Q393*H393</f>
        <v>38.360602800000002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148</v>
      </c>
      <c r="AT393" s="193" t="s">
        <v>143</v>
      </c>
      <c r="AU393" s="193" t="s">
        <v>87</v>
      </c>
      <c r="AY393" s="18" t="s">
        <v>141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8" t="s">
        <v>85</v>
      </c>
      <c r="BK393" s="194">
        <f>ROUND(I393*H393,2)</f>
        <v>0</v>
      </c>
      <c r="BL393" s="18" t="s">
        <v>148</v>
      </c>
      <c r="BM393" s="193" t="s">
        <v>505</v>
      </c>
    </row>
    <row r="394" spans="1:65" s="2" customFormat="1" ht="11.25">
      <c r="A394" s="36"/>
      <c r="B394" s="37"/>
      <c r="C394" s="38"/>
      <c r="D394" s="195" t="s">
        <v>150</v>
      </c>
      <c r="E394" s="38"/>
      <c r="F394" s="196" t="s">
        <v>506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8" t="s">
        <v>150</v>
      </c>
      <c r="AU394" s="18" t="s">
        <v>87</v>
      </c>
    </row>
    <row r="395" spans="1:65" s="13" customFormat="1" ht="11.25">
      <c r="B395" s="200"/>
      <c r="C395" s="201"/>
      <c r="D395" s="202" t="s">
        <v>152</v>
      </c>
      <c r="E395" s="203" t="s">
        <v>43</v>
      </c>
      <c r="F395" s="204" t="s">
        <v>495</v>
      </c>
      <c r="G395" s="201"/>
      <c r="H395" s="203" t="s">
        <v>43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152</v>
      </c>
      <c r="AU395" s="210" t="s">
        <v>87</v>
      </c>
      <c r="AV395" s="13" t="s">
        <v>85</v>
      </c>
      <c r="AW395" s="13" t="s">
        <v>41</v>
      </c>
      <c r="AX395" s="13" t="s">
        <v>80</v>
      </c>
      <c r="AY395" s="210" t="s">
        <v>141</v>
      </c>
    </row>
    <row r="396" spans="1:65" s="14" customFormat="1" ht="11.25">
      <c r="B396" s="211"/>
      <c r="C396" s="212"/>
      <c r="D396" s="202" t="s">
        <v>152</v>
      </c>
      <c r="E396" s="213" t="s">
        <v>43</v>
      </c>
      <c r="F396" s="214" t="s">
        <v>176</v>
      </c>
      <c r="G396" s="212"/>
      <c r="H396" s="215">
        <v>22.2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152</v>
      </c>
      <c r="AU396" s="221" t="s">
        <v>87</v>
      </c>
      <c r="AV396" s="14" t="s">
        <v>87</v>
      </c>
      <c r="AW396" s="14" t="s">
        <v>41</v>
      </c>
      <c r="AX396" s="14" t="s">
        <v>80</v>
      </c>
      <c r="AY396" s="221" t="s">
        <v>141</v>
      </c>
    </row>
    <row r="397" spans="1:65" s="14" customFormat="1" ht="11.25">
      <c r="B397" s="211"/>
      <c r="C397" s="212"/>
      <c r="D397" s="202" t="s">
        <v>152</v>
      </c>
      <c r="E397" s="213" t="s">
        <v>43</v>
      </c>
      <c r="F397" s="214" t="s">
        <v>177</v>
      </c>
      <c r="G397" s="212"/>
      <c r="H397" s="215">
        <v>15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152</v>
      </c>
      <c r="AU397" s="221" t="s">
        <v>87</v>
      </c>
      <c r="AV397" s="14" t="s">
        <v>87</v>
      </c>
      <c r="AW397" s="14" t="s">
        <v>41</v>
      </c>
      <c r="AX397" s="14" t="s">
        <v>80</v>
      </c>
      <c r="AY397" s="221" t="s">
        <v>141</v>
      </c>
    </row>
    <row r="398" spans="1:65" s="15" customFormat="1" ht="11.25">
      <c r="B398" s="222"/>
      <c r="C398" s="223"/>
      <c r="D398" s="202" t="s">
        <v>152</v>
      </c>
      <c r="E398" s="224" t="s">
        <v>43</v>
      </c>
      <c r="F398" s="225" t="s">
        <v>158</v>
      </c>
      <c r="G398" s="223"/>
      <c r="H398" s="226">
        <v>37.200000000000003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152</v>
      </c>
      <c r="AU398" s="232" t="s">
        <v>87</v>
      </c>
      <c r="AV398" s="15" t="s">
        <v>148</v>
      </c>
      <c r="AW398" s="15" t="s">
        <v>41</v>
      </c>
      <c r="AX398" s="15" t="s">
        <v>85</v>
      </c>
      <c r="AY398" s="232" t="s">
        <v>141</v>
      </c>
    </row>
    <row r="399" spans="1:65" s="12" customFormat="1" ht="22.9" customHeight="1">
      <c r="B399" s="166"/>
      <c r="C399" s="167"/>
      <c r="D399" s="168" t="s">
        <v>79</v>
      </c>
      <c r="E399" s="180" t="s">
        <v>178</v>
      </c>
      <c r="F399" s="180" t="s">
        <v>507</v>
      </c>
      <c r="G399" s="167"/>
      <c r="H399" s="167"/>
      <c r="I399" s="170"/>
      <c r="J399" s="181">
        <f>BK399</f>
        <v>0</v>
      </c>
      <c r="K399" s="167"/>
      <c r="L399" s="172"/>
      <c r="M399" s="173"/>
      <c r="N399" s="174"/>
      <c r="O399" s="174"/>
      <c r="P399" s="175">
        <f>SUM(P400:P405)</f>
        <v>0</v>
      </c>
      <c r="Q399" s="174"/>
      <c r="R399" s="175">
        <f>SUM(R400:R405)</f>
        <v>4.6639999999999997E-3</v>
      </c>
      <c r="S399" s="174"/>
      <c r="T399" s="176">
        <f>SUM(T400:T405)</f>
        <v>1.3280000000000001</v>
      </c>
      <c r="AR399" s="177" t="s">
        <v>85</v>
      </c>
      <c r="AT399" s="178" t="s">
        <v>79</v>
      </c>
      <c r="AU399" s="178" t="s">
        <v>85</v>
      </c>
      <c r="AY399" s="177" t="s">
        <v>141</v>
      </c>
      <c r="BK399" s="179">
        <f>SUM(BK400:BK405)</f>
        <v>0</v>
      </c>
    </row>
    <row r="400" spans="1:65" s="2" customFormat="1" ht="16.5" customHeight="1">
      <c r="A400" s="36"/>
      <c r="B400" s="37"/>
      <c r="C400" s="182" t="s">
        <v>508</v>
      </c>
      <c r="D400" s="182" t="s">
        <v>143</v>
      </c>
      <c r="E400" s="183" t="s">
        <v>509</v>
      </c>
      <c r="F400" s="184" t="s">
        <v>510</v>
      </c>
      <c r="G400" s="185" t="s">
        <v>511</v>
      </c>
      <c r="H400" s="186">
        <v>6</v>
      </c>
      <c r="I400" s="187"/>
      <c r="J400" s="188">
        <f>ROUND(I400*H400,2)</f>
        <v>0</v>
      </c>
      <c r="K400" s="184" t="s">
        <v>147</v>
      </c>
      <c r="L400" s="41"/>
      <c r="M400" s="189" t="s">
        <v>43</v>
      </c>
      <c r="N400" s="190" t="s">
        <v>51</v>
      </c>
      <c r="O400" s="66"/>
      <c r="P400" s="191">
        <f>O400*H400</f>
        <v>0</v>
      </c>
      <c r="Q400" s="191">
        <v>5.8299999999999997E-4</v>
      </c>
      <c r="R400" s="191">
        <f>Q400*H400</f>
        <v>3.4979999999999998E-3</v>
      </c>
      <c r="S400" s="191">
        <v>0.16600000000000001</v>
      </c>
      <c r="T400" s="192">
        <f>S400*H400</f>
        <v>0.996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3" t="s">
        <v>148</v>
      </c>
      <c r="AT400" s="193" t="s">
        <v>143</v>
      </c>
      <c r="AU400" s="193" t="s">
        <v>87</v>
      </c>
      <c r="AY400" s="18" t="s">
        <v>141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85</v>
      </c>
      <c r="BK400" s="194">
        <f>ROUND(I400*H400,2)</f>
        <v>0</v>
      </c>
      <c r="BL400" s="18" t="s">
        <v>148</v>
      </c>
      <c r="BM400" s="193" t="s">
        <v>512</v>
      </c>
    </row>
    <row r="401" spans="1:65" s="2" customFormat="1" ht="11.25">
      <c r="A401" s="36"/>
      <c r="B401" s="37"/>
      <c r="C401" s="38"/>
      <c r="D401" s="195" t="s">
        <v>150</v>
      </c>
      <c r="E401" s="38"/>
      <c r="F401" s="196" t="s">
        <v>513</v>
      </c>
      <c r="G401" s="38"/>
      <c r="H401" s="38"/>
      <c r="I401" s="197"/>
      <c r="J401" s="38"/>
      <c r="K401" s="38"/>
      <c r="L401" s="41"/>
      <c r="M401" s="198"/>
      <c r="N401" s="199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8" t="s">
        <v>150</v>
      </c>
      <c r="AU401" s="18" t="s">
        <v>87</v>
      </c>
    </row>
    <row r="402" spans="1:65" s="14" customFormat="1" ht="11.25">
      <c r="B402" s="211"/>
      <c r="C402" s="212"/>
      <c r="D402" s="202" t="s">
        <v>152</v>
      </c>
      <c r="E402" s="213" t="s">
        <v>43</v>
      </c>
      <c r="F402" s="214" t="s">
        <v>189</v>
      </c>
      <c r="G402" s="212"/>
      <c r="H402" s="215">
        <v>6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152</v>
      </c>
      <c r="AU402" s="221" t="s">
        <v>87</v>
      </c>
      <c r="AV402" s="14" t="s">
        <v>87</v>
      </c>
      <c r="AW402" s="14" t="s">
        <v>41</v>
      </c>
      <c r="AX402" s="14" t="s">
        <v>85</v>
      </c>
      <c r="AY402" s="221" t="s">
        <v>141</v>
      </c>
    </row>
    <row r="403" spans="1:65" s="2" customFormat="1" ht="16.5" customHeight="1">
      <c r="A403" s="36"/>
      <c r="B403" s="37"/>
      <c r="C403" s="182" t="s">
        <v>514</v>
      </c>
      <c r="D403" s="182" t="s">
        <v>143</v>
      </c>
      <c r="E403" s="183" t="s">
        <v>515</v>
      </c>
      <c r="F403" s="184" t="s">
        <v>516</v>
      </c>
      <c r="G403" s="185" t="s">
        <v>511</v>
      </c>
      <c r="H403" s="186">
        <v>2</v>
      </c>
      <c r="I403" s="187"/>
      <c r="J403" s="188">
        <f>ROUND(I403*H403,2)</f>
        <v>0</v>
      </c>
      <c r="K403" s="184" t="s">
        <v>147</v>
      </c>
      <c r="L403" s="41"/>
      <c r="M403" s="189" t="s">
        <v>43</v>
      </c>
      <c r="N403" s="190" t="s">
        <v>51</v>
      </c>
      <c r="O403" s="66"/>
      <c r="P403" s="191">
        <f>O403*H403</f>
        <v>0</v>
      </c>
      <c r="Q403" s="191">
        <v>5.8299999999999997E-4</v>
      </c>
      <c r="R403" s="191">
        <f>Q403*H403</f>
        <v>1.1659999999999999E-3</v>
      </c>
      <c r="S403" s="191">
        <v>0.16600000000000001</v>
      </c>
      <c r="T403" s="192">
        <f>S403*H403</f>
        <v>0.33200000000000002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3" t="s">
        <v>148</v>
      </c>
      <c r="AT403" s="193" t="s">
        <v>143</v>
      </c>
      <c r="AU403" s="193" t="s">
        <v>87</v>
      </c>
      <c r="AY403" s="18" t="s">
        <v>141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85</v>
      </c>
      <c r="BK403" s="194">
        <f>ROUND(I403*H403,2)</f>
        <v>0</v>
      </c>
      <c r="BL403" s="18" t="s">
        <v>148</v>
      </c>
      <c r="BM403" s="193" t="s">
        <v>517</v>
      </c>
    </row>
    <row r="404" spans="1:65" s="2" customFormat="1" ht="11.25">
      <c r="A404" s="36"/>
      <c r="B404" s="37"/>
      <c r="C404" s="38"/>
      <c r="D404" s="195" t="s">
        <v>150</v>
      </c>
      <c r="E404" s="38"/>
      <c r="F404" s="196" t="s">
        <v>518</v>
      </c>
      <c r="G404" s="38"/>
      <c r="H404" s="38"/>
      <c r="I404" s="197"/>
      <c r="J404" s="38"/>
      <c r="K404" s="38"/>
      <c r="L404" s="41"/>
      <c r="M404" s="198"/>
      <c r="N404" s="199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8" t="s">
        <v>150</v>
      </c>
      <c r="AU404" s="18" t="s">
        <v>87</v>
      </c>
    </row>
    <row r="405" spans="1:65" s="14" customFormat="1" ht="11.25">
      <c r="B405" s="211"/>
      <c r="C405" s="212"/>
      <c r="D405" s="202" t="s">
        <v>152</v>
      </c>
      <c r="E405" s="213" t="s">
        <v>43</v>
      </c>
      <c r="F405" s="214" t="s">
        <v>87</v>
      </c>
      <c r="G405" s="212"/>
      <c r="H405" s="215">
        <v>2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152</v>
      </c>
      <c r="AU405" s="221" t="s">
        <v>87</v>
      </c>
      <c r="AV405" s="14" t="s">
        <v>87</v>
      </c>
      <c r="AW405" s="14" t="s">
        <v>41</v>
      </c>
      <c r="AX405" s="14" t="s">
        <v>85</v>
      </c>
      <c r="AY405" s="221" t="s">
        <v>141</v>
      </c>
    </row>
    <row r="406" spans="1:65" s="12" customFormat="1" ht="22.9" customHeight="1">
      <c r="B406" s="166"/>
      <c r="C406" s="167"/>
      <c r="D406" s="168" t="s">
        <v>79</v>
      </c>
      <c r="E406" s="180" t="s">
        <v>189</v>
      </c>
      <c r="F406" s="180" t="s">
        <v>519</v>
      </c>
      <c r="G406" s="167"/>
      <c r="H406" s="167"/>
      <c r="I406" s="170"/>
      <c r="J406" s="181">
        <f>BK406</f>
        <v>0</v>
      </c>
      <c r="K406" s="167"/>
      <c r="L406" s="172"/>
      <c r="M406" s="173"/>
      <c r="N406" s="174"/>
      <c r="O406" s="174"/>
      <c r="P406" s="175">
        <f>SUM(P407:P421)</f>
        <v>0</v>
      </c>
      <c r="Q406" s="174"/>
      <c r="R406" s="175">
        <f>SUM(R407:R421)</f>
        <v>3.9853919782999996</v>
      </c>
      <c r="S406" s="174"/>
      <c r="T406" s="176">
        <f>SUM(T407:T421)</f>
        <v>4.3649249999999995</v>
      </c>
      <c r="AR406" s="177" t="s">
        <v>85</v>
      </c>
      <c r="AT406" s="178" t="s">
        <v>79</v>
      </c>
      <c r="AU406" s="178" t="s">
        <v>85</v>
      </c>
      <c r="AY406" s="177" t="s">
        <v>141</v>
      </c>
      <c r="BK406" s="179">
        <f>SUM(BK407:BK421)</f>
        <v>0</v>
      </c>
    </row>
    <row r="407" spans="1:65" s="2" customFormat="1" ht="24.2" customHeight="1">
      <c r="A407" s="36"/>
      <c r="B407" s="37"/>
      <c r="C407" s="182" t="s">
        <v>520</v>
      </c>
      <c r="D407" s="182" t="s">
        <v>143</v>
      </c>
      <c r="E407" s="183" t="s">
        <v>521</v>
      </c>
      <c r="F407" s="184" t="s">
        <v>522</v>
      </c>
      <c r="G407" s="185" t="s">
        <v>146</v>
      </c>
      <c r="H407" s="186">
        <v>58.198999999999998</v>
      </c>
      <c r="I407" s="187"/>
      <c r="J407" s="188">
        <f>ROUND(I407*H407,2)</f>
        <v>0</v>
      </c>
      <c r="K407" s="184" t="s">
        <v>147</v>
      </c>
      <c r="L407" s="41"/>
      <c r="M407" s="189" t="s">
        <v>43</v>
      </c>
      <c r="N407" s="190" t="s">
        <v>51</v>
      </c>
      <c r="O407" s="66"/>
      <c r="P407" s="191">
        <f>O407*H407</f>
        <v>0</v>
      </c>
      <c r="Q407" s="191">
        <v>6.6961699999999999E-2</v>
      </c>
      <c r="R407" s="191">
        <f>Q407*H407</f>
        <v>3.8971039782999997</v>
      </c>
      <c r="S407" s="191">
        <v>7.4999999999999997E-2</v>
      </c>
      <c r="T407" s="192">
        <f>S407*H407</f>
        <v>4.3649249999999995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3" t="s">
        <v>148</v>
      </c>
      <c r="AT407" s="193" t="s">
        <v>143</v>
      </c>
      <c r="AU407" s="193" t="s">
        <v>87</v>
      </c>
      <c r="AY407" s="18" t="s">
        <v>141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8" t="s">
        <v>85</v>
      </c>
      <c r="BK407" s="194">
        <f>ROUND(I407*H407,2)</f>
        <v>0</v>
      </c>
      <c r="BL407" s="18" t="s">
        <v>148</v>
      </c>
      <c r="BM407" s="193" t="s">
        <v>523</v>
      </c>
    </row>
    <row r="408" spans="1:65" s="2" customFormat="1" ht="11.25">
      <c r="A408" s="36"/>
      <c r="B408" s="37"/>
      <c r="C408" s="38"/>
      <c r="D408" s="195" t="s">
        <v>150</v>
      </c>
      <c r="E408" s="38"/>
      <c r="F408" s="196" t="s">
        <v>524</v>
      </c>
      <c r="G408" s="38"/>
      <c r="H408" s="38"/>
      <c r="I408" s="197"/>
      <c r="J408" s="38"/>
      <c r="K408" s="38"/>
      <c r="L408" s="41"/>
      <c r="M408" s="198"/>
      <c r="N408" s="199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8" t="s">
        <v>150</v>
      </c>
      <c r="AU408" s="18" t="s">
        <v>87</v>
      </c>
    </row>
    <row r="409" spans="1:65" s="13" customFormat="1" ht="11.25">
      <c r="B409" s="200"/>
      <c r="C409" s="201"/>
      <c r="D409" s="202" t="s">
        <v>152</v>
      </c>
      <c r="E409" s="203" t="s">
        <v>43</v>
      </c>
      <c r="F409" s="204" t="s">
        <v>525</v>
      </c>
      <c r="G409" s="201"/>
      <c r="H409" s="203" t="s">
        <v>43</v>
      </c>
      <c r="I409" s="205"/>
      <c r="J409" s="201"/>
      <c r="K409" s="201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152</v>
      </c>
      <c r="AU409" s="210" t="s">
        <v>87</v>
      </c>
      <c r="AV409" s="13" t="s">
        <v>85</v>
      </c>
      <c r="AW409" s="13" t="s">
        <v>41</v>
      </c>
      <c r="AX409" s="13" t="s">
        <v>80</v>
      </c>
      <c r="AY409" s="210" t="s">
        <v>141</v>
      </c>
    </row>
    <row r="410" spans="1:65" s="13" customFormat="1" ht="11.25">
      <c r="B410" s="200"/>
      <c r="C410" s="201"/>
      <c r="D410" s="202" t="s">
        <v>152</v>
      </c>
      <c r="E410" s="203" t="s">
        <v>43</v>
      </c>
      <c r="F410" s="204" t="s">
        <v>526</v>
      </c>
      <c r="G410" s="201"/>
      <c r="H410" s="203" t="s">
        <v>43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152</v>
      </c>
      <c r="AU410" s="210" t="s">
        <v>87</v>
      </c>
      <c r="AV410" s="13" t="s">
        <v>85</v>
      </c>
      <c r="AW410" s="13" t="s">
        <v>41</v>
      </c>
      <c r="AX410" s="13" t="s">
        <v>80</v>
      </c>
      <c r="AY410" s="210" t="s">
        <v>141</v>
      </c>
    </row>
    <row r="411" spans="1:65" s="13" customFormat="1" ht="11.25">
      <c r="B411" s="200"/>
      <c r="C411" s="201"/>
      <c r="D411" s="202" t="s">
        <v>152</v>
      </c>
      <c r="E411" s="203" t="s">
        <v>43</v>
      </c>
      <c r="F411" s="204" t="s">
        <v>527</v>
      </c>
      <c r="G411" s="201"/>
      <c r="H411" s="203" t="s">
        <v>43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152</v>
      </c>
      <c r="AU411" s="210" t="s">
        <v>87</v>
      </c>
      <c r="AV411" s="13" t="s">
        <v>85</v>
      </c>
      <c r="AW411" s="13" t="s">
        <v>41</v>
      </c>
      <c r="AX411" s="13" t="s">
        <v>80</v>
      </c>
      <c r="AY411" s="210" t="s">
        <v>141</v>
      </c>
    </row>
    <row r="412" spans="1:65" s="14" customFormat="1" ht="11.25">
      <c r="B412" s="211"/>
      <c r="C412" s="212"/>
      <c r="D412" s="202" t="s">
        <v>152</v>
      </c>
      <c r="E412" s="213" t="s">
        <v>43</v>
      </c>
      <c r="F412" s="214" t="s">
        <v>528</v>
      </c>
      <c r="G412" s="212"/>
      <c r="H412" s="215">
        <v>14.369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152</v>
      </c>
      <c r="AU412" s="221" t="s">
        <v>87</v>
      </c>
      <c r="AV412" s="14" t="s">
        <v>87</v>
      </c>
      <c r="AW412" s="14" t="s">
        <v>41</v>
      </c>
      <c r="AX412" s="14" t="s">
        <v>80</v>
      </c>
      <c r="AY412" s="221" t="s">
        <v>141</v>
      </c>
    </row>
    <row r="413" spans="1:65" s="13" customFormat="1" ht="11.25">
      <c r="B413" s="200"/>
      <c r="C413" s="201"/>
      <c r="D413" s="202" t="s">
        <v>152</v>
      </c>
      <c r="E413" s="203" t="s">
        <v>43</v>
      </c>
      <c r="F413" s="204" t="s">
        <v>529</v>
      </c>
      <c r="G413" s="201"/>
      <c r="H413" s="203" t="s">
        <v>43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152</v>
      </c>
      <c r="AU413" s="210" t="s">
        <v>87</v>
      </c>
      <c r="AV413" s="13" t="s">
        <v>85</v>
      </c>
      <c r="AW413" s="13" t="s">
        <v>41</v>
      </c>
      <c r="AX413" s="13" t="s">
        <v>80</v>
      </c>
      <c r="AY413" s="210" t="s">
        <v>141</v>
      </c>
    </row>
    <row r="414" spans="1:65" s="13" customFormat="1" ht="11.25">
      <c r="B414" s="200"/>
      <c r="C414" s="201"/>
      <c r="D414" s="202" t="s">
        <v>152</v>
      </c>
      <c r="E414" s="203" t="s">
        <v>43</v>
      </c>
      <c r="F414" s="204" t="s">
        <v>530</v>
      </c>
      <c r="G414" s="201"/>
      <c r="H414" s="203" t="s">
        <v>43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152</v>
      </c>
      <c r="AU414" s="210" t="s">
        <v>87</v>
      </c>
      <c r="AV414" s="13" t="s">
        <v>85</v>
      </c>
      <c r="AW414" s="13" t="s">
        <v>41</v>
      </c>
      <c r="AX414" s="13" t="s">
        <v>80</v>
      </c>
      <c r="AY414" s="210" t="s">
        <v>141</v>
      </c>
    </row>
    <row r="415" spans="1:65" s="14" customFormat="1" ht="22.5">
      <c r="B415" s="211"/>
      <c r="C415" s="212"/>
      <c r="D415" s="202" t="s">
        <v>152</v>
      </c>
      <c r="E415" s="213" t="s">
        <v>43</v>
      </c>
      <c r="F415" s="214" t="s">
        <v>531</v>
      </c>
      <c r="G415" s="212"/>
      <c r="H415" s="215">
        <v>40.31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152</v>
      </c>
      <c r="AU415" s="221" t="s">
        <v>87</v>
      </c>
      <c r="AV415" s="14" t="s">
        <v>87</v>
      </c>
      <c r="AW415" s="14" t="s">
        <v>41</v>
      </c>
      <c r="AX415" s="14" t="s">
        <v>80</v>
      </c>
      <c r="AY415" s="221" t="s">
        <v>141</v>
      </c>
    </row>
    <row r="416" spans="1:65" s="13" customFormat="1" ht="11.25">
      <c r="B416" s="200"/>
      <c r="C416" s="201"/>
      <c r="D416" s="202" t="s">
        <v>152</v>
      </c>
      <c r="E416" s="203" t="s">
        <v>43</v>
      </c>
      <c r="F416" s="204" t="s">
        <v>532</v>
      </c>
      <c r="G416" s="201"/>
      <c r="H416" s="203" t="s">
        <v>43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152</v>
      </c>
      <c r="AU416" s="210" t="s">
        <v>87</v>
      </c>
      <c r="AV416" s="13" t="s">
        <v>85</v>
      </c>
      <c r="AW416" s="13" t="s">
        <v>41</v>
      </c>
      <c r="AX416" s="13" t="s">
        <v>80</v>
      </c>
      <c r="AY416" s="210" t="s">
        <v>141</v>
      </c>
    </row>
    <row r="417" spans="1:65" s="14" customFormat="1" ht="11.25">
      <c r="B417" s="211"/>
      <c r="C417" s="212"/>
      <c r="D417" s="202" t="s">
        <v>152</v>
      </c>
      <c r="E417" s="213" t="s">
        <v>43</v>
      </c>
      <c r="F417" s="214" t="s">
        <v>533</v>
      </c>
      <c r="G417" s="212"/>
      <c r="H417" s="215">
        <v>3.52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152</v>
      </c>
      <c r="AU417" s="221" t="s">
        <v>87</v>
      </c>
      <c r="AV417" s="14" t="s">
        <v>87</v>
      </c>
      <c r="AW417" s="14" t="s">
        <v>41</v>
      </c>
      <c r="AX417" s="14" t="s">
        <v>80</v>
      </c>
      <c r="AY417" s="221" t="s">
        <v>141</v>
      </c>
    </row>
    <row r="418" spans="1:65" s="15" customFormat="1" ht="11.25">
      <c r="B418" s="222"/>
      <c r="C418" s="223"/>
      <c r="D418" s="202" t="s">
        <v>152</v>
      </c>
      <c r="E418" s="224" t="s">
        <v>43</v>
      </c>
      <c r="F418" s="225" t="s">
        <v>158</v>
      </c>
      <c r="G418" s="223"/>
      <c r="H418" s="226">
        <v>58.198999999999998</v>
      </c>
      <c r="I418" s="227"/>
      <c r="J418" s="223"/>
      <c r="K418" s="223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152</v>
      </c>
      <c r="AU418" s="232" t="s">
        <v>87</v>
      </c>
      <c r="AV418" s="15" t="s">
        <v>148</v>
      </c>
      <c r="AW418" s="15" t="s">
        <v>41</v>
      </c>
      <c r="AX418" s="15" t="s">
        <v>85</v>
      </c>
      <c r="AY418" s="232" t="s">
        <v>141</v>
      </c>
    </row>
    <row r="419" spans="1:65" s="2" customFormat="1" ht="16.5" customHeight="1">
      <c r="A419" s="36"/>
      <c r="B419" s="37"/>
      <c r="C419" s="233" t="s">
        <v>534</v>
      </c>
      <c r="D419" s="233" t="s">
        <v>242</v>
      </c>
      <c r="E419" s="234" t="s">
        <v>535</v>
      </c>
      <c r="F419" s="235" t="s">
        <v>536</v>
      </c>
      <c r="G419" s="236" t="s">
        <v>264</v>
      </c>
      <c r="H419" s="237">
        <v>88.287999999999997</v>
      </c>
      <c r="I419" s="238"/>
      <c r="J419" s="239">
        <f>ROUND(I419*H419,2)</f>
        <v>0</v>
      </c>
      <c r="K419" s="235" t="s">
        <v>147</v>
      </c>
      <c r="L419" s="240"/>
      <c r="M419" s="241" t="s">
        <v>43</v>
      </c>
      <c r="N419" s="242" t="s">
        <v>51</v>
      </c>
      <c r="O419" s="66"/>
      <c r="P419" s="191">
        <f>O419*H419</f>
        <v>0</v>
      </c>
      <c r="Q419" s="191">
        <v>1E-3</v>
      </c>
      <c r="R419" s="191">
        <f>Q419*H419</f>
        <v>8.8288000000000005E-2</v>
      </c>
      <c r="S419" s="191">
        <v>0</v>
      </c>
      <c r="T419" s="19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3" t="s">
        <v>201</v>
      </c>
      <c r="AT419" s="193" t="s">
        <v>242</v>
      </c>
      <c r="AU419" s="193" t="s">
        <v>87</v>
      </c>
      <c r="AY419" s="18" t="s">
        <v>141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8" t="s">
        <v>85</v>
      </c>
      <c r="BK419" s="194">
        <f>ROUND(I419*H419,2)</f>
        <v>0</v>
      </c>
      <c r="BL419" s="18" t="s">
        <v>148</v>
      </c>
      <c r="BM419" s="193" t="s">
        <v>537</v>
      </c>
    </row>
    <row r="420" spans="1:65" s="14" customFormat="1" ht="11.25">
      <c r="B420" s="211"/>
      <c r="C420" s="212"/>
      <c r="D420" s="202" t="s">
        <v>152</v>
      </c>
      <c r="E420" s="213" t="s">
        <v>43</v>
      </c>
      <c r="F420" s="214" t="s">
        <v>538</v>
      </c>
      <c r="G420" s="212"/>
      <c r="H420" s="215">
        <v>88.287999999999997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152</v>
      </c>
      <c r="AU420" s="221" t="s">
        <v>87</v>
      </c>
      <c r="AV420" s="14" t="s">
        <v>87</v>
      </c>
      <c r="AW420" s="14" t="s">
        <v>41</v>
      </c>
      <c r="AX420" s="14" t="s">
        <v>80</v>
      </c>
      <c r="AY420" s="221" t="s">
        <v>141</v>
      </c>
    </row>
    <row r="421" spans="1:65" s="15" customFormat="1" ht="11.25">
      <c r="B421" s="222"/>
      <c r="C421" s="223"/>
      <c r="D421" s="202" t="s">
        <v>152</v>
      </c>
      <c r="E421" s="224" t="s">
        <v>43</v>
      </c>
      <c r="F421" s="225" t="s">
        <v>158</v>
      </c>
      <c r="G421" s="223"/>
      <c r="H421" s="226">
        <v>88.287999999999997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152</v>
      </c>
      <c r="AU421" s="232" t="s">
        <v>87</v>
      </c>
      <c r="AV421" s="15" t="s">
        <v>148</v>
      </c>
      <c r="AW421" s="15" t="s">
        <v>41</v>
      </c>
      <c r="AX421" s="15" t="s">
        <v>85</v>
      </c>
      <c r="AY421" s="232" t="s">
        <v>141</v>
      </c>
    </row>
    <row r="422" spans="1:65" s="12" customFormat="1" ht="22.9" customHeight="1">
      <c r="B422" s="166"/>
      <c r="C422" s="167"/>
      <c r="D422" s="168" t="s">
        <v>79</v>
      </c>
      <c r="E422" s="180" t="s">
        <v>207</v>
      </c>
      <c r="F422" s="180" t="s">
        <v>539</v>
      </c>
      <c r="G422" s="167"/>
      <c r="H422" s="167"/>
      <c r="I422" s="170"/>
      <c r="J422" s="181">
        <f>BK422</f>
        <v>0</v>
      </c>
      <c r="K422" s="167"/>
      <c r="L422" s="172"/>
      <c r="M422" s="173"/>
      <c r="N422" s="174"/>
      <c r="O422" s="174"/>
      <c r="P422" s="175">
        <f>SUM(P423:P602)</f>
        <v>0</v>
      </c>
      <c r="Q422" s="174"/>
      <c r="R422" s="175">
        <f>SUM(R423:R602)</f>
        <v>44.086355934700009</v>
      </c>
      <c r="S422" s="174"/>
      <c r="T422" s="176">
        <f>SUM(T423:T602)</f>
        <v>86.055401300000014</v>
      </c>
      <c r="AR422" s="177" t="s">
        <v>85</v>
      </c>
      <c r="AT422" s="178" t="s">
        <v>79</v>
      </c>
      <c r="AU422" s="178" t="s">
        <v>85</v>
      </c>
      <c r="AY422" s="177" t="s">
        <v>141</v>
      </c>
      <c r="BK422" s="179">
        <f>SUM(BK423:BK602)</f>
        <v>0</v>
      </c>
    </row>
    <row r="423" spans="1:65" s="2" customFormat="1" ht="16.5" customHeight="1">
      <c r="A423" s="36"/>
      <c r="B423" s="37"/>
      <c r="C423" s="182" t="s">
        <v>540</v>
      </c>
      <c r="D423" s="182" t="s">
        <v>143</v>
      </c>
      <c r="E423" s="183" t="s">
        <v>541</v>
      </c>
      <c r="F423" s="184" t="s">
        <v>542</v>
      </c>
      <c r="G423" s="185" t="s">
        <v>166</v>
      </c>
      <c r="H423" s="186">
        <v>46.8</v>
      </c>
      <c r="I423" s="187"/>
      <c r="J423" s="188">
        <f>ROUND(I423*H423,2)</f>
        <v>0</v>
      </c>
      <c r="K423" s="184" t="s">
        <v>147</v>
      </c>
      <c r="L423" s="41"/>
      <c r="M423" s="189" t="s">
        <v>43</v>
      </c>
      <c r="N423" s="190" t="s">
        <v>51</v>
      </c>
      <c r="O423" s="66"/>
      <c r="P423" s="191">
        <f>O423*H423</f>
        <v>0</v>
      </c>
      <c r="Q423" s="191">
        <v>1.9320000000000001E-4</v>
      </c>
      <c r="R423" s="191">
        <f>Q423*H423</f>
        <v>9.0417599999999994E-3</v>
      </c>
      <c r="S423" s="191">
        <v>0</v>
      </c>
      <c r="T423" s="192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3" t="s">
        <v>148</v>
      </c>
      <c r="AT423" s="193" t="s">
        <v>143</v>
      </c>
      <c r="AU423" s="193" t="s">
        <v>87</v>
      </c>
      <c r="AY423" s="18" t="s">
        <v>141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8" t="s">
        <v>85</v>
      </c>
      <c r="BK423" s="194">
        <f>ROUND(I423*H423,2)</f>
        <v>0</v>
      </c>
      <c r="BL423" s="18" t="s">
        <v>148</v>
      </c>
      <c r="BM423" s="193" t="s">
        <v>543</v>
      </c>
    </row>
    <row r="424" spans="1:65" s="2" customFormat="1" ht="11.25">
      <c r="A424" s="36"/>
      <c r="B424" s="37"/>
      <c r="C424" s="38"/>
      <c r="D424" s="195" t="s">
        <v>150</v>
      </c>
      <c r="E424" s="38"/>
      <c r="F424" s="196" t="s">
        <v>544</v>
      </c>
      <c r="G424" s="38"/>
      <c r="H424" s="38"/>
      <c r="I424" s="197"/>
      <c r="J424" s="38"/>
      <c r="K424" s="38"/>
      <c r="L424" s="41"/>
      <c r="M424" s="198"/>
      <c r="N424" s="199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8" t="s">
        <v>150</v>
      </c>
      <c r="AU424" s="18" t="s">
        <v>87</v>
      </c>
    </row>
    <row r="425" spans="1:65" s="13" customFormat="1" ht="11.25">
      <c r="B425" s="200"/>
      <c r="C425" s="201"/>
      <c r="D425" s="202" t="s">
        <v>152</v>
      </c>
      <c r="E425" s="203" t="s">
        <v>43</v>
      </c>
      <c r="F425" s="204" t="s">
        <v>545</v>
      </c>
      <c r="G425" s="201"/>
      <c r="H425" s="203" t="s">
        <v>43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152</v>
      </c>
      <c r="AU425" s="210" t="s">
        <v>87</v>
      </c>
      <c r="AV425" s="13" t="s">
        <v>85</v>
      </c>
      <c r="AW425" s="13" t="s">
        <v>41</v>
      </c>
      <c r="AX425" s="13" t="s">
        <v>80</v>
      </c>
      <c r="AY425" s="210" t="s">
        <v>141</v>
      </c>
    </row>
    <row r="426" spans="1:65" s="14" customFormat="1" ht="11.25">
      <c r="B426" s="211"/>
      <c r="C426" s="212"/>
      <c r="D426" s="202" t="s">
        <v>152</v>
      </c>
      <c r="E426" s="213" t="s">
        <v>43</v>
      </c>
      <c r="F426" s="214" t="s">
        <v>546</v>
      </c>
      <c r="G426" s="212"/>
      <c r="H426" s="215">
        <v>14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152</v>
      </c>
      <c r="AU426" s="221" t="s">
        <v>87</v>
      </c>
      <c r="AV426" s="14" t="s">
        <v>87</v>
      </c>
      <c r="AW426" s="14" t="s">
        <v>41</v>
      </c>
      <c r="AX426" s="14" t="s">
        <v>80</v>
      </c>
      <c r="AY426" s="221" t="s">
        <v>141</v>
      </c>
    </row>
    <row r="427" spans="1:65" s="13" customFormat="1" ht="11.25">
      <c r="B427" s="200"/>
      <c r="C427" s="201"/>
      <c r="D427" s="202" t="s">
        <v>152</v>
      </c>
      <c r="E427" s="203" t="s">
        <v>43</v>
      </c>
      <c r="F427" s="204" t="s">
        <v>547</v>
      </c>
      <c r="G427" s="201"/>
      <c r="H427" s="203" t="s">
        <v>43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152</v>
      </c>
      <c r="AU427" s="210" t="s">
        <v>87</v>
      </c>
      <c r="AV427" s="13" t="s">
        <v>85</v>
      </c>
      <c r="AW427" s="13" t="s">
        <v>41</v>
      </c>
      <c r="AX427" s="13" t="s">
        <v>80</v>
      </c>
      <c r="AY427" s="210" t="s">
        <v>141</v>
      </c>
    </row>
    <row r="428" spans="1:65" s="14" customFormat="1" ht="11.25">
      <c r="B428" s="211"/>
      <c r="C428" s="212"/>
      <c r="D428" s="202" t="s">
        <v>152</v>
      </c>
      <c r="E428" s="213" t="s">
        <v>43</v>
      </c>
      <c r="F428" s="214" t="s">
        <v>548</v>
      </c>
      <c r="G428" s="212"/>
      <c r="H428" s="215">
        <v>20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152</v>
      </c>
      <c r="AU428" s="221" t="s">
        <v>87</v>
      </c>
      <c r="AV428" s="14" t="s">
        <v>87</v>
      </c>
      <c r="AW428" s="14" t="s">
        <v>41</v>
      </c>
      <c r="AX428" s="14" t="s">
        <v>80</v>
      </c>
      <c r="AY428" s="221" t="s">
        <v>141</v>
      </c>
    </row>
    <row r="429" spans="1:65" s="14" customFormat="1" ht="11.25">
      <c r="B429" s="211"/>
      <c r="C429" s="212"/>
      <c r="D429" s="202" t="s">
        <v>152</v>
      </c>
      <c r="E429" s="213" t="s">
        <v>43</v>
      </c>
      <c r="F429" s="214" t="s">
        <v>549</v>
      </c>
      <c r="G429" s="212"/>
      <c r="H429" s="215">
        <v>12.8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152</v>
      </c>
      <c r="AU429" s="221" t="s">
        <v>87</v>
      </c>
      <c r="AV429" s="14" t="s">
        <v>87</v>
      </c>
      <c r="AW429" s="14" t="s">
        <v>41</v>
      </c>
      <c r="AX429" s="14" t="s">
        <v>80</v>
      </c>
      <c r="AY429" s="221" t="s">
        <v>141</v>
      </c>
    </row>
    <row r="430" spans="1:65" s="15" customFormat="1" ht="11.25">
      <c r="B430" s="222"/>
      <c r="C430" s="223"/>
      <c r="D430" s="202" t="s">
        <v>152</v>
      </c>
      <c r="E430" s="224" t="s">
        <v>43</v>
      </c>
      <c r="F430" s="225" t="s">
        <v>158</v>
      </c>
      <c r="G430" s="223"/>
      <c r="H430" s="226">
        <v>46.8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152</v>
      </c>
      <c r="AU430" s="232" t="s">
        <v>87</v>
      </c>
      <c r="AV430" s="15" t="s">
        <v>148</v>
      </c>
      <c r="AW430" s="15" t="s">
        <v>41</v>
      </c>
      <c r="AX430" s="15" t="s">
        <v>85</v>
      </c>
      <c r="AY430" s="232" t="s">
        <v>141</v>
      </c>
    </row>
    <row r="431" spans="1:65" s="2" customFormat="1" ht="16.5" customHeight="1">
      <c r="A431" s="36"/>
      <c r="B431" s="37"/>
      <c r="C431" s="182" t="s">
        <v>550</v>
      </c>
      <c r="D431" s="182" t="s">
        <v>143</v>
      </c>
      <c r="E431" s="183" t="s">
        <v>551</v>
      </c>
      <c r="F431" s="184" t="s">
        <v>552</v>
      </c>
      <c r="G431" s="185" t="s">
        <v>166</v>
      </c>
      <c r="H431" s="186">
        <v>54.715000000000003</v>
      </c>
      <c r="I431" s="187"/>
      <c r="J431" s="188">
        <f>ROUND(I431*H431,2)</f>
        <v>0</v>
      </c>
      <c r="K431" s="184" t="s">
        <v>147</v>
      </c>
      <c r="L431" s="41"/>
      <c r="M431" s="189" t="s">
        <v>43</v>
      </c>
      <c r="N431" s="190" t="s">
        <v>51</v>
      </c>
      <c r="O431" s="66"/>
      <c r="P431" s="191">
        <f>O431*H431</f>
        <v>0</v>
      </c>
      <c r="Q431" s="191">
        <v>1.17E-3</v>
      </c>
      <c r="R431" s="191">
        <f>Q431*H431</f>
        <v>6.4016550000000005E-2</v>
      </c>
      <c r="S431" s="191">
        <v>0</v>
      </c>
      <c r="T431" s="192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3" t="s">
        <v>148</v>
      </c>
      <c r="AT431" s="193" t="s">
        <v>143</v>
      </c>
      <c r="AU431" s="193" t="s">
        <v>87</v>
      </c>
      <c r="AY431" s="18" t="s">
        <v>141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8" t="s">
        <v>85</v>
      </c>
      <c r="BK431" s="194">
        <f>ROUND(I431*H431,2)</f>
        <v>0</v>
      </c>
      <c r="BL431" s="18" t="s">
        <v>148</v>
      </c>
      <c r="BM431" s="193" t="s">
        <v>553</v>
      </c>
    </row>
    <row r="432" spans="1:65" s="2" customFormat="1" ht="11.25">
      <c r="A432" s="36"/>
      <c r="B432" s="37"/>
      <c r="C432" s="38"/>
      <c r="D432" s="195" t="s">
        <v>150</v>
      </c>
      <c r="E432" s="38"/>
      <c r="F432" s="196" t="s">
        <v>554</v>
      </c>
      <c r="G432" s="38"/>
      <c r="H432" s="38"/>
      <c r="I432" s="197"/>
      <c r="J432" s="38"/>
      <c r="K432" s="38"/>
      <c r="L432" s="41"/>
      <c r="M432" s="198"/>
      <c r="N432" s="199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8" t="s">
        <v>150</v>
      </c>
      <c r="AU432" s="18" t="s">
        <v>87</v>
      </c>
    </row>
    <row r="433" spans="1:65" s="13" customFormat="1" ht="11.25">
      <c r="B433" s="200"/>
      <c r="C433" s="201"/>
      <c r="D433" s="202" t="s">
        <v>152</v>
      </c>
      <c r="E433" s="203" t="s">
        <v>43</v>
      </c>
      <c r="F433" s="204" t="s">
        <v>156</v>
      </c>
      <c r="G433" s="201"/>
      <c r="H433" s="203" t="s">
        <v>43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152</v>
      </c>
      <c r="AU433" s="210" t="s">
        <v>87</v>
      </c>
      <c r="AV433" s="13" t="s">
        <v>85</v>
      </c>
      <c r="AW433" s="13" t="s">
        <v>41</v>
      </c>
      <c r="AX433" s="13" t="s">
        <v>80</v>
      </c>
      <c r="AY433" s="210" t="s">
        <v>141</v>
      </c>
    </row>
    <row r="434" spans="1:65" s="14" customFormat="1" ht="11.25">
      <c r="B434" s="211"/>
      <c r="C434" s="212"/>
      <c r="D434" s="202" t="s">
        <v>152</v>
      </c>
      <c r="E434" s="213" t="s">
        <v>43</v>
      </c>
      <c r="F434" s="214" t="s">
        <v>555</v>
      </c>
      <c r="G434" s="212"/>
      <c r="H434" s="215">
        <v>8.02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152</v>
      </c>
      <c r="AU434" s="221" t="s">
        <v>87</v>
      </c>
      <c r="AV434" s="14" t="s">
        <v>87</v>
      </c>
      <c r="AW434" s="14" t="s">
        <v>41</v>
      </c>
      <c r="AX434" s="14" t="s">
        <v>80</v>
      </c>
      <c r="AY434" s="221" t="s">
        <v>141</v>
      </c>
    </row>
    <row r="435" spans="1:65" s="13" customFormat="1" ht="11.25">
      <c r="B435" s="200"/>
      <c r="C435" s="201"/>
      <c r="D435" s="202" t="s">
        <v>152</v>
      </c>
      <c r="E435" s="203" t="s">
        <v>43</v>
      </c>
      <c r="F435" s="204" t="s">
        <v>556</v>
      </c>
      <c r="G435" s="201"/>
      <c r="H435" s="203" t="s">
        <v>43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152</v>
      </c>
      <c r="AU435" s="210" t="s">
        <v>87</v>
      </c>
      <c r="AV435" s="13" t="s">
        <v>85</v>
      </c>
      <c r="AW435" s="13" t="s">
        <v>41</v>
      </c>
      <c r="AX435" s="13" t="s">
        <v>80</v>
      </c>
      <c r="AY435" s="210" t="s">
        <v>141</v>
      </c>
    </row>
    <row r="436" spans="1:65" s="14" customFormat="1" ht="11.25">
      <c r="B436" s="211"/>
      <c r="C436" s="212"/>
      <c r="D436" s="202" t="s">
        <v>152</v>
      </c>
      <c r="E436" s="213" t="s">
        <v>43</v>
      </c>
      <c r="F436" s="214" t="s">
        <v>555</v>
      </c>
      <c r="G436" s="212"/>
      <c r="H436" s="215">
        <v>8.02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152</v>
      </c>
      <c r="AU436" s="221" t="s">
        <v>87</v>
      </c>
      <c r="AV436" s="14" t="s">
        <v>87</v>
      </c>
      <c r="AW436" s="14" t="s">
        <v>41</v>
      </c>
      <c r="AX436" s="14" t="s">
        <v>80</v>
      </c>
      <c r="AY436" s="221" t="s">
        <v>141</v>
      </c>
    </row>
    <row r="437" spans="1:65" s="13" customFormat="1" ht="11.25">
      <c r="B437" s="200"/>
      <c r="C437" s="201"/>
      <c r="D437" s="202" t="s">
        <v>152</v>
      </c>
      <c r="E437" s="203" t="s">
        <v>43</v>
      </c>
      <c r="F437" s="204" t="s">
        <v>557</v>
      </c>
      <c r="G437" s="201"/>
      <c r="H437" s="203" t="s">
        <v>43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152</v>
      </c>
      <c r="AU437" s="210" t="s">
        <v>87</v>
      </c>
      <c r="AV437" s="13" t="s">
        <v>85</v>
      </c>
      <c r="AW437" s="13" t="s">
        <v>41</v>
      </c>
      <c r="AX437" s="13" t="s">
        <v>80</v>
      </c>
      <c r="AY437" s="210" t="s">
        <v>141</v>
      </c>
    </row>
    <row r="438" spans="1:65" s="13" customFormat="1" ht="11.25">
      <c r="B438" s="200"/>
      <c r="C438" s="201"/>
      <c r="D438" s="202" t="s">
        <v>152</v>
      </c>
      <c r="E438" s="203" t="s">
        <v>43</v>
      </c>
      <c r="F438" s="204" t="s">
        <v>558</v>
      </c>
      <c r="G438" s="201"/>
      <c r="H438" s="203" t="s">
        <v>43</v>
      </c>
      <c r="I438" s="205"/>
      <c r="J438" s="201"/>
      <c r="K438" s="201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152</v>
      </c>
      <c r="AU438" s="210" t="s">
        <v>87</v>
      </c>
      <c r="AV438" s="13" t="s">
        <v>85</v>
      </c>
      <c r="AW438" s="13" t="s">
        <v>41</v>
      </c>
      <c r="AX438" s="13" t="s">
        <v>80</v>
      </c>
      <c r="AY438" s="210" t="s">
        <v>141</v>
      </c>
    </row>
    <row r="439" spans="1:65" s="14" customFormat="1" ht="11.25">
      <c r="B439" s="211"/>
      <c r="C439" s="212"/>
      <c r="D439" s="202" t="s">
        <v>152</v>
      </c>
      <c r="E439" s="213" t="s">
        <v>43</v>
      </c>
      <c r="F439" s="214" t="s">
        <v>559</v>
      </c>
      <c r="G439" s="212"/>
      <c r="H439" s="215">
        <v>11.805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152</v>
      </c>
      <c r="AU439" s="221" t="s">
        <v>87</v>
      </c>
      <c r="AV439" s="14" t="s">
        <v>87</v>
      </c>
      <c r="AW439" s="14" t="s">
        <v>41</v>
      </c>
      <c r="AX439" s="14" t="s">
        <v>80</v>
      </c>
      <c r="AY439" s="221" t="s">
        <v>141</v>
      </c>
    </row>
    <row r="440" spans="1:65" s="13" customFormat="1" ht="11.25">
      <c r="B440" s="200"/>
      <c r="C440" s="201"/>
      <c r="D440" s="202" t="s">
        <v>152</v>
      </c>
      <c r="E440" s="203" t="s">
        <v>43</v>
      </c>
      <c r="F440" s="204" t="s">
        <v>337</v>
      </c>
      <c r="G440" s="201"/>
      <c r="H440" s="203" t="s">
        <v>43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152</v>
      </c>
      <c r="AU440" s="210" t="s">
        <v>87</v>
      </c>
      <c r="AV440" s="13" t="s">
        <v>85</v>
      </c>
      <c r="AW440" s="13" t="s">
        <v>41</v>
      </c>
      <c r="AX440" s="13" t="s">
        <v>80</v>
      </c>
      <c r="AY440" s="210" t="s">
        <v>141</v>
      </c>
    </row>
    <row r="441" spans="1:65" s="14" customFormat="1" ht="11.25">
      <c r="B441" s="211"/>
      <c r="C441" s="212"/>
      <c r="D441" s="202" t="s">
        <v>152</v>
      </c>
      <c r="E441" s="213" t="s">
        <v>43</v>
      </c>
      <c r="F441" s="214" t="s">
        <v>560</v>
      </c>
      <c r="G441" s="212"/>
      <c r="H441" s="215">
        <v>7.66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152</v>
      </c>
      <c r="AU441" s="221" t="s">
        <v>87</v>
      </c>
      <c r="AV441" s="14" t="s">
        <v>87</v>
      </c>
      <c r="AW441" s="14" t="s">
        <v>41</v>
      </c>
      <c r="AX441" s="14" t="s">
        <v>80</v>
      </c>
      <c r="AY441" s="221" t="s">
        <v>141</v>
      </c>
    </row>
    <row r="442" spans="1:65" s="13" customFormat="1" ht="11.25">
      <c r="B442" s="200"/>
      <c r="C442" s="201"/>
      <c r="D442" s="202" t="s">
        <v>152</v>
      </c>
      <c r="E442" s="203" t="s">
        <v>43</v>
      </c>
      <c r="F442" s="204" t="s">
        <v>339</v>
      </c>
      <c r="G442" s="201"/>
      <c r="H442" s="203" t="s">
        <v>43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152</v>
      </c>
      <c r="AU442" s="210" t="s">
        <v>87</v>
      </c>
      <c r="AV442" s="13" t="s">
        <v>85</v>
      </c>
      <c r="AW442" s="13" t="s">
        <v>41</v>
      </c>
      <c r="AX442" s="13" t="s">
        <v>80</v>
      </c>
      <c r="AY442" s="210" t="s">
        <v>141</v>
      </c>
    </row>
    <row r="443" spans="1:65" s="14" customFormat="1" ht="11.25">
      <c r="B443" s="211"/>
      <c r="C443" s="212"/>
      <c r="D443" s="202" t="s">
        <v>152</v>
      </c>
      <c r="E443" s="213" t="s">
        <v>43</v>
      </c>
      <c r="F443" s="214" t="s">
        <v>561</v>
      </c>
      <c r="G443" s="212"/>
      <c r="H443" s="215">
        <v>11.78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152</v>
      </c>
      <c r="AU443" s="221" t="s">
        <v>87</v>
      </c>
      <c r="AV443" s="14" t="s">
        <v>87</v>
      </c>
      <c r="AW443" s="14" t="s">
        <v>41</v>
      </c>
      <c r="AX443" s="14" t="s">
        <v>80</v>
      </c>
      <c r="AY443" s="221" t="s">
        <v>141</v>
      </c>
    </row>
    <row r="444" spans="1:65" s="13" customFormat="1" ht="11.25">
      <c r="B444" s="200"/>
      <c r="C444" s="201"/>
      <c r="D444" s="202" t="s">
        <v>152</v>
      </c>
      <c r="E444" s="203" t="s">
        <v>43</v>
      </c>
      <c r="F444" s="204" t="s">
        <v>340</v>
      </c>
      <c r="G444" s="201"/>
      <c r="H444" s="203" t="s">
        <v>43</v>
      </c>
      <c r="I444" s="205"/>
      <c r="J444" s="201"/>
      <c r="K444" s="201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152</v>
      </c>
      <c r="AU444" s="210" t="s">
        <v>87</v>
      </c>
      <c r="AV444" s="13" t="s">
        <v>85</v>
      </c>
      <c r="AW444" s="13" t="s">
        <v>41</v>
      </c>
      <c r="AX444" s="13" t="s">
        <v>80</v>
      </c>
      <c r="AY444" s="210" t="s">
        <v>141</v>
      </c>
    </row>
    <row r="445" spans="1:65" s="14" customFormat="1" ht="11.25">
      <c r="B445" s="211"/>
      <c r="C445" s="212"/>
      <c r="D445" s="202" t="s">
        <v>152</v>
      </c>
      <c r="E445" s="213" t="s">
        <v>43</v>
      </c>
      <c r="F445" s="214" t="s">
        <v>562</v>
      </c>
      <c r="G445" s="212"/>
      <c r="H445" s="215">
        <v>7.43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152</v>
      </c>
      <c r="AU445" s="221" t="s">
        <v>87</v>
      </c>
      <c r="AV445" s="14" t="s">
        <v>87</v>
      </c>
      <c r="AW445" s="14" t="s">
        <v>41</v>
      </c>
      <c r="AX445" s="14" t="s">
        <v>80</v>
      </c>
      <c r="AY445" s="221" t="s">
        <v>141</v>
      </c>
    </row>
    <row r="446" spans="1:65" s="15" customFormat="1" ht="11.25">
      <c r="B446" s="222"/>
      <c r="C446" s="223"/>
      <c r="D446" s="202" t="s">
        <v>152</v>
      </c>
      <c r="E446" s="224" t="s">
        <v>43</v>
      </c>
      <c r="F446" s="225" t="s">
        <v>158</v>
      </c>
      <c r="G446" s="223"/>
      <c r="H446" s="226">
        <v>54.715000000000003</v>
      </c>
      <c r="I446" s="227"/>
      <c r="J446" s="223"/>
      <c r="K446" s="223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152</v>
      </c>
      <c r="AU446" s="232" t="s">
        <v>87</v>
      </c>
      <c r="AV446" s="15" t="s">
        <v>148</v>
      </c>
      <c r="AW446" s="15" t="s">
        <v>41</v>
      </c>
      <c r="AX446" s="15" t="s">
        <v>85</v>
      </c>
      <c r="AY446" s="232" t="s">
        <v>141</v>
      </c>
    </row>
    <row r="447" spans="1:65" s="2" customFormat="1" ht="16.5" customHeight="1">
      <c r="A447" s="36"/>
      <c r="B447" s="37"/>
      <c r="C447" s="182" t="s">
        <v>563</v>
      </c>
      <c r="D447" s="182" t="s">
        <v>143</v>
      </c>
      <c r="E447" s="183" t="s">
        <v>564</v>
      </c>
      <c r="F447" s="184" t="s">
        <v>565</v>
      </c>
      <c r="G447" s="185" t="s">
        <v>166</v>
      </c>
      <c r="H447" s="186">
        <v>54.715000000000003</v>
      </c>
      <c r="I447" s="187"/>
      <c r="J447" s="188">
        <f>ROUND(I447*H447,2)</f>
        <v>0</v>
      </c>
      <c r="K447" s="184" t="s">
        <v>147</v>
      </c>
      <c r="L447" s="41"/>
      <c r="M447" s="189" t="s">
        <v>43</v>
      </c>
      <c r="N447" s="190" t="s">
        <v>51</v>
      </c>
      <c r="O447" s="66"/>
      <c r="P447" s="191">
        <f>O447*H447</f>
        <v>0</v>
      </c>
      <c r="Q447" s="191">
        <v>5.8049999999999996E-4</v>
      </c>
      <c r="R447" s="191">
        <f>Q447*H447</f>
        <v>3.1762057500000003E-2</v>
      </c>
      <c r="S447" s="191">
        <v>0</v>
      </c>
      <c r="T447" s="192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3" t="s">
        <v>148</v>
      </c>
      <c r="AT447" s="193" t="s">
        <v>143</v>
      </c>
      <c r="AU447" s="193" t="s">
        <v>87</v>
      </c>
      <c r="AY447" s="18" t="s">
        <v>141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8" t="s">
        <v>85</v>
      </c>
      <c r="BK447" s="194">
        <f>ROUND(I447*H447,2)</f>
        <v>0</v>
      </c>
      <c r="BL447" s="18" t="s">
        <v>148</v>
      </c>
      <c r="BM447" s="193" t="s">
        <v>566</v>
      </c>
    </row>
    <row r="448" spans="1:65" s="2" customFormat="1" ht="11.25">
      <c r="A448" s="36"/>
      <c r="B448" s="37"/>
      <c r="C448" s="38"/>
      <c r="D448" s="195" t="s">
        <v>150</v>
      </c>
      <c r="E448" s="38"/>
      <c r="F448" s="196" t="s">
        <v>567</v>
      </c>
      <c r="G448" s="38"/>
      <c r="H448" s="38"/>
      <c r="I448" s="197"/>
      <c r="J448" s="38"/>
      <c r="K448" s="38"/>
      <c r="L448" s="41"/>
      <c r="M448" s="198"/>
      <c r="N448" s="199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8" t="s">
        <v>150</v>
      </c>
      <c r="AU448" s="18" t="s">
        <v>87</v>
      </c>
    </row>
    <row r="449" spans="1:65" s="13" customFormat="1" ht="11.25">
      <c r="B449" s="200"/>
      <c r="C449" s="201"/>
      <c r="D449" s="202" t="s">
        <v>152</v>
      </c>
      <c r="E449" s="203" t="s">
        <v>43</v>
      </c>
      <c r="F449" s="204" t="s">
        <v>156</v>
      </c>
      <c r="G449" s="201"/>
      <c r="H449" s="203" t="s">
        <v>43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152</v>
      </c>
      <c r="AU449" s="210" t="s">
        <v>87</v>
      </c>
      <c r="AV449" s="13" t="s">
        <v>85</v>
      </c>
      <c r="AW449" s="13" t="s">
        <v>41</v>
      </c>
      <c r="AX449" s="13" t="s">
        <v>80</v>
      </c>
      <c r="AY449" s="210" t="s">
        <v>141</v>
      </c>
    </row>
    <row r="450" spans="1:65" s="14" customFormat="1" ht="11.25">
      <c r="B450" s="211"/>
      <c r="C450" s="212"/>
      <c r="D450" s="202" t="s">
        <v>152</v>
      </c>
      <c r="E450" s="213" t="s">
        <v>43</v>
      </c>
      <c r="F450" s="214" t="s">
        <v>555</v>
      </c>
      <c r="G450" s="212"/>
      <c r="H450" s="215">
        <v>8.02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152</v>
      </c>
      <c r="AU450" s="221" t="s">
        <v>87</v>
      </c>
      <c r="AV450" s="14" t="s">
        <v>87</v>
      </c>
      <c r="AW450" s="14" t="s">
        <v>41</v>
      </c>
      <c r="AX450" s="14" t="s">
        <v>80</v>
      </c>
      <c r="AY450" s="221" t="s">
        <v>141</v>
      </c>
    </row>
    <row r="451" spans="1:65" s="13" customFormat="1" ht="11.25">
      <c r="B451" s="200"/>
      <c r="C451" s="201"/>
      <c r="D451" s="202" t="s">
        <v>152</v>
      </c>
      <c r="E451" s="203" t="s">
        <v>43</v>
      </c>
      <c r="F451" s="204" t="s">
        <v>556</v>
      </c>
      <c r="G451" s="201"/>
      <c r="H451" s="203" t="s">
        <v>43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152</v>
      </c>
      <c r="AU451" s="210" t="s">
        <v>87</v>
      </c>
      <c r="AV451" s="13" t="s">
        <v>85</v>
      </c>
      <c r="AW451" s="13" t="s">
        <v>41</v>
      </c>
      <c r="AX451" s="13" t="s">
        <v>80</v>
      </c>
      <c r="AY451" s="210" t="s">
        <v>141</v>
      </c>
    </row>
    <row r="452" spans="1:65" s="14" customFormat="1" ht="11.25">
      <c r="B452" s="211"/>
      <c r="C452" s="212"/>
      <c r="D452" s="202" t="s">
        <v>152</v>
      </c>
      <c r="E452" s="213" t="s">
        <v>43</v>
      </c>
      <c r="F452" s="214" t="s">
        <v>555</v>
      </c>
      <c r="G452" s="212"/>
      <c r="H452" s="215">
        <v>8.02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152</v>
      </c>
      <c r="AU452" s="221" t="s">
        <v>87</v>
      </c>
      <c r="AV452" s="14" t="s">
        <v>87</v>
      </c>
      <c r="AW452" s="14" t="s">
        <v>41</v>
      </c>
      <c r="AX452" s="14" t="s">
        <v>80</v>
      </c>
      <c r="AY452" s="221" t="s">
        <v>141</v>
      </c>
    </row>
    <row r="453" spans="1:65" s="13" customFormat="1" ht="11.25">
      <c r="B453" s="200"/>
      <c r="C453" s="201"/>
      <c r="D453" s="202" t="s">
        <v>152</v>
      </c>
      <c r="E453" s="203" t="s">
        <v>43</v>
      </c>
      <c r="F453" s="204" t="s">
        <v>557</v>
      </c>
      <c r="G453" s="201"/>
      <c r="H453" s="203" t="s">
        <v>43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152</v>
      </c>
      <c r="AU453" s="210" t="s">
        <v>87</v>
      </c>
      <c r="AV453" s="13" t="s">
        <v>85</v>
      </c>
      <c r="AW453" s="13" t="s">
        <v>41</v>
      </c>
      <c r="AX453" s="13" t="s">
        <v>80</v>
      </c>
      <c r="AY453" s="210" t="s">
        <v>141</v>
      </c>
    </row>
    <row r="454" spans="1:65" s="13" customFormat="1" ht="11.25">
      <c r="B454" s="200"/>
      <c r="C454" s="201"/>
      <c r="D454" s="202" t="s">
        <v>152</v>
      </c>
      <c r="E454" s="203" t="s">
        <v>43</v>
      </c>
      <c r="F454" s="204" t="s">
        <v>558</v>
      </c>
      <c r="G454" s="201"/>
      <c r="H454" s="203" t="s">
        <v>43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152</v>
      </c>
      <c r="AU454" s="210" t="s">
        <v>87</v>
      </c>
      <c r="AV454" s="13" t="s">
        <v>85</v>
      </c>
      <c r="AW454" s="13" t="s">
        <v>41</v>
      </c>
      <c r="AX454" s="13" t="s">
        <v>80</v>
      </c>
      <c r="AY454" s="210" t="s">
        <v>141</v>
      </c>
    </row>
    <row r="455" spans="1:65" s="14" customFormat="1" ht="11.25">
      <c r="B455" s="211"/>
      <c r="C455" s="212"/>
      <c r="D455" s="202" t="s">
        <v>152</v>
      </c>
      <c r="E455" s="213" t="s">
        <v>43</v>
      </c>
      <c r="F455" s="214" t="s">
        <v>559</v>
      </c>
      <c r="G455" s="212"/>
      <c r="H455" s="215">
        <v>11.805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152</v>
      </c>
      <c r="AU455" s="221" t="s">
        <v>87</v>
      </c>
      <c r="AV455" s="14" t="s">
        <v>87</v>
      </c>
      <c r="AW455" s="14" t="s">
        <v>41</v>
      </c>
      <c r="AX455" s="14" t="s">
        <v>80</v>
      </c>
      <c r="AY455" s="221" t="s">
        <v>141</v>
      </c>
    </row>
    <row r="456" spans="1:65" s="13" customFormat="1" ht="11.25">
      <c r="B456" s="200"/>
      <c r="C456" s="201"/>
      <c r="D456" s="202" t="s">
        <v>152</v>
      </c>
      <c r="E456" s="203" t="s">
        <v>43</v>
      </c>
      <c r="F456" s="204" t="s">
        <v>337</v>
      </c>
      <c r="G456" s="201"/>
      <c r="H456" s="203" t="s">
        <v>43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152</v>
      </c>
      <c r="AU456" s="210" t="s">
        <v>87</v>
      </c>
      <c r="AV456" s="13" t="s">
        <v>85</v>
      </c>
      <c r="AW456" s="13" t="s">
        <v>41</v>
      </c>
      <c r="AX456" s="13" t="s">
        <v>80</v>
      </c>
      <c r="AY456" s="210" t="s">
        <v>141</v>
      </c>
    </row>
    <row r="457" spans="1:65" s="14" customFormat="1" ht="11.25">
      <c r="B457" s="211"/>
      <c r="C457" s="212"/>
      <c r="D457" s="202" t="s">
        <v>152</v>
      </c>
      <c r="E457" s="213" t="s">
        <v>43</v>
      </c>
      <c r="F457" s="214" t="s">
        <v>560</v>
      </c>
      <c r="G457" s="212"/>
      <c r="H457" s="215">
        <v>7.66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152</v>
      </c>
      <c r="AU457" s="221" t="s">
        <v>87</v>
      </c>
      <c r="AV457" s="14" t="s">
        <v>87</v>
      </c>
      <c r="AW457" s="14" t="s">
        <v>41</v>
      </c>
      <c r="AX457" s="14" t="s">
        <v>80</v>
      </c>
      <c r="AY457" s="221" t="s">
        <v>141</v>
      </c>
    </row>
    <row r="458" spans="1:65" s="13" customFormat="1" ht="11.25">
      <c r="B458" s="200"/>
      <c r="C458" s="201"/>
      <c r="D458" s="202" t="s">
        <v>152</v>
      </c>
      <c r="E458" s="203" t="s">
        <v>43</v>
      </c>
      <c r="F458" s="204" t="s">
        <v>339</v>
      </c>
      <c r="G458" s="201"/>
      <c r="H458" s="203" t="s">
        <v>43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152</v>
      </c>
      <c r="AU458" s="210" t="s">
        <v>87</v>
      </c>
      <c r="AV458" s="13" t="s">
        <v>85</v>
      </c>
      <c r="AW458" s="13" t="s">
        <v>41</v>
      </c>
      <c r="AX458" s="13" t="s">
        <v>80</v>
      </c>
      <c r="AY458" s="210" t="s">
        <v>141</v>
      </c>
    </row>
    <row r="459" spans="1:65" s="14" customFormat="1" ht="11.25">
      <c r="B459" s="211"/>
      <c r="C459" s="212"/>
      <c r="D459" s="202" t="s">
        <v>152</v>
      </c>
      <c r="E459" s="213" t="s">
        <v>43</v>
      </c>
      <c r="F459" s="214" t="s">
        <v>561</v>
      </c>
      <c r="G459" s="212"/>
      <c r="H459" s="215">
        <v>11.78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152</v>
      </c>
      <c r="AU459" s="221" t="s">
        <v>87</v>
      </c>
      <c r="AV459" s="14" t="s">
        <v>87</v>
      </c>
      <c r="AW459" s="14" t="s">
        <v>41</v>
      </c>
      <c r="AX459" s="14" t="s">
        <v>80</v>
      </c>
      <c r="AY459" s="221" t="s">
        <v>141</v>
      </c>
    </row>
    <row r="460" spans="1:65" s="13" customFormat="1" ht="11.25">
      <c r="B460" s="200"/>
      <c r="C460" s="201"/>
      <c r="D460" s="202" t="s">
        <v>152</v>
      </c>
      <c r="E460" s="203" t="s">
        <v>43</v>
      </c>
      <c r="F460" s="204" t="s">
        <v>340</v>
      </c>
      <c r="G460" s="201"/>
      <c r="H460" s="203" t="s">
        <v>43</v>
      </c>
      <c r="I460" s="205"/>
      <c r="J460" s="201"/>
      <c r="K460" s="201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152</v>
      </c>
      <c r="AU460" s="210" t="s">
        <v>87</v>
      </c>
      <c r="AV460" s="13" t="s">
        <v>85</v>
      </c>
      <c r="AW460" s="13" t="s">
        <v>41</v>
      </c>
      <c r="AX460" s="13" t="s">
        <v>80</v>
      </c>
      <c r="AY460" s="210" t="s">
        <v>141</v>
      </c>
    </row>
    <row r="461" spans="1:65" s="14" customFormat="1" ht="11.25">
      <c r="B461" s="211"/>
      <c r="C461" s="212"/>
      <c r="D461" s="202" t="s">
        <v>152</v>
      </c>
      <c r="E461" s="213" t="s">
        <v>43</v>
      </c>
      <c r="F461" s="214" t="s">
        <v>562</v>
      </c>
      <c r="G461" s="212"/>
      <c r="H461" s="215">
        <v>7.43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152</v>
      </c>
      <c r="AU461" s="221" t="s">
        <v>87</v>
      </c>
      <c r="AV461" s="14" t="s">
        <v>87</v>
      </c>
      <c r="AW461" s="14" t="s">
        <v>41</v>
      </c>
      <c r="AX461" s="14" t="s">
        <v>80</v>
      </c>
      <c r="AY461" s="221" t="s">
        <v>141</v>
      </c>
    </row>
    <row r="462" spans="1:65" s="15" customFormat="1" ht="11.25">
      <c r="B462" s="222"/>
      <c r="C462" s="223"/>
      <c r="D462" s="202" t="s">
        <v>152</v>
      </c>
      <c r="E462" s="224" t="s">
        <v>43</v>
      </c>
      <c r="F462" s="225" t="s">
        <v>158</v>
      </c>
      <c r="G462" s="223"/>
      <c r="H462" s="226">
        <v>54.715000000000003</v>
      </c>
      <c r="I462" s="227"/>
      <c r="J462" s="223"/>
      <c r="K462" s="223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152</v>
      </c>
      <c r="AU462" s="232" t="s">
        <v>87</v>
      </c>
      <c r="AV462" s="15" t="s">
        <v>148</v>
      </c>
      <c r="AW462" s="15" t="s">
        <v>41</v>
      </c>
      <c r="AX462" s="15" t="s">
        <v>85</v>
      </c>
      <c r="AY462" s="232" t="s">
        <v>141</v>
      </c>
    </row>
    <row r="463" spans="1:65" s="2" customFormat="1" ht="16.5" customHeight="1">
      <c r="A463" s="36"/>
      <c r="B463" s="37"/>
      <c r="C463" s="233" t="s">
        <v>568</v>
      </c>
      <c r="D463" s="233" t="s">
        <v>242</v>
      </c>
      <c r="E463" s="234" t="s">
        <v>569</v>
      </c>
      <c r="F463" s="235" t="s">
        <v>570</v>
      </c>
      <c r="G463" s="236" t="s">
        <v>223</v>
      </c>
      <c r="H463" s="237">
        <v>0.746</v>
      </c>
      <c r="I463" s="238"/>
      <c r="J463" s="239">
        <f>ROUND(I463*H463,2)</f>
        <v>0</v>
      </c>
      <c r="K463" s="235" t="s">
        <v>147</v>
      </c>
      <c r="L463" s="240"/>
      <c r="M463" s="241" t="s">
        <v>43</v>
      </c>
      <c r="N463" s="242" t="s">
        <v>51</v>
      </c>
      <c r="O463" s="66"/>
      <c r="P463" s="191">
        <f>O463*H463</f>
        <v>0</v>
      </c>
      <c r="Q463" s="191">
        <v>1</v>
      </c>
      <c r="R463" s="191">
        <f>Q463*H463</f>
        <v>0.746</v>
      </c>
      <c r="S463" s="191">
        <v>0</v>
      </c>
      <c r="T463" s="192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3" t="s">
        <v>201</v>
      </c>
      <c r="AT463" s="193" t="s">
        <v>242</v>
      </c>
      <c r="AU463" s="193" t="s">
        <v>87</v>
      </c>
      <c r="AY463" s="18" t="s">
        <v>141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8" t="s">
        <v>85</v>
      </c>
      <c r="BK463" s="194">
        <f>ROUND(I463*H463,2)</f>
        <v>0</v>
      </c>
      <c r="BL463" s="18" t="s">
        <v>148</v>
      </c>
      <c r="BM463" s="193" t="s">
        <v>571</v>
      </c>
    </row>
    <row r="464" spans="1:65" s="2" customFormat="1" ht="19.5">
      <c r="A464" s="36"/>
      <c r="B464" s="37"/>
      <c r="C464" s="38"/>
      <c r="D464" s="202" t="s">
        <v>457</v>
      </c>
      <c r="E464" s="38"/>
      <c r="F464" s="243" t="s">
        <v>572</v>
      </c>
      <c r="G464" s="38"/>
      <c r="H464" s="38"/>
      <c r="I464" s="197"/>
      <c r="J464" s="38"/>
      <c r="K464" s="38"/>
      <c r="L464" s="41"/>
      <c r="M464" s="198"/>
      <c r="N464" s="199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457</v>
      </c>
      <c r="AU464" s="18" t="s">
        <v>87</v>
      </c>
    </row>
    <row r="465" spans="1:65" s="13" customFormat="1" ht="11.25">
      <c r="B465" s="200"/>
      <c r="C465" s="201"/>
      <c r="D465" s="202" t="s">
        <v>152</v>
      </c>
      <c r="E465" s="203" t="s">
        <v>43</v>
      </c>
      <c r="F465" s="204" t="s">
        <v>529</v>
      </c>
      <c r="G465" s="201"/>
      <c r="H465" s="203" t="s">
        <v>43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152</v>
      </c>
      <c r="AU465" s="210" t="s">
        <v>87</v>
      </c>
      <c r="AV465" s="13" t="s">
        <v>85</v>
      </c>
      <c r="AW465" s="13" t="s">
        <v>41</v>
      </c>
      <c r="AX465" s="13" t="s">
        <v>80</v>
      </c>
      <c r="AY465" s="210" t="s">
        <v>141</v>
      </c>
    </row>
    <row r="466" spans="1:65" s="13" customFormat="1" ht="11.25">
      <c r="B466" s="200"/>
      <c r="C466" s="201"/>
      <c r="D466" s="202" t="s">
        <v>152</v>
      </c>
      <c r="E466" s="203" t="s">
        <v>43</v>
      </c>
      <c r="F466" s="204" t="s">
        <v>530</v>
      </c>
      <c r="G466" s="201"/>
      <c r="H466" s="203" t="s">
        <v>43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152</v>
      </c>
      <c r="AU466" s="210" t="s">
        <v>87</v>
      </c>
      <c r="AV466" s="13" t="s">
        <v>85</v>
      </c>
      <c r="AW466" s="13" t="s">
        <v>41</v>
      </c>
      <c r="AX466" s="13" t="s">
        <v>80</v>
      </c>
      <c r="AY466" s="210" t="s">
        <v>141</v>
      </c>
    </row>
    <row r="467" spans="1:65" s="14" customFormat="1" ht="22.5">
      <c r="B467" s="211"/>
      <c r="C467" s="212"/>
      <c r="D467" s="202" t="s">
        <v>152</v>
      </c>
      <c r="E467" s="213" t="s">
        <v>43</v>
      </c>
      <c r="F467" s="214" t="s">
        <v>573</v>
      </c>
      <c r="G467" s="212"/>
      <c r="H467" s="215">
        <v>0.746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152</v>
      </c>
      <c r="AU467" s="221" t="s">
        <v>87</v>
      </c>
      <c r="AV467" s="14" t="s">
        <v>87</v>
      </c>
      <c r="AW467" s="14" t="s">
        <v>41</v>
      </c>
      <c r="AX467" s="14" t="s">
        <v>80</v>
      </c>
      <c r="AY467" s="221" t="s">
        <v>141</v>
      </c>
    </row>
    <row r="468" spans="1:65" s="15" customFormat="1" ht="11.25">
      <c r="B468" s="222"/>
      <c r="C468" s="223"/>
      <c r="D468" s="202" t="s">
        <v>152</v>
      </c>
      <c r="E468" s="224" t="s">
        <v>43</v>
      </c>
      <c r="F468" s="225" t="s">
        <v>158</v>
      </c>
      <c r="G468" s="223"/>
      <c r="H468" s="226">
        <v>0.746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152</v>
      </c>
      <c r="AU468" s="232" t="s">
        <v>87</v>
      </c>
      <c r="AV468" s="15" t="s">
        <v>148</v>
      </c>
      <c r="AW468" s="15" t="s">
        <v>41</v>
      </c>
      <c r="AX468" s="15" t="s">
        <v>85</v>
      </c>
      <c r="AY468" s="232" t="s">
        <v>141</v>
      </c>
    </row>
    <row r="469" spans="1:65" s="2" customFormat="1" ht="16.5" customHeight="1">
      <c r="A469" s="36"/>
      <c r="B469" s="37"/>
      <c r="C469" s="233" t="s">
        <v>574</v>
      </c>
      <c r="D469" s="233" t="s">
        <v>242</v>
      </c>
      <c r="E469" s="234" t="s">
        <v>575</v>
      </c>
      <c r="F469" s="235" t="s">
        <v>576</v>
      </c>
      <c r="G469" s="236" t="s">
        <v>223</v>
      </c>
      <c r="H469" s="237">
        <v>0.439</v>
      </c>
      <c r="I469" s="238"/>
      <c r="J469" s="239">
        <f>ROUND(I469*H469,2)</f>
        <v>0</v>
      </c>
      <c r="K469" s="235" t="s">
        <v>147</v>
      </c>
      <c r="L469" s="240"/>
      <c r="M469" s="241" t="s">
        <v>43</v>
      </c>
      <c r="N469" s="242" t="s">
        <v>51</v>
      </c>
      <c r="O469" s="66"/>
      <c r="P469" s="191">
        <f>O469*H469</f>
        <v>0</v>
      </c>
      <c r="Q469" s="191">
        <v>1</v>
      </c>
      <c r="R469" s="191">
        <f>Q469*H469</f>
        <v>0.439</v>
      </c>
      <c r="S469" s="191">
        <v>0</v>
      </c>
      <c r="T469" s="19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3" t="s">
        <v>201</v>
      </c>
      <c r="AT469" s="193" t="s">
        <v>242</v>
      </c>
      <c r="AU469" s="193" t="s">
        <v>87</v>
      </c>
      <c r="AY469" s="18" t="s">
        <v>141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8" t="s">
        <v>85</v>
      </c>
      <c r="BK469" s="194">
        <f>ROUND(I469*H469,2)</f>
        <v>0</v>
      </c>
      <c r="BL469" s="18" t="s">
        <v>148</v>
      </c>
      <c r="BM469" s="193" t="s">
        <v>577</v>
      </c>
    </row>
    <row r="470" spans="1:65" s="2" customFormat="1" ht="19.5">
      <c r="A470" s="36"/>
      <c r="B470" s="37"/>
      <c r="C470" s="38"/>
      <c r="D470" s="202" t="s">
        <v>457</v>
      </c>
      <c r="E470" s="38"/>
      <c r="F470" s="243" t="s">
        <v>578</v>
      </c>
      <c r="G470" s="38"/>
      <c r="H470" s="38"/>
      <c r="I470" s="197"/>
      <c r="J470" s="38"/>
      <c r="K470" s="38"/>
      <c r="L470" s="41"/>
      <c r="M470" s="198"/>
      <c r="N470" s="199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8" t="s">
        <v>457</v>
      </c>
      <c r="AU470" s="18" t="s">
        <v>87</v>
      </c>
    </row>
    <row r="471" spans="1:65" s="13" customFormat="1" ht="11.25">
      <c r="B471" s="200"/>
      <c r="C471" s="201"/>
      <c r="D471" s="202" t="s">
        <v>152</v>
      </c>
      <c r="E471" s="203" t="s">
        <v>43</v>
      </c>
      <c r="F471" s="204" t="s">
        <v>579</v>
      </c>
      <c r="G471" s="201"/>
      <c r="H471" s="203" t="s">
        <v>43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152</v>
      </c>
      <c r="AU471" s="210" t="s">
        <v>87</v>
      </c>
      <c r="AV471" s="13" t="s">
        <v>85</v>
      </c>
      <c r="AW471" s="13" t="s">
        <v>41</v>
      </c>
      <c r="AX471" s="13" t="s">
        <v>80</v>
      </c>
      <c r="AY471" s="210" t="s">
        <v>141</v>
      </c>
    </row>
    <row r="472" spans="1:65" s="13" customFormat="1" ht="11.25">
      <c r="B472" s="200"/>
      <c r="C472" s="201"/>
      <c r="D472" s="202" t="s">
        <v>152</v>
      </c>
      <c r="E472" s="203" t="s">
        <v>43</v>
      </c>
      <c r="F472" s="204" t="s">
        <v>580</v>
      </c>
      <c r="G472" s="201"/>
      <c r="H472" s="203" t="s">
        <v>43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152</v>
      </c>
      <c r="AU472" s="210" t="s">
        <v>87</v>
      </c>
      <c r="AV472" s="13" t="s">
        <v>85</v>
      </c>
      <c r="AW472" s="13" t="s">
        <v>41</v>
      </c>
      <c r="AX472" s="13" t="s">
        <v>80</v>
      </c>
      <c r="AY472" s="210" t="s">
        <v>141</v>
      </c>
    </row>
    <row r="473" spans="1:65" s="14" customFormat="1" ht="11.25">
      <c r="B473" s="211"/>
      <c r="C473" s="212"/>
      <c r="D473" s="202" t="s">
        <v>152</v>
      </c>
      <c r="E473" s="213" t="s">
        <v>43</v>
      </c>
      <c r="F473" s="214" t="s">
        <v>581</v>
      </c>
      <c r="G473" s="212"/>
      <c r="H473" s="215">
        <v>0.17599999999999999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152</v>
      </c>
      <c r="AU473" s="221" t="s">
        <v>87</v>
      </c>
      <c r="AV473" s="14" t="s">
        <v>87</v>
      </c>
      <c r="AW473" s="14" t="s">
        <v>41</v>
      </c>
      <c r="AX473" s="14" t="s">
        <v>80</v>
      </c>
      <c r="AY473" s="221" t="s">
        <v>141</v>
      </c>
    </row>
    <row r="474" spans="1:65" s="14" customFormat="1" ht="11.25">
      <c r="B474" s="211"/>
      <c r="C474" s="212"/>
      <c r="D474" s="202" t="s">
        <v>152</v>
      </c>
      <c r="E474" s="213" t="s">
        <v>43</v>
      </c>
      <c r="F474" s="214" t="s">
        <v>582</v>
      </c>
      <c r="G474" s="212"/>
      <c r="H474" s="215">
        <v>0.26300000000000001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152</v>
      </c>
      <c r="AU474" s="221" t="s">
        <v>87</v>
      </c>
      <c r="AV474" s="14" t="s">
        <v>87</v>
      </c>
      <c r="AW474" s="14" t="s">
        <v>41</v>
      </c>
      <c r="AX474" s="14" t="s">
        <v>80</v>
      </c>
      <c r="AY474" s="221" t="s">
        <v>141</v>
      </c>
    </row>
    <row r="475" spans="1:65" s="15" customFormat="1" ht="11.25">
      <c r="B475" s="222"/>
      <c r="C475" s="223"/>
      <c r="D475" s="202" t="s">
        <v>152</v>
      </c>
      <c r="E475" s="224" t="s">
        <v>43</v>
      </c>
      <c r="F475" s="225" t="s">
        <v>158</v>
      </c>
      <c r="G475" s="223"/>
      <c r="H475" s="226">
        <v>0.439</v>
      </c>
      <c r="I475" s="227"/>
      <c r="J475" s="223"/>
      <c r="K475" s="223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152</v>
      </c>
      <c r="AU475" s="232" t="s">
        <v>87</v>
      </c>
      <c r="AV475" s="15" t="s">
        <v>148</v>
      </c>
      <c r="AW475" s="15" t="s">
        <v>41</v>
      </c>
      <c r="AX475" s="15" t="s">
        <v>85</v>
      </c>
      <c r="AY475" s="232" t="s">
        <v>141</v>
      </c>
    </row>
    <row r="476" spans="1:65" s="2" customFormat="1" ht="16.5" customHeight="1">
      <c r="A476" s="36"/>
      <c r="B476" s="37"/>
      <c r="C476" s="233" t="s">
        <v>583</v>
      </c>
      <c r="D476" s="233" t="s">
        <v>242</v>
      </c>
      <c r="E476" s="234" t="s">
        <v>584</v>
      </c>
      <c r="F476" s="235" t="s">
        <v>585</v>
      </c>
      <c r="G476" s="236" t="s">
        <v>223</v>
      </c>
      <c r="H476" s="237">
        <v>0.27600000000000002</v>
      </c>
      <c r="I476" s="238"/>
      <c r="J476" s="239">
        <f>ROUND(I476*H476,2)</f>
        <v>0</v>
      </c>
      <c r="K476" s="235" t="s">
        <v>147</v>
      </c>
      <c r="L476" s="240"/>
      <c r="M476" s="241" t="s">
        <v>43</v>
      </c>
      <c r="N476" s="242" t="s">
        <v>51</v>
      </c>
      <c r="O476" s="66"/>
      <c r="P476" s="191">
        <f>O476*H476</f>
        <v>0</v>
      </c>
      <c r="Q476" s="191">
        <v>1</v>
      </c>
      <c r="R476" s="191">
        <f>Q476*H476</f>
        <v>0.27600000000000002</v>
      </c>
      <c r="S476" s="191">
        <v>0</v>
      </c>
      <c r="T476" s="19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3" t="s">
        <v>201</v>
      </c>
      <c r="AT476" s="193" t="s">
        <v>242</v>
      </c>
      <c r="AU476" s="193" t="s">
        <v>87</v>
      </c>
      <c r="AY476" s="18" t="s">
        <v>141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8" t="s">
        <v>85</v>
      </c>
      <c r="BK476" s="194">
        <f>ROUND(I476*H476,2)</f>
        <v>0</v>
      </c>
      <c r="BL476" s="18" t="s">
        <v>148</v>
      </c>
      <c r="BM476" s="193" t="s">
        <v>586</v>
      </c>
    </row>
    <row r="477" spans="1:65" s="2" customFormat="1" ht="19.5">
      <c r="A477" s="36"/>
      <c r="B477" s="37"/>
      <c r="C477" s="38"/>
      <c r="D477" s="202" t="s">
        <v>457</v>
      </c>
      <c r="E477" s="38"/>
      <c r="F477" s="243" t="s">
        <v>587</v>
      </c>
      <c r="G477" s="38"/>
      <c r="H477" s="38"/>
      <c r="I477" s="197"/>
      <c r="J477" s="38"/>
      <c r="K477" s="38"/>
      <c r="L477" s="41"/>
      <c r="M477" s="198"/>
      <c r="N477" s="199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8" t="s">
        <v>457</v>
      </c>
      <c r="AU477" s="18" t="s">
        <v>87</v>
      </c>
    </row>
    <row r="478" spans="1:65" s="14" customFormat="1" ht="11.25">
      <c r="B478" s="211"/>
      <c r="C478" s="212"/>
      <c r="D478" s="202" t="s">
        <v>152</v>
      </c>
      <c r="E478" s="213" t="s">
        <v>43</v>
      </c>
      <c r="F478" s="214" t="s">
        <v>588</v>
      </c>
      <c r="G478" s="212"/>
      <c r="H478" s="215">
        <v>0.27600000000000002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152</v>
      </c>
      <c r="AU478" s="221" t="s">
        <v>87</v>
      </c>
      <c r="AV478" s="14" t="s">
        <v>87</v>
      </c>
      <c r="AW478" s="14" t="s">
        <v>41</v>
      </c>
      <c r="AX478" s="14" t="s">
        <v>85</v>
      </c>
      <c r="AY478" s="221" t="s">
        <v>141</v>
      </c>
    </row>
    <row r="479" spans="1:65" s="2" customFormat="1" ht="16.5" customHeight="1">
      <c r="A479" s="36"/>
      <c r="B479" s="37"/>
      <c r="C479" s="182" t="s">
        <v>589</v>
      </c>
      <c r="D479" s="182" t="s">
        <v>143</v>
      </c>
      <c r="E479" s="183" t="s">
        <v>590</v>
      </c>
      <c r="F479" s="184" t="s">
        <v>591</v>
      </c>
      <c r="G479" s="185" t="s">
        <v>146</v>
      </c>
      <c r="H479" s="186">
        <v>14.04</v>
      </c>
      <c r="I479" s="187"/>
      <c r="J479" s="188">
        <f>ROUND(I479*H479,2)</f>
        <v>0</v>
      </c>
      <c r="K479" s="184" t="s">
        <v>147</v>
      </c>
      <c r="L479" s="41"/>
      <c r="M479" s="189" t="s">
        <v>43</v>
      </c>
      <c r="N479" s="190" t="s">
        <v>51</v>
      </c>
      <c r="O479" s="66"/>
      <c r="P479" s="191">
        <f>O479*H479</f>
        <v>0</v>
      </c>
      <c r="Q479" s="191">
        <v>6.3000000000000003E-4</v>
      </c>
      <c r="R479" s="191">
        <f>Q479*H479</f>
        <v>8.8451999999999992E-3</v>
      </c>
      <c r="S479" s="191">
        <v>0</v>
      </c>
      <c r="T479" s="192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3" t="s">
        <v>148</v>
      </c>
      <c r="AT479" s="193" t="s">
        <v>143</v>
      </c>
      <c r="AU479" s="193" t="s">
        <v>87</v>
      </c>
      <c r="AY479" s="18" t="s">
        <v>141</v>
      </c>
      <c r="BE479" s="194">
        <f>IF(N479="základní",J479,0)</f>
        <v>0</v>
      </c>
      <c r="BF479" s="194">
        <f>IF(N479="snížená",J479,0)</f>
        <v>0</v>
      </c>
      <c r="BG479" s="194">
        <f>IF(N479="zákl. přenesená",J479,0)</f>
        <v>0</v>
      </c>
      <c r="BH479" s="194">
        <f>IF(N479="sníž. přenesená",J479,0)</f>
        <v>0</v>
      </c>
      <c r="BI479" s="194">
        <f>IF(N479="nulová",J479,0)</f>
        <v>0</v>
      </c>
      <c r="BJ479" s="18" t="s">
        <v>85</v>
      </c>
      <c r="BK479" s="194">
        <f>ROUND(I479*H479,2)</f>
        <v>0</v>
      </c>
      <c r="BL479" s="18" t="s">
        <v>148</v>
      </c>
      <c r="BM479" s="193" t="s">
        <v>592</v>
      </c>
    </row>
    <row r="480" spans="1:65" s="2" customFormat="1" ht="11.25">
      <c r="A480" s="36"/>
      <c r="B480" s="37"/>
      <c r="C480" s="38"/>
      <c r="D480" s="195" t="s">
        <v>150</v>
      </c>
      <c r="E480" s="38"/>
      <c r="F480" s="196" t="s">
        <v>593</v>
      </c>
      <c r="G480" s="38"/>
      <c r="H480" s="38"/>
      <c r="I480" s="197"/>
      <c r="J480" s="38"/>
      <c r="K480" s="38"/>
      <c r="L480" s="41"/>
      <c r="M480" s="198"/>
      <c r="N480" s="199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8" t="s">
        <v>150</v>
      </c>
      <c r="AU480" s="18" t="s">
        <v>87</v>
      </c>
    </row>
    <row r="481" spans="1:65" s="13" customFormat="1" ht="11.25">
      <c r="B481" s="200"/>
      <c r="C481" s="201"/>
      <c r="D481" s="202" t="s">
        <v>152</v>
      </c>
      <c r="E481" s="203" t="s">
        <v>43</v>
      </c>
      <c r="F481" s="204" t="s">
        <v>545</v>
      </c>
      <c r="G481" s="201"/>
      <c r="H481" s="203" t="s">
        <v>43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152</v>
      </c>
      <c r="AU481" s="210" t="s">
        <v>87</v>
      </c>
      <c r="AV481" s="13" t="s">
        <v>85</v>
      </c>
      <c r="AW481" s="13" t="s">
        <v>41</v>
      </c>
      <c r="AX481" s="13" t="s">
        <v>80</v>
      </c>
      <c r="AY481" s="210" t="s">
        <v>141</v>
      </c>
    </row>
    <row r="482" spans="1:65" s="14" customFormat="1" ht="11.25">
      <c r="B482" s="211"/>
      <c r="C482" s="212"/>
      <c r="D482" s="202" t="s">
        <v>152</v>
      </c>
      <c r="E482" s="213" t="s">
        <v>43</v>
      </c>
      <c r="F482" s="214" t="s">
        <v>594</v>
      </c>
      <c r="G482" s="212"/>
      <c r="H482" s="215">
        <v>4.2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152</v>
      </c>
      <c r="AU482" s="221" t="s">
        <v>87</v>
      </c>
      <c r="AV482" s="14" t="s">
        <v>87</v>
      </c>
      <c r="AW482" s="14" t="s">
        <v>41</v>
      </c>
      <c r="AX482" s="14" t="s">
        <v>80</v>
      </c>
      <c r="AY482" s="221" t="s">
        <v>141</v>
      </c>
    </row>
    <row r="483" spans="1:65" s="13" customFormat="1" ht="11.25">
      <c r="B483" s="200"/>
      <c r="C483" s="201"/>
      <c r="D483" s="202" t="s">
        <v>152</v>
      </c>
      <c r="E483" s="203" t="s">
        <v>43</v>
      </c>
      <c r="F483" s="204" t="s">
        <v>547</v>
      </c>
      <c r="G483" s="201"/>
      <c r="H483" s="203" t="s">
        <v>43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152</v>
      </c>
      <c r="AU483" s="210" t="s">
        <v>87</v>
      </c>
      <c r="AV483" s="13" t="s">
        <v>85</v>
      </c>
      <c r="AW483" s="13" t="s">
        <v>41</v>
      </c>
      <c r="AX483" s="13" t="s">
        <v>80</v>
      </c>
      <c r="AY483" s="210" t="s">
        <v>141</v>
      </c>
    </row>
    <row r="484" spans="1:65" s="14" customFormat="1" ht="11.25">
      <c r="B484" s="211"/>
      <c r="C484" s="212"/>
      <c r="D484" s="202" t="s">
        <v>152</v>
      </c>
      <c r="E484" s="213" t="s">
        <v>43</v>
      </c>
      <c r="F484" s="214" t="s">
        <v>595</v>
      </c>
      <c r="G484" s="212"/>
      <c r="H484" s="215">
        <v>6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152</v>
      </c>
      <c r="AU484" s="221" t="s">
        <v>87</v>
      </c>
      <c r="AV484" s="14" t="s">
        <v>87</v>
      </c>
      <c r="AW484" s="14" t="s">
        <v>41</v>
      </c>
      <c r="AX484" s="14" t="s">
        <v>80</v>
      </c>
      <c r="AY484" s="221" t="s">
        <v>141</v>
      </c>
    </row>
    <row r="485" spans="1:65" s="14" customFormat="1" ht="11.25">
      <c r="B485" s="211"/>
      <c r="C485" s="212"/>
      <c r="D485" s="202" t="s">
        <v>152</v>
      </c>
      <c r="E485" s="213" t="s">
        <v>43</v>
      </c>
      <c r="F485" s="214" t="s">
        <v>596</v>
      </c>
      <c r="G485" s="212"/>
      <c r="H485" s="215">
        <v>3.84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152</v>
      </c>
      <c r="AU485" s="221" t="s">
        <v>87</v>
      </c>
      <c r="AV485" s="14" t="s">
        <v>87</v>
      </c>
      <c r="AW485" s="14" t="s">
        <v>41</v>
      </c>
      <c r="AX485" s="14" t="s">
        <v>80</v>
      </c>
      <c r="AY485" s="221" t="s">
        <v>141</v>
      </c>
    </row>
    <row r="486" spans="1:65" s="15" customFormat="1" ht="11.25">
      <c r="B486" s="222"/>
      <c r="C486" s="223"/>
      <c r="D486" s="202" t="s">
        <v>152</v>
      </c>
      <c r="E486" s="224" t="s">
        <v>43</v>
      </c>
      <c r="F486" s="225" t="s">
        <v>158</v>
      </c>
      <c r="G486" s="223"/>
      <c r="H486" s="226">
        <v>14.04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152</v>
      </c>
      <c r="AU486" s="232" t="s">
        <v>87</v>
      </c>
      <c r="AV486" s="15" t="s">
        <v>148</v>
      </c>
      <c r="AW486" s="15" t="s">
        <v>41</v>
      </c>
      <c r="AX486" s="15" t="s">
        <v>85</v>
      </c>
      <c r="AY486" s="232" t="s">
        <v>141</v>
      </c>
    </row>
    <row r="487" spans="1:65" s="2" customFormat="1" ht="16.5" customHeight="1">
      <c r="A487" s="36"/>
      <c r="B487" s="37"/>
      <c r="C487" s="182" t="s">
        <v>597</v>
      </c>
      <c r="D487" s="182" t="s">
        <v>143</v>
      </c>
      <c r="E487" s="183" t="s">
        <v>598</v>
      </c>
      <c r="F487" s="184" t="s">
        <v>599</v>
      </c>
      <c r="G487" s="185" t="s">
        <v>511</v>
      </c>
      <c r="H487" s="186">
        <v>2</v>
      </c>
      <c r="I487" s="187"/>
      <c r="J487" s="188">
        <f>ROUND(I487*H487,2)</f>
        <v>0</v>
      </c>
      <c r="K487" s="184" t="s">
        <v>147</v>
      </c>
      <c r="L487" s="41"/>
      <c r="M487" s="189" t="s">
        <v>43</v>
      </c>
      <c r="N487" s="190" t="s">
        <v>51</v>
      </c>
      <c r="O487" s="66"/>
      <c r="P487" s="191">
        <f>O487*H487</f>
        <v>0</v>
      </c>
      <c r="Q487" s="191">
        <v>6.4850000000000003E-3</v>
      </c>
      <c r="R487" s="191">
        <f>Q487*H487</f>
        <v>1.2970000000000001E-2</v>
      </c>
      <c r="S487" s="191">
        <v>0</v>
      </c>
      <c r="T487" s="192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3" t="s">
        <v>148</v>
      </c>
      <c r="AT487" s="193" t="s">
        <v>143</v>
      </c>
      <c r="AU487" s="193" t="s">
        <v>87</v>
      </c>
      <c r="AY487" s="18" t="s">
        <v>141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8" t="s">
        <v>85</v>
      </c>
      <c r="BK487" s="194">
        <f>ROUND(I487*H487,2)</f>
        <v>0</v>
      </c>
      <c r="BL487" s="18" t="s">
        <v>148</v>
      </c>
      <c r="BM487" s="193" t="s">
        <v>600</v>
      </c>
    </row>
    <row r="488" spans="1:65" s="2" customFormat="1" ht="11.25">
      <c r="A488" s="36"/>
      <c r="B488" s="37"/>
      <c r="C488" s="38"/>
      <c r="D488" s="195" t="s">
        <v>150</v>
      </c>
      <c r="E488" s="38"/>
      <c r="F488" s="196" t="s">
        <v>601</v>
      </c>
      <c r="G488" s="38"/>
      <c r="H488" s="38"/>
      <c r="I488" s="197"/>
      <c r="J488" s="38"/>
      <c r="K488" s="38"/>
      <c r="L488" s="41"/>
      <c r="M488" s="198"/>
      <c r="N488" s="199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8" t="s">
        <v>150</v>
      </c>
      <c r="AU488" s="18" t="s">
        <v>87</v>
      </c>
    </row>
    <row r="489" spans="1:65" s="13" customFormat="1" ht="11.25">
      <c r="B489" s="200"/>
      <c r="C489" s="201"/>
      <c r="D489" s="202" t="s">
        <v>152</v>
      </c>
      <c r="E489" s="203" t="s">
        <v>43</v>
      </c>
      <c r="F489" s="204" t="s">
        <v>602</v>
      </c>
      <c r="G489" s="201"/>
      <c r="H489" s="203" t="s">
        <v>43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152</v>
      </c>
      <c r="AU489" s="210" t="s">
        <v>87</v>
      </c>
      <c r="AV489" s="13" t="s">
        <v>85</v>
      </c>
      <c r="AW489" s="13" t="s">
        <v>41</v>
      </c>
      <c r="AX489" s="13" t="s">
        <v>80</v>
      </c>
      <c r="AY489" s="210" t="s">
        <v>141</v>
      </c>
    </row>
    <row r="490" spans="1:65" s="14" customFormat="1" ht="11.25">
      <c r="B490" s="211"/>
      <c r="C490" s="212"/>
      <c r="D490" s="202" t="s">
        <v>152</v>
      </c>
      <c r="E490" s="213" t="s">
        <v>43</v>
      </c>
      <c r="F490" s="214" t="s">
        <v>87</v>
      </c>
      <c r="G490" s="212"/>
      <c r="H490" s="215">
        <v>2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152</v>
      </c>
      <c r="AU490" s="221" t="s">
        <v>87</v>
      </c>
      <c r="AV490" s="14" t="s">
        <v>87</v>
      </c>
      <c r="AW490" s="14" t="s">
        <v>41</v>
      </c>
      <c r="AX490" s="14" t="s">
        <v>85</v>
      </c>
      <c r="AY490" s="221" t="s">
        <v>141</v>
      </c>
    </row>
    <row r="491" spans="1:65" s="2" customFormat="1" ht="24.2" customHeight="1">
      <c r="A491" s="36"/>
      <c r="B491" s="37"/>
      <c r="C491" s="182" t="s">
        <v>603</v>
      </c>
      <c r="D491" s="182" t="s">
        <v>143</v>
      </c>
      <c r="E491" s="183" t="s">
        <v>604</v>
      </c>
      <c r="F491" s="184" t="s">
        <v>605</v>
      </c>
      <c r="G491" s="185" t="s">
        <v>146</v>
      </c>
      <c r="H491" s="186">
        <v>212.28</v>
      </c>
      <c r="I491" s="187"/>
      <c r="J491" s="188">
        <f>ROUND(I491*H491,2)</f>
        <v>0</v>
      </c>
      <c r="K491" s="184" t="s">
        <v>147</v>
      </c>
      <c r="L491" s="41"/>
      <c r="M491" s="189" t="s">
        <v>43</v>
      </c>
      <c r="N491" s="190" t="s">
        <v>51</v>
      </c>
      <c r="O491" s="66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148</v>
      </c>
      <c r="AT491" s="193" t="s">
        <v>143</v>
      </c>
      <c r="AU491" s="193" t="s">
        <v>87</v>
      </c>
      <c r="AY491" s="18" t="s">
        <v>141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8" t="s">
        <v>85</v>
      </c>
      <c r="BK491" s="194">
        <f>ROUND(I491*H491,2)</f>
        <v>0</v>
      </c>
      <c r="BL491" s="18" t="s">
        <v>148</v>
      </c>
      <c r="BM491" s="193" t="s">
        <v>606</v>
      </c>
    </row>
    <row r="492" spans="1:65" s="2" customFormat="1" ht="11.25">
      <c r="A492" s="36"/>
      <c r="B492" s="37"/>
      <c r="C492" s="38"/>
      <c r="D492" s="195" t="s">
        <v>150</v>
      </c>
      <c r="E492" s="38"/>
      <c r="F492" s="196" t="s">
        <v>607</v>
      </c>
      <c r="G492" s="38"/>
      <c r="H492" s="38"/>
      <c r="I492" s="197"/>
      <c r="J492" s="38"/>
      <c r="K492" s="38"/>
      <c r="L492" s="41"/>
      <c r="M492" s="198"/>
      <c r="N492" s="199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150</v>
      </c>
      <c r="AU492" s="18" t="s">
        <v>87</v>
      </c>
    </row>
    <row r="493" spans="1:65" s="13" customFormat="1" ht="11.25">
      <c r="B493" s="200"/>
      <c r="C493" s="201"/>
      <c r="D493" s="202" t="s">
        <v>152</v>
      </c>
      <c r="E493" s="203" t="s">
        <v>43</v>
      </c>
      <c r="F493" s="204" t="s">
        <v>608</v>
      </c>
      <c r="G493" s="201"/>
      <c r="H493" s="203" t="s">
        <v>43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152</v>
      </c>
      <c r="AU493" s="210" t="s">
        <v>87</v>
      </c>
      <c r="AV493" s="13" t="s">
        <v>85</v>
      </c>
      <c r="AW493" s="13" t="s">
        <v>41</v>
      </c>
      <c r="AX493" s="13" t="s">
        <v>80</v>
      </c>
      <c r="AY493" s="210" t="s">
        <v>141</v>
      </c>
    </row>
    <row r="494" spans="1:65" s="14" customFormat="1" ht="11.25">
      <c r="B494" s="211"/>
      <c r="C494" s="212"/>
      <c r="D494" s="202" t="s">
        <v>152</v>
      </c>
      <c r="E494" s="213" t="s">
        <v>43</v>
      </c>
      <c r="F494" s="214" t="s">
        <v>609</v>
      </c>
      <c r="G494" s="212"/>
      <c r="H494" s="215">
        <v>90.28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152</v>
      </c>
      <c r="AU494" s="221" t="s">
        <v>87</v>
      </c>
      <c r="AV494" s="14" t="s">
        <v>87</v>
      </c>
      <c r="AW494" s="14" t="s">
        <v>41</v>
      </c>
      <c r="AX494" s="14" t="s">
        <v>80</v>
      </c>
      <c r="AY494" s="221" t="s">
        <v>141</v>
      </c>
    </row>
    <row r="495" spans="1:65" s="13" customFormat="1" ht="11.25">
      <c r="B495" s="200"/>
      <c r="C495" s="201"/>
      <c r="D495" s="202" t="s">
        <v>152</v>
      </c>
      <c r="E495" s="203" t="s">
        <v>43</v>
      </c>
      <c r="F495" s="204" t="s">
        <v>322</v>
      </c>
      <c r="G495" s="201"/>
      <c r="H495" s="203" t="s">
        <v>43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152</v>
      </c>
      <c r="AU495" s="210" t="s">
        <v>87</v>
      </c>
      <c r="AV495" s="13" t="s">
        <v>85</v>
      </c>
      <c r="AW495" s="13" t="s">
        <v>41</v>
      </c>
      <c r="AX495" s="13" t="s">
        <v>80</v>
      </c>
      <c r="AY495" s="210" t="s">
        <v>141</v>
      </c>
    </row>
    <row r="496" spans="1:65" s="13" customFormat="1" ht="11.25">
      <c r="B496" s="200"/>
      <c r="C496" s="201"/>
      <c r="D496" s="202" t="s">
        <v>152</v>
      </c>
      <c r="E496" s="203" t="s">
        <v>43</v>
      </c>
      <c r="F496" s="204" t="s">
        <v>322</v>
      </c>
      <c r="G496" s="201"/>
      <c r="H496" s="203" t="s">
        <v>43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152</v>
      </c>
      <c r="AU496" s="210" t="s">
        <v>87</v>
      </c>
      <c r="AV496" s="13" t="s">
        <v>85</v>
      </c>
      <c r="AW496" s="13" t="s">
        <v>41</v>
      </c>
      <c r="AX496" s="13" t="s">
        <v>80</v>
      </c>
      <c r="AY496" s="210" t="s">
        <v>141</v>
      </c>
    </row>
    <row r="497" spans="1:65" s="14" customFormat="1" ht="11.25">
      <c r="B497" s="211"/>
      <c r="C497" s="212"/>
      <c r="D497" s="202" t="s">
        <v>152</v>
      </c>
      <c r="E497" s="213" t="s">
        <v>43</v>
      </c>
      <c r="F497" s="214" t="s">
        <v>610</v>
      </c>
      <c r="G497" s="212"/>
      <c r="H497" s="215">
        <v>74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152</v>
      </c>
      <c r="AU497" s="221" t="s">
        <v>87</v>
      </c>
      <c r="AV497" s="14" t="s">
        <v>87</v>
      </c>
      <c r="AW497" s="14" t="s">
        <v>41</v>
      </c>
      <c r="AX497" s="14" t="s">
        <v>80</v>
      </c>
      <c r="AY497" s="221" t="s">
        <v>141</v>
      </c>
    </row>
    <row r="498" spans="1:65" s="14" customFormat="1" ht="11.25">
      <c r="B498" s="211"/>
      <c r="C498" s="212"/>
      <c r="D498" s="202" t="s">
        <v>152</v>
      </c>
      <c r="E498" s="213" t="s">
        <v>43</v>
      </c>
      <c r="F498" s="214" t="s">
        <v>611</v>
      </c>
      <c r="G498" s="212"/>
      <c r="H498" s="215">
        <v>48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152</v>
      </c>
      <c r="AU498" s="221" t="s">
        <v>87</v>
      </c>
      <c r="AV498" s="14" t="s">
        <v>87</v>
      </c>
      <c r="AW498" s="14" t="s">
        <v>41</v>
      </c>
      <c r="AX498" s="14" t="s">
        <v>80</v>
      </c>
      <c r="AY498" s="221" t="s">
        <v>141</v>
      </c>
    </row>
    <row r="499" spans="1:65" s="15" customFormat="1" ht="11.25">
      <c r="B499" s="222"/>
      <c r="C499" s="223"/>
      <c r="D499" s="202" t="s">
        <v>152</v>
      </c>
      <c r="E499" s="224" t="s">
        <v>43</v>
      </c>
      <c r="F499" s="225" t="s">
        <v>158</v>
      </c>
      <c r="G499" s="223"/>
      <c r="H499" s="226">
        <v>212.28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152</v>
      </c>
      <c r="AU499" s="232" t="s">
        <v>87</v>
      </c>
      <c r="AV499" s="15" t="s">
        <v>148</v>
      </c>
      <c r="AW499" s="15" t="s">
        <v>41</v>
      </c>
      <c r="AX499" s="15" t="s">
        <v>85</v>
      </c>
      <c r="AY499" s="232" t="s">
        <v>141</v>
      </c>
    </row>
    <row r="500" spans="1:65" s="2" customFormat="1" ht="24.2" customHeight="1">
      <c r="A500" s="36"/>
      <c r="B500" s="37"/>
      <c r="C500" s="182" t="s">
        <v>612</v>
      </c>
      <c r="D500" s="182" t="s">
        <v>143</v>
      </c>
      <c r="E500" s="183" t="s">
        <v>613</v>
      </c>
      <c r="F500" s="184" t="s">
        <v>614</v>
      </c>
      <c r="G500" s="185" t="s">
        <v>146</v>
      </c>
      <c r="H500" s="186">
        <v>6368.4</v>
      </c>
      <c r="I500" s="187"/>
      <c r="J500" s="188">
        <f>ROUND(I500*H500,2)</f>
        <v>0</v>
      </c>
      <c r="K500" s="184" t="s">
        <v>147</v>
      </c>
      <c r="L500" s="41"/>
      <c r="M500" s="189" t="s">
        <v>43</v>
      </c>
      <c r="N500" s="190" t="s">
        <v>51</v>
      </c>
      <c r="O500" s="6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3" t="s">
        <v>148</v>
      </c>
      <c r="AT500" s="193" t="s">
        <v>143</v>
      </c>
      <c r="AU500" s="193" t="s">
        <v>87</v>
      </c>
      <c r="AY500" s="18" t="s">
        <v>141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8" t="s">
        <v>85</v>
      </c>
      <c r="BK500" s="194">
        <f>ROUND(I500*H500,2)</f>
        <v>0</v>
      </c>
      <c r="BL500" s="18" t="s">
        <v>148</v>
      </c>
      <c r="BM500" s="193" t="s">
        <v>615</v>
      </c>
    </row>
    <row r="501" spans="1:65" s="2" customFormat="1" ht="11.25">
      <c r="A501" s="36"/>
      <c r="B501" s="37"/>
      <c r="C501" s="38"/>
      <c r="D501" s="195" t="s">
        <v>150</v>
      </c>
      <c r="E501" s="38"/>
      <c r="F501" s="196" t="s">
        <v>616</v>
      </c>
      <c r="G501" s="38"/>
      <c r="H501" s="38"/>
      <c r="I501" s="197"/>
      <c r="J501" s="38"/>
      <c r="K501" s="38"/>
      <c r="L501" s="41"/>
      <c r="M501" s="198"/>
      <c r="N501" s="19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8" t="s">
        <v>150</v>
      </c>
      <c r="AU501" s="18" t="s">
        <v>87</v>
      </c>
    </row>
    <row r="502" spans="1:65" s="14" customFormat="1" ht="11.25">
      <c r="B502" s="211"/>
      <c r="C502" s="212"/>
      <c r="D502" s="202" t="s">
        <v>152</v>
      </c>
      <c r="E502" s="213" t="s">
        <v>43</v>
      </c>
      <c r="F502" s="214" t="s">
        <v>617</v>
      </c>
      <c r="G502" s="212"/>
      <c r="H502" s="215">
        <v>6368.4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152</v>
      </c>
      <c r="AU502" s="221" t="s">
        <v>87</v>
      </c>
      <c r="AV502" s="14" t="s">
        <v>87</v>
      </c>
      <c r="AW502" s="14" t="s">
        <v>41</v>
      </c>
      <c r="AX502" s="14" t="s">
        <v>80</v>
      </c>
      <c r="AY502" s="221" t="s">
        <v>141</v>
      </c>
    </row>
    <row r="503" spans="1:65" s="15" customFormat="1" ht="11.25">
      <c r="B503" s="222"/>
      <c r="C503" s="223"/>
      <c r="D503" s="202" t="s">
        <v>152</v>
      </c>
      <c r="E503" s="224" t="s">
        <v>43</v>
      </c>
      <c r="F503" s="225" t="s">
        <v>158</v>
      </c>
      <c r="G503" s="223"/>
      <c r="H503" s="226">
        <v>6368.4</v>
      </c>
      <c r="I503" s="227"/>
      <c r="J503" s="223"/>
      <c r="K503" s="223"/>
      <c r="L503" s="228"/>
      <c r="M503" s="229"/>
      <c r="N503" s="230"/>
      <c r="O503" s="230"/>
      <c r="P503" s="230"/>
      <c r="Q503" s="230"/>
      <c r="R503" s="230"/>
      <c r="S503" s="230"/>
      <c r="T503" s="231"/>
      <c r="AT503" s="232" t="s">
        <v>152</v>
      </c>
      <c r="AU503" s="232" t="s">
        <v>87</v>
      </c>
      <c r="AV503" s="15" t="s">
        <v>148</v>
      </c>
      <c r="AW503" s="15" t="s">
        <v>41</v>
      </c>
      <c r="AX503" s="15" t="s">
        <v>85</v>
      </c>
      <c r="AY503" s="232" t="s">
        <v>141</v>
      </c>
    </row>
    <row r="504" spans="1:65" s="2" customFormat="1" ht="24.2" customHeight="1">
      <c r="A504" s="36"/>
      <c r="B504" s="37"/>
      <c r="C504" s="182" t="s">
        <v>618</v>
      </c>
      <c r="D504" s="182" t="s">
        <v>143</v>
      </c>
      <c r="E504" s="183" t="s">
        <v>619</v>
      </c>
      <c r="F504" s="184" t="s">
        <v>620</v>
      </c>
      <c r="G504" s="185" t="s">
        <v>146</v>
      </c>
      <c r="H504" s="186">
        <v>212.28</v>
      </c>
      <c r="I504" s="187"/>
      <c r="J504" s="188">
        <f>ROUND(I504*H504,2)</f>
        <v>0</v>
      </c>
      <c r="K504" s="184" t="s">
        <v>147</v>
      </c>
      <c r="L504" s="41"/>
      <c r="M504" s="189" t="s">
        <v>43</v>
      </c>
      <c r="N504" s="190" t="s">
        <v>51</v>
      </c>
      <c r="O504" s="66"/>
      <c r="P504" s="191">
        <f>O504*H504</f>
        <v>0</v>
      </c>
      <c r="Q504" s="191">
        <v>0</v>
      </c>
      <c r="R504" s="191">
        <f>Q504*H504</f>
        <v>0</v>
      </c>
      <c r="S504" s="191">
        <v>0</v>
      </c>
      <c r="T504" s="192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3" t="s">
        <v>148</v>
      </c>
      <c r="AT504" s="193" t="s">
        <v>143</v>
      </c>
      <c r="AU504" s="193" t="s">
        <v>87</v>
      </c>
      <c r="AY504" s="18" t="s">
        <v>141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8" t="s">
        <v>85</v>
      </c>
      <c r="BK504" s="194">
        <f>ROUND(I504*H504,2)</f>
        <v>0</v>
      </c>
      <c r="BL504" s="18" t="s">
        <v>148</v>
      </c>
      <c r="BM504" s="193" t="s">
        <v>621</v>
      </c>
    </row>
    <row r="505" spans="1:65" s="2" customFormat="1" ht="11.25">
      <c r="A505" s="36"/>
      <c r="B505" s="37"/>
      <c r="C505" s="38"/>
      <c r="D505" s="195" t="s">
        <v>150</v>
      </c>
      <c r="E505" s="38"/>
      <c r="F505" s="196" t="s">
        <v>622</v>
      </c>
      <c r="G505" s="38"/>
      <c r="H505" s="38"/>
      <c r="I505" s="197"/>
      <c r="J505" s="38"/>
      <c r="K505" s="38"/>
      <c r="L505" s="41"/>
      <c r="M505" s="198"/>
      <c r="N505" s="199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8" t="s">
        <v>150</v>
      </c>
      <c r="AU505" s="18" t="s">
        <v>87</v>
      </c>
    </row>
    <row r="506" spans="1:65" s="14" customFormat="1" ht="11.25">
      <c r="B506" s="211"/>
      <c r="C506" s="212"/>
      <c r="D506" s="202" t="s">
        <v>152</v>
      </c>
      <c r="E506" s="213" t="s">
        <v>43</v>
      </c>
      <c r="F506" s="214" t="s">
        <v>623</v>
      </c>
      <c r="G506" s="212"/>
      <c r="H506" s="215">
        <v>212.28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152</v>
      </c>
      <c r="AU506" s="221" t="s">
        <v>87</v>
      </c>
      <c r="AV506" s="14" t="s">
        <v>87</v>
      </c>
      <c r="AW506" s="14" t="s">
        <v>41</v>
      </c>
      <c r="AX506" s="14" t="s">
        <v>85</v>
      </c>
      <c r="AY506" s="221" t="s">
        <v>141</v>
      </c>
    </row>
    <row r="507" spans="1:65" s="2" customFormat="1" ht="24.2" customHeight="1">
      <c r="A507" s="36"/>
      <c r="B507" s="37"/>
      <c r="C507" s="182" t="s">
        <v>624</v>
      </c>
      <c r="D507" s="182" t="s">
        <v>143</v>
      </c>
      <c r="E507" s="183" t="s">
        <v>625</v>
      </c>
      <c r="F507" s="184" t="s">
        <v>626</v>
      </c>
      <c r="G507" s="185" t="s">
        <v>181</v>
      </c>
      <c r="H507" s="186">
        <v>50.82</v>
      </c>
      <c r="I507" s="187"/>
      <c r="J507" s="188">
        <f>ROUND(I507*H507,2)</f>
        <v>0</v>
      </c>
      <c r="K507" s="184" t="s">
        <v>147</v>
      </c>
      <c r="L507" s="41"/>
      <c r="M507" s="189" t="s">
        <v>43</v>
      </c>
      <c r="N507" s="190" t="s">
        <v>51</v>
      </c>
      <c r="O507" s="66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3" t="s">
        <v>148</v>
      </c>
      <c r="AT507" s="193" t="s">
        <v>143</v>
      </c>
      <c r="AU507" s="193" t="s">
        <v>87</v>
      </c>
      <c r="AY507" s="18" t="s">
        <v>141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8" t="s">
        <v>85</v>
      </c>
      <c r="BK507" s="194">
        <f>ROUND(I507*H507,2)</f>
        <v>0</v>
      </c>
      <c r="BL507" s="18" t="s">
        <v>148</v>
      </c>
      <c r="BM507" s="193" t="s">
        <v>627</v>
      </c>
    </row>
    <row r="508" spans="1:65" s="2" customFormat="1" ht="11.25">
      <c r="A508" s="36"/>
      <c r="B508" s="37"/>
      <c r="C508" s="38"/>
      <c r="D508" s="195" t="s">
        <v>150</v>
      </c>
      <c r="E508" s="38"/>
      <c r="F508" s="196" t="s">
        <v>628</v>
      </c>
      <c r="G508" s="38"/>
      <c r="H508" s="38"/>
      <c r="I508" s="197"/>
      <c r="J508" s="38"/>
      <c r="K508" s="38"/>
      <c r="L508" s="41"/>
      <c r="M508" s="198"/>
      <c r="N508" s="199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8" t="s">
        <v>150</v>
      </c>
      <c r="AU508" s="18" t="s">
        <v>87</v>
      </c>
    </row>
    <row r="509" spans="1:65" s="13" customFormat="1" ht="11.25">
      <c r="B509" s="200"/>
      <c r="C509" s="201"/>
      <c r="D509" s="202" t="s">
        <v>152</v>
      </c>
      <c r="E509" s="203" t="s">
        <v>43</v>
      </c>
      <c r="F509" s="204" t="s">
        <v>629</v>
      </c>
      <c r="G509" s="201"/>
      <c r="H509" s="203" t="s">
        <v>43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152</v>
      </c>
      <c r="AU509" s="210" t="s">
        <v>87</v>
      </c>
      <c r="AV509" s="13" t="s">
        <v>85</v>
      </c>
      <c r="AW509" s="13" t="s">
        <v>41</v>
      </c>
      <c r="AX509" s="13" t="s">
        <v>80</v>
      </c>
      <c r="AY509" s="210" t="s">
        <v>141</v>
      </c>
    </row>
    <row r="510" spans="1:65" s="14" customFormat="1" ht="11.25">
      <c r="B510" s="211"/>
      <c r="C510" s="212"/>
      <c r="D510" s="202" t="s">
        <v>152</v>
      </c>
      <c r="E510" s="213" t="s">
        <v>43</v>
      </c>
      <c r="F510" s="214" t="s">
        <v>630</v>
      </c>
      <c r="G510" s="212"/>
      <c r="H510" s="215">
        <v>50.82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152</v>
      </c>
      <c r="AU510" s="221" t="s">
        <v>87</v>
      </c>
      <c r="AV510" s="14" t="s">
        <v>87</v>
      </c>
      <c r="AW510" s="14" t="s">
        <v>41</v>
      </c>
      <c r="AX510" s="14" t="s">
        <v>80</v>
      </c>
      <c r="AY510" s="221" t="s">
        <v>141</v>
      </c>
    </row>
    <row r="511" spans="1:65" s="15" customFormat="1" ht="11.25">
      <c r="B511" s="222"/>
      <c r="C511" s="223"/>
      <c r="D511" s="202" t="s">
        <v>152</v>
      </c>
      <c r="E511" s="224" t="s">
        <v>43</v>
      </c>
      <c r="F511" s="225" t="s">
        <v>158</v>
      </c>
      <c r="G511" s="223"/>
      <c r="H511" s="226">
        <v>50.82</v>
      </c>
      <c r="I511" s="227"/>
      <c r="J511" s="223"/>
      <c r="K511" s="223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152</v>
      </c>
      <c r="AU511" s="232" t="s">
        <v>87</v>
      </c>
      <c r="AV511" s="15" t="s">
        <v>148</v>
      </c>
      <c r="AW511" s="15" t="s">
        <v>41</v>
      </c>
      <c r="AX511" s="15" t="s">
        <v>85</v>
      </c>
      <c r="AY511" s="232" t="s">
        <v>141</v>
      </c>
    </row>
    <row r="512" spans="1:65" s="2" customFormat="1" ht="24.2" customHeight="1">
      <c r="A512" s="36"/>
      <c r="B512" s="37"/>
      <c r="C512" s="182" t="s">
        <v>631</v>
      </c>
      <c r="D512" s="182" t="s">
        <v>143</v>
      </c>
      <c r="E512" s="183" t="s">
        <v>632</v>
      </c>
      <c r="F512" s="184" t="s">
        <v>633</v>
      </c>
      <c r="G512" s="185" t="s">
        <v>181</v>
      </c>
      <c r="H512" s="186">
        <v>1524.6</v>
      </c>
      <c r="I512" s="187"/>
      <c r="J512" s="188">
        <f>ROUND(I512*H512,2)</f>
        <v>0</v>
      </c>
      <c r="K512" s="184" t="s">
        <v>147</v>
      </c>
      <c r="L512" s="41"/>
      <c r="M512" s="189" t="s">
        <v>43</v>
      </c>
      <c r="N512" s="190" t="s">
        <v>51</v>
      </c>
      <c r="O512" s="66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3" t="s">
        <v>148</v>
      </c>
      <c r="AT512" s="193" t="s">
        <v>143</v>
      </c>
      <c r="AU512" s="193" t="s">
        <v>87</v>
      </c>
      <c r="AY512" s="18" t="s">
        <v>141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8" t="s">
        <v>85</v>
      </c>
      <c r="BK512" s="194">
        <f>ROUND(I512*H512,2)</f>
        <v>0</v>
      </c>
      <c r="BL512" s="18" t="s">
        <v>148</v>
      </c>
      <c r="BM512" s="193" t="s">
        <v>634</v>
      </c>
    </row>
    <row r="513" spans="1:65" s="2" customFormat="1" ht="11.25">
      <c r="A513" s="36"/>
      <c r="B513" s="37"/>
      <c r="C513" s="38"/>
      <c r="D513" s="195" t="s">
        <v>150</v>
      </c>
      <c r="E513" s="38"/>
      <c r="F513" s="196" t="s">
        <v>635</v>
      </c>
      <c r="G513" s="38"/>
      <c r="H513" s="38"/>
      <c r="I513" s="197"/>
      <c r="J513" s="38"/>
      <c r="K513" s="38"/>
      <c r="L513" s="41"/>
      <c r="M513" s="198"/>
      <c r="N513" s="199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8" t="s">
        <v>150</v>
      </c>
      <c r="AU513" s="18" t="s">
        <v>87</v>
      </c>
    </row>
    <row r="514" spans="1:65" s="14" customFormat="1" ht="11.25">
      <c r="B514" s="211"/>
      <c r="C514" s="212"/>
      <c r="D514" s="202" t="s">
        <v>152</v>
      </c>
      <c r="E514" s="213" t="s">
        <v>43</v>
      </c>
      <c r="F514" s="214" t="s">
        <v>636</v>
      </c>
      <c r="G514" s="212"/>
      <c r="H514" s="215">
        <v>1524.6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152</v>
      </c>
      <c r="AU514" s="221" t="s">
        <v>87</v>
      </c>
      <c r="AV514" s="14" t="s">
        <v>87</v>
      </c>
      <c r="AW514" s="14" t="s">
        <v>41</v>
      </c>
      <c r="AX514" s="14" t="s">
        <v>85</v>
      </c>
      <c r="AY514" s="221" t="s">
        <v>141</v>
      </c>
    </row>
    <row r="515" spans="1:65" s="2" customFormat="1" ht="24.2" customHeight="1">
      <c r="A515" s="36"/>
      <c r="B515" s="37"/>
      <c r="C515" s="182" t="s">
        <v>637</v>
      </c>
      <c r="D515" s="182" t="s">
        <v>143</v>
      </c>
      <c r="E515" s="183" t="s">
        <v>638</v>
      </c>
      <c r="F515" s="184" t="s">
        <v>639</v>
      </c>
      <c r="G515" s="185" t="s">
        <v>181</v>
      </c>
      <c r="H515" s="186">
        <v>50.82</v>
      </c>
      <c r="I515" s="187"/>
      <c r="J515" s="188">
        <f>ROUND(I515*H515,2)</f>
        <v>0</v>
      </c>
      <c r="K515" s="184" t="s">
        <v>147</v>
      </c>
      <c r="L515" s="41"/>
      <c r="M515" s="189" t="s">
        <v>43</v>
      </c>
      <c r="N515" s="190" t="s">
        <v>51</v>
      </c>
      <c r="O515" s="66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3" t="s">
        <v>148</v>
      </c>
      <c r="AT515" s="193" t="s">
        <v>143</v>
      </c>
      <c r="AU515" s="193" t="s">
        <v>87</v>
      </c>
      <c r="AY515" s="18" t="s">
        <v>141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85</v>
      </c>
      <c r="BK515" s="194">
        <f>ROUND(I515*H515,2)</f>
        <v>0</v>
      </c>
      <c r="BL515" s="18" t="s">
        <v>148</v>
      </c>
      <c r="BM515" s="193" t="s">
        <v>640</v>
      </c>
    </row>
    <row r="516" spans="1:65" s="2" customFormat="1" ht="11.25">
      <c r="A516" s="36"/>
      <c r="B516" s="37"/>
      <c r="C516" s="38"/>
      <c r="D516" s="195" t="s">
        <v>150</v>
      </c>
      <c r="E516" s="38"/>
      <c r="F516" s="196" t="s">
        <v>641</v>
      </c>
      <c r="G516" s="38"/>
      <c r="H516" s="38"/>
      <c r="I516" s="197"/>
      <c r="J516" s="38"/>
      <c r="K516" s="38"/>
      <c r="L516" s="41"/>
      <c r="M516" s="198"/>
      <c r="N516" s="199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8" t="s">
        <v>150</v>
      </c>
      <c r="AU516" s="18" t="s">
        <v>87</v>
      </c>
    </row>
    <row r="517" spans="1:65" s="14" customFormat="1" ht="11.25">
      <c r="B517" s="211"/>
      <c r="C517" s="212"/>
      <c r="D517" s="202" t="s">
        <v>152</v>
      </c>
      <c r="E517" s="213" t="s">
        <v>43</v>
      </c>
      <c r="F517" s="214" t="s">
        <v>642</v>
      </c>
      <c r="G517" s="212"/>
      <c r="H517" s="215">
        <v>50.82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152</v>
      </c>
      <c r="AU517" s="221" t="s">
        <v>87</v>
      </c>
      <c r="AV517" s="14" t="s">
        <v>87</v>
      </c>
      <c r="AW517" s="14" t="s">
        <v>41</v>
      </c>
      <c r="AX517" s="14" t="s">
        <v>85</v>
      </c>
      <c r="AY517" s="221" t="s">
        <v>141</v>
      </c>
    </row>
    <row r="518" spans="1:65" s="2" customFormat="1" ht="21.75" customHeight="1">
      <c r="A518" s="36"/>
      <c r="B518" s="37"/>
      <c r="C518" s="182" t="s">
        <v>643</v>
      </c>
      <c r="D518" s="182" t="s">
        <v>143</v>
      </c>
      <c r="E518" s="183" t="s">
        <v>644</v>
      </c>
      <c r="F518" s="184" t="s">
        <v>645</v>
      </c>
      <c r="G518" s="185" t="s">
        <v>511</v>
      </c>
      <c r="H518" s="186">
        <v>176</v>
      </c>
      <c r="I518" s="187"/>
      <c r="J518" s="188">
        <f>ROUND(I518*H518,2)</f>
        <v>0</v>
      </c>
      <c r="K518" s="184" t="s">
        <v>147</v>
      </c>
      <c r="L518" s="41"/>
      <c r="M518" s="189" t="s">
        <v>43</v>
      </c>
      <c r="N518" s="190" t="s">
        <v>51</v>
      </c>
      <c r="O518" s="66"/>
      <c r="P518" s="191">
        <f>O518*H518</f>
        <v>0</v>
      </c>
      <c r="Q518" s="191">
        <v>3.6999999999999999E-4</v>
      </c>
      <c r="R518" s="191">
        <f>Q518*H518</f>
        <v>6.5119999999999997E-2</v>
      </c>
      <c r="S518" s="191">
        <v>0</v>
      </c>
      <c r="T518" s="192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3" t="s">
        <v>148</v>
      </c>
      <c r="AT518" s="193" t="s">
        <v>143</v>
      </c>
      <c r="AU518" s="193" t="s">
        <v>87</v>
      </c>
      <c r="AY518" s="18" t="s">
        <v>141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8" t="s">
        <v>85</v>
      </c>
      <c r="BK518" s="194">
        <f>ROUND(I518*H518,2)</f>
        <v>0</v>
      </c>
      <c r="BL518" s="18" t="s">
        <v>148</v>
      </c>
      <c r="BM518" s="193" t="s">
        <v>646</v>
      </c>
    </row>
    <row r="519" spans="1:65" s="2" customFormat="1" ht="11.25">
      <c r="A519" s="36"/>
      <c r="B519" s="37"/>
      <c r="C519" s="38"/>
      <c r="D519" s="195" t="s">
        <v>150</v>
      </c>
      <c r="E519" s="38"/>
      <c r="F519" s="196" t="s">
        <v>647</v>
      </c>
      <c r="G519" s="38"/>
      <c r="H519" s="38"/>
      <c r="I519" s="197"/>
      <c r="J519" s="38"/>
      <c r="K519" s="38"/>
      <c r="L519" s="41"/>
      <c r="M519" s="198"/>
      <c r="N519" s="199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8" t="s">
        <v>150</v>
      </c>
      <c r="AU519" s="18" t="s">
        <v>87</v>
      </c>
    </row>
    <row r="520" spans="1:65" s="14" customFormat="1" ht="11.25">
      <c r="B520" s="211"/>
      <c r="C520" s="212"/>
      <c r="D520" s="202" t="s">
        <v>152</v>
      </c>
      <c r="E520" s="213" t="s">
        <v>43</v>
      </c>
      <c r="F520" s="214" t="s">
        <v>648</v>
      </c>
      <c r="G520" s="212"/>
      <c r="H520" s="215">
        <v>176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152</v>
      </c>
      <c r="AU520" s="221" t="s">
        <v>87</v>
      </c>
      <c r="AV520" s="14" t="s">
        <v>87</v>
      </c>
      <c r="AW520" s="14" t="s">
        <v>41</v>
      </c>
      <c r="AX520" s="14" t="s">
        <v>85</v>
      </c>
      <c r="AY520" s="221" t="s">
        <v>141</v>
      </c>
    </row>
    <row r="521" spans="1:65" s="2" customFormat="1" ht="16.5" customHeight="1">
      <c r="A521" s="36"/>
      <c r="B521" s="37"/>
      <c r="C521" s="182" t="s">
        <v>649</v>
      </c>
      <c r="D521" s="182" t="s">
        <v>143</v>
      </c>
      <c r="E521" s="183" t="s">
        <v>650</v>
      </c>
      <c r="F521" s="184" t="s">
        <v>651</v>
      </c>
      <c r="G521" s="185" t="s">
        <v>181</v>
      </c>
      <c r="H521" s="186">
        <v>20.010000000000002</v>
      </c>
      <c r="I521" s="187"/>
      <c r="J521" s="188">
        <f>ROUND(I521*H521,2)</f>
        <v>0</v>
      </c>
      <c r="K521" s="184" t="s">
        <v>147</v>
      </c>
      <c r="L521" s="41"/>
      <c r="M521" s="189" t="s">
        <v>43</v>
      </c>
      <c r="N521" s="190" t="s">
        <v>51</v>
      </c>
      <c r="O521" s="66"/>
      <c r="P521" s="191">
        <f>O521*H521</f>
        <v>0</v>
      </c>
      <c r="Q521" s="191">
        <v>0.12</v>
      </c>
      <c r="R521" s="191">
        <f>Q521*H521</f>
        <v>2.4012000000000002</v>
      </c>
      <c r="S521" s="191">
        <v>2.4900000000000002</v>
      </c>
      <c r="T521" s="192">
        <f>S521*H521</f>
        <v>49.824900000000007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3" t="s">
        <v>148</v>
      </c>
      <c r="AT521" s="193" t="s">
        <v>143</v>
      </c>
      <c r="AU521" s="193" t="s">
        <v>87</v>
      </c>
      <c r="AY521" s="18" t="s">
        <v>141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18" t="s">
        <v>85</v>
      </c>
      <c r="BK521" s="194">
        <f>ROUND(I521*H521,2)</f>
        <v>0</v>
      </c>
      <c r="BL521" s="18" t="s">
        <v>148</v>
      </c>
      <c r="BM521" s="193" t="s">
        <v>652</v>
      </c>
    </row>
    <row r="522" spans="1:65" s="2" customFormat="1" ht="11.25">
      <c r="A522" s="36"/>
      <c r="B522" s="37"/>
      <c r="C522" s="38"/>
      <c r="D522" s="195" t="s">
        <v>150</v>
      </c>
      <c r="E522" s="38"/>
      <c r="F522" s="196" t="s">
        <v>653</v>
      </c>
      <c r="G522" s="38"/>
      <c r="H522" s="38"/>
      <c r="I522" s="197"/>
      <c r="J522" s="38"/>
      <c r="K522" s="38"/>
      <c r="L522" s="41"/>
      <c r="M522" s="198"/>
      <c r="N522" s="199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150</v>
      </c>
      <c r="AU522" s="18" t="s">
        <v>87</v>
      </c>
    </row>
    <row r="523" spans="1:65" s="13" customFormat="1" ht="11.25">
      <c r="B523" s="200"/>
      <c r="C523" s="201"/>
      <c r="D523" s="202" t="s">
        <v>152</v>
      </c>
      <c r="E523" s="203" t="s">
        <v>43</v>
      </c>
      <c r="F523" s="204" t="s">
        <v>654</v>
      </c>
      <c r="G523" s="201"/>
      <c r="H523" s="203" t="s">
        <v>43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152</v>
      </c>
      <c r="AU523" s="210" t="s">
        <v>87</v>
      </c>
      <c r="AV523" s="13" t="s">
        <v>85</v>
      </c>
      <c r="AW523" s="13" t="s">
        <v>41</v>
      </c>
      <c r="AX523" s="13" t="s">
        <v>80</v>
      </c>
      <c r="AY523" s="210" t="s">
        <v>141</v>
      </c>
    </row>
    <row r="524" spans="1:65" s="14" customFormat="1" ht="11.25">
      <c r="B524" s="211"/>
      <c r="C524" s="212"/>
      <c r="D524" s="202" t="s">
        <v>152</v>
      </c>
      <c r="E524" s="213" t="s">
        <v>43</v>
      </c>
      <c r="F524" s="214" t="s">
        <v>655</v>
      </c>
      <c r="G524" s="212"/>
      <c r="H524" s="215">
        <v>20.010000000000002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152</v>
      </c>
      <c r="AU524" s="221" t="s">
        <v>87</v>
      </c>
      <c r="AV524" s="14" t="s">
        <v>87</v>
      </c>
      <c r="AW524" s="14" t="s">
        <v>41</v>
      </c>
      <c r="AX524" s="14" t="s">
        <v>85</v>
      </c>
      <c r="AY524" s="221" t="s">
        <v>141</v>
      </c>
    </row>
    <row r="525" spans="1:65" s="2" customFormat="1" ht="21.75" customHeight="1">
      <c r="A525" s="36"/>
      <c r="B525" s="37"/>
      <c r="C525" s="182" t="s">
        <v>656</v>
      </c>
      <c r="D525" s="182" t="s">
        <v>143</v>
      </c>
      <c r="E525" s="183" t="s">
        <v>657</v>
      </c>
      <c r="F525" s="184" t="s">
        <v>658</v>
      </c>
      <c r="G525" s="185" t="s">
        <v>181</v>
      </c>
      <c r="H525" s="186">
        <v>0.35499999999999998</v>
      </c>
      <c r="I525" s="187"/>
      <c r="J525" s="188">
        <f>ROUND(I525*H525,2)</f>
        <v>0</v>
      </c>
      <c r="K525" s="184" t="s">
        <v>147</v>
      </c>
      <c r="L525" s="41"/>
      <c r="M525" s="189" t="s">
        <v>43</v>
      </c>
      <c r="N525" s="190" t="s">
        <v>51</v>
      </c>
      <c r="O525" s="66"/>
      <c r="P525" s="191">
        <f>O525*H525</f>
        <v>0</v>
      </c>
      <c r="Q525" s="191">
        <v>0</v>
      </c>
      <c r="R525" s="191">
        <f>Q525*H525</f>
        <v>0</v>
      </c>
      <c r="S525" s="191">
        <v>0.78</v>
      </c>
      <c r="T525" s="192">
        <f>S525*H525</f>
        <v>0.27689999999999998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3" t="s">
        <v>148</v>
      </c>
      <c r="AT525" s="193" t="s">
        <v>143</v>
      </c>
      <c r="AU525" s="193" t="s">
        <v>87</v>
      </c>
      <c r="AY525" s="18" t="s">
        <v>141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8" t="s">
        <v>85</v>
      </c>
      <c r="BK525" s="194">
        <f>ROUND(I525*H525,2)</f>
        <v>0</v>
      </c>
      <c r="BL525" s="18" t="s">
        <v>148</v>
      </c>
      <c r="BM525" s="193" t="s">
        <v>659</v>
      </c>
    </row>
    <row r="526" spans="1:65" s="2" customFormat="1" ht="11.25">
      <c r="A526" s="36"/>
      <c r="B526" s="37"/>
      <c r="C526" s="38"/>
      <c r="D526" s="195" t="s">
        <v>150</v>
      </c>
      <c r="E526" s="38"/>
      <c r="F526" s="196" t="s">
        <v>660</v>
      </c>
      <c r="G526" s="38"/>
      <c r="H526" s="38"/>
      <c r="I526" s="197"/>
      <c r="J526" s="38"/>
      <c r="K526" s="38"/>
      <c r="L526" s="41"/>
      <c r="M526" s="198"/>
      <c r="N526" s="199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8" t="s">
        <v>150</v>
      </c>
      <c r="AU526" s="18" t="s">
        <v>87</v>
      </c>
    </row>
    <row r="527" spans="1:65" s="13" customFormat="1" ht="11.25">
      <c r="B527" s="200"/>
      <c r="C527" s="201"/>
      <c r="D527" s="202" t="s">
        <v>152</v>
      </c>
      <c r="E527" s="203" t="s">
        <v>43</v>
      </c>
      <c r="F527" s="204" t="s">
        <v>661</v>
      </c>
      <c r="G527" s="201"/>
      <c r="H527" s="203" t="s">
        <v>43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152</v>
      </c>
      <c r="AU527" s="210" t="s">
        <v>87</v>
      </c>
      <c r="AV527" s="13" t="s">
        <v>85</v>
      </c>
      <c r="AW527" s="13" t="s">
        <v>41</v>
      </c>
      <c r="AX527" s="13" t="s">
        <v>80</v>
      </c>
      <c r="AY527" s="210" t="s">
        <v>141</v>
      </c>
    </row>
    <row r="528" spans="1:65" s="14" customFormat="1" ht="11.25">
      <c r="B528" s="211"/>
      <c r="C528" s="212"/>
      <c r="D528" s="202" t="s">
        <v>152</v>
      </c>
      <c r="E528" s="213" t="s">
        <v>43</v>
      </c>
      <c r="F528" s="214" t="s">
        <v>662</v>
      </c>
      <c r="G528" s="212"/>
      <c r="H528" s="215">
        <v>0.35499999999999998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152</v>
      </c>
      <c r="AU528" s="221" t="s">
        <v>87</v>
      </c>
      <c r="AV528" s="14" t="s">
        <v>87</v>
      </c>
      <c r="AW528" s="14" t="s">
        <v>41</v>
      </c>
      <c r="AX528" s="14" t="s">
        <v>80</v>
      </c>
      <c r="AY528" s="221" t="s">
        <v>141</v>
      </c>
    </row>
    <row r="529" spans="1:65" s="15" customFormat="1" ht="11.25">
      <c r="B529" s="222"/>
      <c r="C529" s="223"/>
      <c r="D529" s="202" t="s">
        <v>152</v>
      </c>
      <c r="E529" s="224" t="s">
        <v>43</v>
      </c>
      <c r="F529" s="225" t="s">
        <v>158</v>
      </c>
      <c r="G529" s="223"/>
      <c r="H529" s="226">
        <v>0.35499999999999998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152</v>
      </c>
      <c r="AU529" s="232" t="s">
        <v>87</v>
      </c>
      <c r="AV529" s="15" t="s">
        <v>148</v>
      </c>
      <c r="AW529" s="15" t="s">
        <v>41</v>
      </c>
      <c r="AX529" s="15" t="s">
        <v>85</v>
      </c>
      <c r="AY529" s="232" t="s">
        <v>141</v>
      </c>
    </row>
    <row r="530" spans="1:65" s="2" customFormat="1" ht="16.5" customHeight="1">
      <c r="A530" s="36"/>
      <c r="B530" s="37"/>
      <c r="C530" s="182" t="s">
        <v>663</v>
      </c>
      <c r="D530" s="182" t="s">
        <v>143</v>
      </c>
      <c r="E530" s="183" t="s">
        <v>664</v>
      </c>
      <c r="F530" s="184" t="s">
        <v>665</v>
      </c>
      <c r="G530" s="185" t="s">
        <v>166</v>
      </c>
      <c r="H530" s="186">
        <v>16.21</v>
      </c>
      <c r="I530" s="187"/>
      <c r="J530" s="188">
        <f>ROUND(I530*H530,2)</f>
        <v>0</v>
      </c>
      <c r="K530" s="184" t="s">
        <v>147</v>
      </c>
      <c r="L530" s="41"/>
      <c r="M530" s="189" t="s">
        <v>43</v>
      </c>
      <c r="N530" s="190" t="s">
        <v>51</v>
      </c>
      <c r="O530" s="66"/>
      <c r="P530" s="191">
        <f>O530*H530</f>
        <v>0</v>
      </c>
      <c r="Q530" s="191">
        <v>8.3599999999999999E-5</v>
      </c>
      <c r="R530" s="191">
        <f>Q530*H530</f>
        <v>1.3551560000000002E-3</v>
      </c>
      <c r="S530" s="191">
        <v>1.7999999999999999E-2</v>
      </c>
      <c r="T530" s="192">
        <f>S530*H530</f>
        <v>0.29177999999999998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3" t="s">
        <v>148</v>
      </c>
      <c r="AT530" s="193" t="s">
        <v>143</v>
      </c>
      <c r="AU530" s="193" t="s">
        <v>87</v>
      </c>
      <c r="AY530" s="18" t="s">
        <v>141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8" t="s">
        <v>85</v>
      </c>
      <c r="BK530" s="194">
        <f>ROUND(I530*H530,2)</f>
        <v>0</v>
      </c>
      <c r="BL530" s="18" t="s">
        <v>148</v>
      </c>
      <c r="BM530" s="193" t="s">
        <v>666</v>
      </c>
    </row>
    <row r="531" spans="1:65" s="2" customFormat="1" ht="11.25">
      <c r="A531" s="36"/>
      <c r="B531" s="37"/>
      <c r="C531" s="38"/>
      <c r="D531" s="195" t="s">
        <v>150</v>
      </c>
      <c r="E531" s="38"/>
      <c r="F531" s="196" t="s">
        <v>667</v>
      </c>
      <c r="G531" s="38"/>
      <c r="H531" s="38"/>
      <c r="I531" s="197"/>
      <c r="J531" s="38"/>
      <c r="K531" s="38"/>
      <c r="L531" s="41"/>
      <c r="M531" s="198"/>
      <c r="N531" s="199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8" t="s">
        <v>150</v>
      </c>
      <c r="AU531" s="18" t="s">
        <v>87</v>
      </c>
    </row>
    <row r="532" spans="1:65" s="14" customFormat="1" ht="11.25">
      <c r="B532" s="211"/>
      <c r="C532" s="212"/>
      <c r="D532" s="202" t="s">
        <v>152</v>
      </c>
      <c r="E532" s="213" t="s">
        <v>43</v>
      </c>
      <c r="F532" s="214" t="s">
        <v>668</v>
      </c>
      <c r="G532" s="212"/>
      <c r="H532" s="215">
        <v>16.21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152</v>
      </c>
      <c r="AU532" s="221" t="s">
        <v>87</v>
      </c>
      <c r="AV532" s="14" t="s">
        <v>87</v>
      </c>
      <c r="AW532" s="14" t="s">
        <v>41</v>
      </c>
      <c r="AX532" s="14" t="s">
        <v>80</v>
      </c>
      <c r="AY532" s="221" t="s">
        <v>141</v>
      </c>
    </row>
    <row r="533" spans="1:65" s="15" customFormat="1" ht="11.25">
      <c r="B533" s="222"/>
      <c r="C533" s="223"/>
      <c r="D533" s="202" t="s">
        <v>152</v>
      </c>
      <c r="E533" s="224" t="s">
        <v>43</v>
      </c>
      <c r="F533" s="225" t="s">
        <v>158</v>
      </c>
      <c r="G533" s="223"/>
      <c r="H533" s="226">
        <v>16.21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152</v>
      </c>
      <c r="AU533" s="232" t="s">
        <v>87</v>
      </c>
      <c r="AV533" s="15" t="s">
        <v>148</v>
      </c>
      <c r="AW533" s="15" t="s">
        <v>41</v>
      </c>
      <c r="AX533" s="15" t="s">
        <v>85</v>
      </c>
      <c r="AY533" s="232" t="s">
        <v>141</v>
      </c>
    </row>
    <row r="534" spans="1:65" s="2" customFormat="1" ht="16.5" customHeight="1">
      <c r="A534" s="36"/>
      <c r="B534" s="37"/>
      <c r="C534" s="182" t="s">
        <v>669</v>
      </c>
      <c r="D534" s="182" t="s">
        <v>143</v>
      </c>
      <c r="E534" s="183" t="s">
        <v>670</v>
      </c>
      <c r="F534" s="184" t="s">
        <v>671</v>
      </c>
      <c r="G534" s="185" t="s">
        <v>146</v>
      </c>
      <c r="H534" s="186">
        <v>187.40700000000001</v>
      </c>
      <c r="I534" s="187"/>
      <c r="J534" s="188">
        <f>ROUND(I534*H534,2)</f>
        <v>0</v>
      </c>
      <c r="K534" s="184" t="s">
        <v>147</v>
      </c>
      <c r="L534" s="41"/>
      <c r="M534" s="189" t="s">
        <v>43</v>
      </c>
      <c r="N534" s="190" t="s">
        <v>51</v>
      </c>
      <c r="O534" s="66"/>
      <c r="P534" s="191">
        <f>O534*H534</f>
        <v>0</v>
      </c>
      <c r="Q534" s="191">
        <v>0</v>
      </c>
      <c r="R534" s="191">
        <f>Q534*H534</f>
        <v>0</v>
      </c>
      <c r="S534" s="191">
        <v>0</v>
      </c>
      <c r="T534" s="19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3" t="s">
        <v>148</v>
      </c>
      <c r="AT534" s="193" t="s">
        <v>143</v>
      </c>
      <c r="AU534" s="193" t="s">
        <v>87</v>
      </c>
      <c r="AY534" s="18" t="s">
        <v>141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8" t="s">
        <v>85</v>
      </c>
      <c r="BK534" s="194">
        <f>ROUND(I534*H534,2)</f>
        <v>0</v>
      </c>
      <c r="BL534" s="18" t="s">
        <v>148</v>
      </c>
      <c r="BM534" s="193" t="s">
        <v>672</v>
      </c>
    </row>
    <row r="535" spans="1:65" s="2" customFormat="1" ht="11.25">
      <c r="A535" s="36"/>
      <c r="B535" s="37"/>
      <c r="C535" s="38"/>
      <c r="D535" s="195" t="s">
        <v>150</v>
      </c>
      <c r="E535" s="38"/>
      <c r="F535" s="196" t="s">
        <v>673</v>
      </c>
      <c r="G535" s="38"/>
      <c r="H535" s="38"/>
      <c r="I535" s="197"/>
      <c r="J535" s="38"/>
      <c r="K535" s="38"/>
      <c r="L535" s="41"/>
      <c r="M535" s="198"/>
      <c r="N535" s="199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150</v>
      </c>
      <c r="AU535" s="18" t="s">
        <v>87</v>
      </c>
    </row>
    <row r="536" spans="1:65" s="13" customFormat="1" ht="11.25">
      <c r="B536" s="200"/>
      <c r="C536" s="201"/>
      <c r="D536" s="202" t="s">
        <v>152</v>
      </c>
      <c r="E536" s="203" t="s">
        <v>43</v>
      </c>
      <c r="F536" s="204" t="s">
        <v>674</v>
      </c>
      <c r="G536" s="201"/>
      <c r="H536" s="203" t="s">
        <v>43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152</v>
      </c>
      <c r="AU536" s="210" t="s">
        <v>87</v>
      </c>
      <c r="AV536" s="13" t="s">
        <v>85</v>
      </c>
      <c r="AW536" s="13" t="s">
        <v>41</v>
      </c>
      <c r="AX536" s="13" t="s">
        <v>80</v>
      </c>
      <c r="AY536" s="210" t="s">
        <v>141</v>
      </c>
    </row>
    <row r="537" spans="1:65" s="14" customFormat="1" ht="11.25">
      <c r="B537" s="211"/>
      <c r="C537" s="212"/>
      <c r="D537" s="202" t="s">
        <v>152</v>
      </c>
      <c r="E537" s="213" t="s">
        <v>43</v>
      </c>
      <c r="F537" s="214" t="s">
        <v>675</v>
      </c>
      <c r="G537" s="212"/>
      <c r="H537" s="215">
        <v>19.684000000000001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152</v>
      </c>
      <c r="AU537" s="221" t="s">
        <v>87</v>
      </c>
      <c r="AV537" s="14" t="s">
        <v>87</v>
      </c>
      <c r="AW537" s="14" t="s">
        <v>41</v>
      </c>
      <c r="AX537" s="14" t="s">
        <v>80</v>
      </c>
      <c r="AY537" s="221" t="s">
        <v>141</v>
      </c>
    </row>
    <row r="538" spans="1:65" s="14" customFormat="1" ht="11.25">
      <c r="B538" s="211"/>
      <c r="C538" s="212"/>
      <c r="D538" s="202" t="s">
        <v>152</v>
      </c>
      <c r="E538" s="213" t="s">
        <v>43</v>
      </c>
      <c r="F538" s="214" t="s">
        <v>676</v>
      </c>
      <c r="G538" s="212"/>
      <c r="H538" s="215">
        <v>19.922999999999998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152</v>
      </c>
      <c r="AU538" s="221" t="s">
        <v>87</v>
      </c>
      <c r="AV538" s="14" t="s">
        <v>87</v>
      </c>
      <c r="AW538" s="14" t="s">
        <v>41</v>
      </c>
      <c r="AX538" s="14" t="s">
        <v>80</v>
      </c>
      <c r="AY538" s="221" t="s">
        <v>141</v>
      </c>
    </row>
    <row r="539" spans="1:65" s="14" customFormat="1" ht="11.25">
      <c r="B539" s="211"/>
      <c r="C539" s="212"/>
      <c r="D539" s="202" t="s">
        <v>152</v>
      </c>
      <c r="E539" s="213" t="s">
        <v>43</v>
      </c>
      <c r="F539" s="214" t="s">
        <v>677</v>
      </c>
      <c r="G539" s="212"/>
      <c r="H539" s="215">
        <v>25.8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152</v>
      </c>
      <c r="AU539" s="221" t="s">
        <v>87</v>
      </c>
      <c r="AV539" s="14" t="s">
        <v>87</v>
      </c>
      <c r="AW539" s="14" t="s">
        <v>41</v>
      </c>
      <c r="AX539" s="14" t="s">
        <v>80</v>
      </c>
      <c r="AY539" s="221" t="s">
        <v>141</v>
      </c>
    </row>
    <row r="540" spans="1:65" s="13" customFormat="1" ht="11.25">
      <c r="B540" s="200"/>
      <c r="C540" s="201"/>
      <c r="D540" s="202" t="s">
        <v>152</v>
      </c>
      <c r="E540" s="203" t="s">
        <v>43</v>
      </c>
      <c r="F540" s="204" t="s">
        <v>322</v>
      </c>
      <c r="G540" s="201"/>
      <c r="H540" s="203" t="s">
        <v>43</v>
      </c>
      <c r="I540" s="205"/>
      <c r="J540" s="201"/>
      <c r="K540" s="201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152</v>
      </c>
      <c r="AU540" s="210" t="s">
        <v>87</v>
      </c>
      <c r="AV540" s="13" t="s">
        <v>85</v>
      </c>
      <c r="AW540" s="13" t="s">
        <v>41</v>
      </c>
      <c r="AX540" s="13" t="s">
        <v>80</v>
      </c>
      <c r="AY540" s="210" t="s">
        <v>141</v>
      </c>
    </row>
    <row r="541" spans="1:65" s="14" customFormat="1" ht="11.25">
      <c r="B541" s="211"/>
      <c r="C541" s="212"/>
      <c r="D541" s="202" t="s">
        <v>152</v>
      </c>
      <c r="E541" s="213" t="s">
        <v>43</v>
      </c>
      <c r="F541" s="214" t="s">
        <v>610</v>
      </c>
      <c r="G541" s="212"/>
      <c r="H541" s="215">
        <v>74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152</v>
      </c>
      <c r="AU541" s="221" t="s">
        <v>87</v>
      </c>
      <c r="AV541" s="14" t="s">
        <v>87</v>
      </c>
      <c r="AW541" s="14" t="s">
        <v>41</v>
      </c>
      <c r="AX541" s="14" t="s">
        <v>80</v>
      </c>
      <c r="AY541" s="221" t="s">
        <v>141</v>
      </c>
    </row>
    <row r="542" spans="1:65" s="14" customFormat="1" ht="11.25">
      <c r="B542" s="211"/>
      <c r="C542" s="212"/>
      <c r="D542" s="202" t="s">
        <v>152</v>
      </c>
      <c r="E542" s="213" t="s">
        <v>43</v>
      </c>
      <c r="F542" s="214" t="s">
        <v>611</v>
      </c>
      <c r="G542" s="212"/>
      <c r="H542" s="215">
        <v>48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152</v>
      </c>
      <c r="AU542" s="221" t="s">
        <v>87</v>
      </c>
      <c r="AV542" s="14" t="s">
        <v>87</v>
      </c>
      <c r="AW542" s="14" t="s">
        <v>41</v>
      </c>
      <c r="AX542" s="14" t="s">
        <v>80</v>
      </c>
      <c r="AY542" s="221" t="s">
        <v>141</v>
      </c>
    </row>
    <row r="543" spans="1:65" s="15" customFormat="1" ht="11.25">
      <c r="B543" s="222"/>
      <c r="C543" s="223"/>
      <c r="D543" s="202" t="s">
        <v>152</v>
      </c>
      <c r="E543" s="224" t="s">
        <v>43</v>
      </c>
      <c r="F543" s="225" t="s">
        <v>158</v>
      </c>
      <c r="G543" s="223"/>
      <c r="H543" s="226">
        <v>187.40700000000001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152</v>
      </c>
      <c r="AU543" s="232" t="s">
        <v>87</v>
      </c>
      <c r="AV543" s="15" t="s">
        <v>148</v>
      </c>
      <c r="AW543" s="15" t="s">
        <v>41</v>
      </c>
      <c r="AX543" s="15" t="s">
        <v>85</v>
      </c>
      <c r="AY543" s="232" t="s">
        <v>141</v>
      </c>
    </row>
    <row r="544" spans="1:65" s="2" customFormat="1" ht="16.5" customHeight="1">
      <c r="A544" s="36"/>
      <c r="B544" s="37"/>
      <c r="C544" s="182" t="s">
        <v>678</v>
      </c>
      <c r="D544" s="182" t="s">
        <v>143</v>
      </c>
      <c r="E544" s="183" t="s">
        <v>679</v>
      </c>
      <c r="F544" s="184" t="s">
        <v>680</v>
      </c>
      <c r="G544" s="185" t="s">
        <v>146</v>
      </c>
      <c r="H544" s="186">
        <v>187.40700000000001</v>
      </c>
      <c r="I544" s="187"/>
      <c r="J544" s="188">
        <f>ROUND(I544*H544,2)</f>
        <v>0</v>
      </c>
      <c r="K544" s="184" t="s">
        <v>147</v>
      </c>
      <c r="L544" s="41"/>
      <c r="M544" s="189" t="s">
        <v>43</v>
      </c>
      <c r="N544" s="190" t="s">
        <v>51</v>
      </c>
      <c r="O544" s="66"/>
      <c r="P544" s="191">
        <f>O544*H544</f>
        <v>0</v>
      </c>
      <c r="Q544" s="191">
        <v>4.8000000000000001E-2</v>
      </c>
      <c r="R544" s="191">
        <f>Q544*H544</f>
        <v>8.9955360000000013</v>
      </c>
      <c r="S544" s="191">
        <v>4.8000000000000001E-2</v>
      </c>
      <c r="T544" s="192">
        <f>S544*H544</f>
        <v>8.9955360000000013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3" t="s">
        <v>148</v>
      </c>
      <c r="AT544" s="193" t="s">
        <v>143</v>
      </c>
      <c r="AU544" s="193" t="s">
        <v>87</v>
      </c>
      <c r="AY544" s="18" t="s">
        <v>141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8" t="s">
        <v>85</v>
      </c>
      <c r="BK544" s="194">
        <f>ROUND(I544*H544,2)</f>
        <v>0</v>
      </c>
      <c r="BL544" s="18" t="s">
        <v>148</v>
      </c>
      <c r="BM544" s="193" t="s">
        <v>681</v>
      </c>
    </row>
    <row r="545" spans="1:65" s="2" customFormat="1" ht="11.25">
      <c r="A545" s="36"/>
      <c r="B545" s="37"/>
      <c r="C545" s="38"/>
      <c r="D545" s="195" t="s">
        <v>150</v>
      </c>
      <c r="E545" s="38"/>
      <c r="F545" s="196" t="s">
        <v>682</v>
      </c>
      <c r="G545" s="38"/>
      <c r="H545" s="38"/>
      <c r="I545" s="197"/>
      <c r="J545" s="38"/>
      <c r="K545" s="38"/>
      <c r="L545" s="41"/>
      <c r="M545" s="198"/>
      <c r="N545" s="199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8" t="s">
        <v>150</v>
      </c>
      <c r="AU545" s="18" t="s">
        <v>87</v>
      </c>
    </row>
    <row r="546" spans="1:65" s="13" customFormat="1" ht="11.25">
      <c r="B546" s="200"/>
      <c r="C546" s="201"/>
      <c r="D546" s="202" t="s">
        <v>152</v>
      </c>
      <c r="E546" s="203" t="s">
        <v>43</v>
      </c>
      <c r="F546" s="204" t="s">
        <v>674</v>
      </c>
      <c r="G546" s="201"/>
      <c r="H546" s="203" t="s">
        <v>43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152</v>
      </c>
      <c r="AU546" s="210" t="s">
        <v>87</v>
      </c>
      <c r="AV546" s="13" t="s">
        <v>85</v>
      </c>
      <c r="AW546" s="13" t="s">
        <v>41</v>
      </c>
      <c r="AX546" s="13" t="s">
        <v>80</v>
      </c>
      <c r="AY546" s="210" t="s">
        <v>141</v>
      </c>
    </row>
    <row r="547" spans="1:65" s="14" customFormat="1" ht="11.25">
      <c r="B547" s="211"/>
      <c r="C547" s="212"/>
      <c r="D547" s="202" t="s">
        <v>152</v>
      </c>
      <c r="E547" s="213" t="s">
        <v>43</v>
      </c>
      <c r="F547" s="214" t="s">
        <v>675</v>
      </c>
      <c r="G547" s="212"/>
      <c r="H547" s="215">
        <v>19.684000000000001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152</v>
      </c>
      <c r="AU547" s="221" t="s">
        <v>87</v>
      </c>
      <c r="AV547" s="14" t="s">
        <v>87</v>
      </c>
      <c r="AW547" s="14" t="s">
        <v>41</v>
      </c>
      <c r="AX547" s="14" t="s">
        <v>80</v>
      </c>
      <c r="AY547" s="221" t="s">
        <v>141</v>
      </c>
    </row>
    <row r="548" spans="1:65" s="14" customFormat="1" ht="11.25">
      <c r="B548" s="211"/>
      <c r="C548" s="212"/>
      <c r="D548" s="202" t="s">
        <v>152</v>
      </c>
      <c r="E548" s="213" t="s">
        <v>43</v>
      </c>
      <c r="F548" s="214" t="s">
        <v>676</v>
      </c>
      <c r="G548" s="212"/>
      <c r="H548" s="215">
        <v>19.922999999999998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152</v>
      </c>
      <c r="AU548" s="221" t="s">
        <v>87</v>
      </c>
      <c r="AV548" s="14" t="s">
        <v>87</v>
      </c>
      <c r="AW548" s="14" t="s">
        <v>41</v>
      </c>
      <c r="AX548" s="14" t="s">
        <v>80</v>
      </c>
      <c r="AY548" s="221" t="s">
        <v>141</v>
      </c>
    </row>
    <row r="549" spans="1:65" s="14" customFormat="1" ht="11.25">
      <c r="B549" s="211"/>
      <c r="C549" s="212"/>
      <c r="D549" s="202" t="s">
        <v>152</v>
      </c>
      <c r="E549" s="213" t="s">
        <v>43</v>
      </c>
      <c r="F549" s="214" t="s">
        <v>677</v>
      </c>
      <c r="G549" s="212"/>
      <c r="H549" s="215">
        <v>25.8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152</v>
      </c>
      <c r="AU549" s="221" t="s">
        <v>87</v>
      </c>
      <c r="AV549" s="14" t="s">
        <v>87</v>
      </c>
      <c r="AW549" s="14" t="s">
        <v>41</v>
      </c>
      <c r="AX549" s="14" t="s">
        <v>80</v>
      </c>
      <c r="AY549" s="221" t="s">
        <v>141</v>
      </c>
    </row>
    <row r="550" spans="1:65" s="13" customFormat="1" ht="11.25">
      <c r="B550" s="200"/>
      <c r="C550" s="201"/>
      <c r="D550" s="202" t="s">
        <v>152</v>
      </c>
      <c r="E550" s="203" t="s">
        <v>43</v>
      </c>
      <c r="F550" s="204" t="s">
        <v>322</v>
      </c>
      <c r="G550" s="201"/>
      <c r="H550" s="203" t="s">
        <v>43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152</v>
      </c>
      <c r="AU550" s="210" t="s">
        <v>87</v>
      </c>
      <c r="AV550" s="13" t="s">
        <v>85</v>
      </c>
      <c r="AW550" s="13" t="s">
        <v>41</v>
      </c>
      <c r="AX550" s="13" t="s">
        <v>80</v>
      </c>
      <c r="AY550" s="210" t="s">
        <v>141</v>
      </c>
    </row>
    <row r="551" spans="1:65" s="14" customFormat="1" ht="11.25">
      <c r="B551" s="211"/>
      <c r="C551" s="212"/>
      <c r="D551" s="202" t="s">
        <v>152</v>
      </c>
      <c r="E551" s="213" t="s">
        <v>43</v>
      </c>
      <c r="F551" s="214" t="s">
        <v>610</v>
      </c>
      <c r="G551" s="212"/>
      <c r="H551" s="215">
        <v>74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152</v>
      </c>
      <c r="AU551" s="221" t="s">
        <v>87</v>
      </c>
      <c r="AV551" s="14" t="s">
        <v>87</v>
      </c>
      <c r="AW551" s="14" t="s">
        <v>41</v>
      </c>
      <c r="AX551" s="14" t="s">
        <v>80</v>
      </c>
      <c r="AY551" s="221" t="s">
        <v>141</v>
      </c>
    </row>
    <row r="552" spans="1:65" s="14" customFormat="1" ht="11.25">
      <c r="B552" s="211"/>
      <c r="C552" s="212"/>
      <c r="D552" s="202" t="s">
        <v>152</v>
      </c>
      <c r="E552" s="213" t="s">
        <v>43</v>
      </c>
      <c r="F552" s="214" t="s">
        <v>611</v>
      </c>
      <c r="G552" s="212"/>
      <c r="H552" s="215">
        <v>48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152</v>
      </c>
      <c r="AU552" s="221" t="s">
        <v>87</v>
      </c>
      <c r="AV552" s="14" t="s">
        <v>87</v>
      </c>
      <c r="AW552" s="14" t="s">
        <v>41</v>
      </c>
      <c r="AX552" s="14" t="s">
        <v>80</v>
      </c>
      <c r="AY552" s="221" t="s">
        <v>141</v>
      </c>
    </row>
    <row r="553" spans="1:65" s="15" customFormat="1" ht="11.25">
      <c r="B553" s="222"/>
      <c r="C553" s="223"/>
      <c r="D553" s="202" t="s">
        <v>152</v>
      </c>
      <c r="E553" s="224" t="s">
        <v>43</v>
      </c>
      <c r="F553" s="225" t="s">
        <v>158</v>
      </c>
      <c r="G553" s="223"/>
      <c r="H553" s="226">
        <v>187.40700000000001</v>
      </c>
      <c r="I553" s="227"/>
      <c r="J553" s="223"/>
      <c r="K553" s="223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152</v>
      </c>
      <c r="AU553" s="232" t="s">
        <v>87</v>
      </c>
      <c r="AV553" s="15" t="s">
        <v>148</v>
      </c>
      <c r="AW553" s="15" t="s">
        <v>41</v>
      </c>
      <c r="AX553" s="15" t="s">
        <v>85</v>
      </c>
      <c r="AY553" s="232" t="s">
        <v>141</v>
      </c>
    </row>
    <row r="554" spans="1:65" s="2" customFormat="1" ht="24.2" customHeight="1">
      <c r="A554" s="36"/>
      <c r="B554" s="37"/>
      <c r="C554" s="182" t="s">
        <v>683</v>
      </c>
      <c r="D554" s="182" t="s">
        <v>143</v>
      </c>
      <c r="E554" s="183" t="s">
        <v>684</v>
      </c>
      <c r="F554" s="184" t="s">
        <v>685</v>
      </c>
      <c r="G554" s="185" t="s">
        <v>146</v>
      </c>
      <c r="H554" s="186">
        <v>187.40700000000001</v>
      </c>
      <c r="I554" s="187"/>
      <c r="J554" s="188">
        <f>ROUND(I554*H554,2)</f>
        <v>0</v>
      </c>
      <c r="K554" s="184" t="s">
        <v>147</v>
      </c>
      <c r="L554" s="41"/>
      <c r="M554" s="189" t="s">
        <v>43</v>
      </c>
      <c r="N554" s="190" t="s">
        <v>51</v>
      </c>
      <c r="O554" s="66"/>
      <c r="P554" s="191">
        <f>O554*H554</f>
        <v>0</v>
      </c>
      <c r="Q554" s="191">
        <v>0</v>
      </c>
      <c r="R554" s="191">
        <f>Q554*H554</f>
        <v>0</v>
      </c>
      <c r="S554" s="191">
        <v>7.7899999999999997E-2</v>
      </c>
      <c r="T554" s="192">
        <f>S554*H554</f>
        <v>14.5990053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3" t="s">
        <v>148</v>
      </c>
      <c r="AT554" s="193" t="s">
        <v>143</v>
      </c>
      <c r="AU554" s="193" t="s">
        <v>87</v>
      </c>
      <c r="AY554" s="18" t="s">
        <v>141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8" t="s">
        <v>85</v>
      </c>
      <c r="BK554" s="194">
        <f>ROUND(I554*H554,2)</f>
        <v>0</v>
      </c>
      <c r="BL554" s="18" t="s">
        <v>148</v>
      </c>
      <c r="BM554" s="193" t="s">
        <v>686</v>
      </c>
    </row>
    <row r="555" spans="1:65" s="2" customFormat="1" ht="11.25">
      <c r="A555" s="36"/>
      <c r="B555" s="37"/>
      <c r="C555" s="38"/>
      <c r="D555" s="195" t="s">
        <v>150</v>
      </c>
      <c r="E555" s="38"/>
      <c r="F555" s="196" t="s">
        <v>687</v>
      </c>
      <c r="G555" s="38"/>
      <c r="H555" s="38"/>
      <c r="I555" s="197"/>
      <c r="J555" s="38"/>
      <c r="K555" s="38"/>
      <c r="L555" s="41"/>
      <c r="M555" s="198"/>
      <c r="N555" s="199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8" t="s">
        <v>150</v>
      </c>
      <c r="AU555" s="18" t="s">
        <v>87</v>
      </c>
    </row>
    <row r="556" spans="1:65" s="13" customFormat="1" ht="11.25">
      <c r="B556" s="200"/>
      <c r="C556" s="201"/>
      <c r="D556" s="202" t="s">
        <v>152</v>
      </c>
      <c r="E556" s="203" t="s">
        <v>43</v>
      </c>
      <c r="F556" s="204" t="s">
        <v>674</v>
      </c>
      <c r="G556" s="201"/>
      <c r="H556" s="203" t="s">
        <v>43</v>
      </c>
      <c r="I556" s="205"/>
      <c r="J556" s="201"/>
      <c r="K556" s="201"/>
      <c r="L556" s="206"/>
      <c r="M556" s="207"/>
      <c r="N556" s="208"/>
      <c r="O556" s="208"/>
      <c r="P556" s="208"/>
      <c r="Q556" s="208"/>
      <c r="R556" s="208"/>
      <c r="S556" s="208"/>
      <c r="T556" s="209"/>
      <c r="AT556" s="210" t="s">
        <v>152</v>
      </c>
      <c r="AU556" s="210" t="s">
        <v>87</v>
      </c>
      <c r="AV556" s="13" t="s">
        <v>85</v>
      </c>
      <c r="AW556" s="13" t="s">
        <v>41</v>
      </c>
      <c r="AX556" s="13" t="s">
        <v>80</v>
      </c>
      <c r="AY556" s="210" t="s">
        <v>141</v>
      </c>
    </row>
    <row r="557" spans="1:65" s="14" customFormat="1" ht="11.25">
      <c r="B557" s="211"/>
      <c r="C557" s="212"/>
      <c r="D557" s="202" t="s">
        <v>152</v>
      </c>
      <c r="E557" s="213" t="s">
        <v>43</v>
      </c>
      <c r="F557" s="214" t="s">
        <v>675</v>
      </c>
      <c r="G557" s="212"/>
      <c r="H557" s="215">
        <v>19.684000000000001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152</v>
      </c>
      <c r="AU557" s="221" t="s">
        <v>87</v>
      </c>
      <c r="AV557" s="14" t="s">
        <v>87</v>
      </c>
      <c r="AW557" s="14" t="s">
        <v>41</v>
      </c>
      <c r="AX557" s="14" t="s">
        <v>80</v>
      </c>
      <c r="AY557" s="221" t="s">
        <v>141</v>
      </c>
    </row>
    <row r="558" spans="1:65" s="14" customFormat="1" ht="11.25">
      <c r="B558" s="211"/>
      <c r="C558" s="212"/>
      <c r="D558" s="202" t="s">
        <v>152</v>
      </c>
      <c r="E558" s="213" t="s">
        <v>43</v>
      </c>
      <c r="F558" s="214" t="s">
        <v>676</v>
      </c>
      <c r="G558" s="212"/>
      <c r="H558" s="215">
        <v>19.922999999999998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152</v>
      </c>
      <c r="AU558" s="221" t="s">
        <v>87</v>
      </c>
      <c r="AV558" s="14" t="s">
        <v>87</v>
      </c>
      <c r="AW558" s="14" t="s">
        <v>41</v>
      </c>
      <c r="AX558" s="14" t="s">
        <v>80</v>
      </c>
      <c r="AY558" s="221" t="s">
        <v>141</v>
      </c>
    </row>
    <row r="559" spans="1:65" s="14" customFormat="1" ht="11.25">
      <c r="B559" s="211"/>
      <c r="C559" s="212"/>
      <c r="D559" s="202" t="s">
        <v>152</v>
      </c>
      <c r="E559" s="213" t="s">
        <v>43</v>
      </c>
      <c r="F559" s="214" t="s">
        <v>677</v>
      </c>
      <c r="G559" s="212"/>
      <c r="H559" s="215">
        <v>25.8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152</v>
      </c>
      <c r="AU559" s="221" t="s">
        <v>87</v>
      </c>
      <c r="AV559" s="14" t="s">
        <v>87</v>
      </c>
      <c r="AW559" s="14" t="s">
        <v>41</v>
      </c>
      <c r="AX559" s="14" t="s">
        <v>80</v>
      </c>
      <c r="AY559" s="221" t="s">
        <v>141</v>
      </c>
    </row>
    <row r="560" spans="1:65" s="13" customFormat="1" ht="11.25">
      <c r="B560" s="200"/>
      <c r="C560" s="201"/>
      <c r="D560" s="202" t="s">
        <v>152</v>
      </c>
      <c r="E560" s="203" t="s">
        <v>43</v>
      </c>
      <c r="F560" s="204" t="s">
        <v>322</v>
      </c>
      <c r="G560" s="201"/>
      <c r="H560" s="203" t="s">
        <v>43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152</v>
      </c>
      <c r="AU560" s="210" t="s">
        <v>87</v>
      </c>
      <c r="AV560" s="13" t="s">
        <v>85</v>
      </c>
      <c r="AW560" s="13" t="s">
        <v>41</v>
      </c>
      <c r="AX560" s="13" t="s">
        <v>80</v>
      </c>
      <c r="AY560" s="210" t="s">
        <v>141</v>
      </c>
    </row>
    <row r="561" spans="1:65" s="14" customFormat="1" ht="11.25">
      <c r="B561" s="211"/>
      <c r="C561" s="212"/>
      <c r="D561" s="202" t="s">
        <v>152</v>
      </c>
      <c r="E561" s="213" t="s">
        <v>43</v>
      </c>
      <c r="F561" s="214" t="s">
        <v>610</v>
      </c>
      <c r="G561" s="212"/>
      <c r="H561" s="215">
        <v>74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152</v>
      </c>
      <c r="AU561" s="221" t="s">
        <v>87</v>
      </c>
      <c r="AV561" s="14" t="s">
        <v>87</v>
      </c>
      <c r="AW561" s="14" t="s">
        <v>41</v>
      </c>
      <c r="AX561" s="14" t="s">
        <v>80</v>
      </c>
      <c r="AY561" s="221" t="s">
        <v>141</v>
      </c>
    </row>
    <row r="562" spans="1:65" s="14" customFormat="1" ht="11.25">
      <c r="B562" s="211"/>
      <c r="C562" s="212"/>
      <c r="D562" s="202" t="s">
        <v>152</v>
      </c>
      <c r="E562" s="213" t="s">
        <v>43</v>
      </c>
      <c r="F562" s="214" t="s">
        <v>611</v>
      </c>
      <c r="G562" s="212"/>
      <c r="H562" s="215">
        <v>48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152</v>
      </c>
      <c r="AU562" s="221" t="s">
        <v>87</v>
      </c>
      <c r="AV562" s="14" t="s">
        <v>87</v>
      </c>
      <c r="AW562" s="14" t="s">
        <v>41</v>
      </c>
      <c r="AX562" s="14" t="s">
        <v>80</v>
      </c>
      <c r="AY562" s="221" t="s">
        <v>141</v>
      </c>
    </row>
    <row r="563" spans="1:65" s="15" customFormat="1" ht="11.25">
      <c r="B563" s="222"/>
      <c r="C563" s="223"/>
      <c r="D563" s="202" t="s">
        <v>152</v>
      </c>
      <c r="E563" s="224" t="s">
        <v>43</v>
      </c>
      <c r="F563" s="225" t="s">
        <v>158</v>
      </c>
      <c r="G563" s="223"/>
      <c r="H563" s="226">
        <v>187.40700000000001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152</v>
      </c>
      <c r="AU563" s="232" t="s">
        <v>87</v>
      </c>
      <c r="AV563" s="15" t="s">
        <v>148</v>
      </c>
      <c r="AW563" s="15" t="s">
        <v>41</v>
      </c>
      <c r="AX563" s="15" t="s">
        <v>85</v>
      </c>
      <c r="AY563" s="232" t="s">
        <v>141</v>
      </c>
    </row>
    <row r="564" spans="1:65" s="2" customFormat="1" ht="16.5" customHeight="1">
      <c r="A564" s="36"/>
      <c r="B564" s="37"/>
      <c r="C564" s="182" t="s">
        <v>688</v>
      </c>
      <c r="D564" s="182" t="s">
        <v>143</v>
      </c>
      <c r="E564" s="183" t="s">
        <v>689</v>
      </c>
      <c r="F564" s="184" t="s">
        <v>690</v>
      </c>
      <c r="G564" s="185" t="s">
        <v>181</v>
      </c>
      <c r="H564" s="186">
        <v>4.8</v>
      </c>
      <c r="I564" s="187"/>
      <c r="J564" s="188">
        <f>ROUND(I564*H564,2)</f>
        <v>0</v>
      </c>
      <c r="K564" s="184" t="s">
        <v>147</v>
      </c>
      <c r="L564" s="41"/>
      <c r="M564" s="189" t="s">
        <v>43</v>
      </c>
      <c r="N564" s="190" t="s">
        <v>51</v>
      </c>
      <c r="O564" s="66"/>
      <c r="P564" s="191">
        <f>O564*H564</f>
        <v>0</v>
      </c>
      <c r="Q564" s="191">
        <v>0.50375000000000003</v>
      </c>
      <c r="R564" s="191">
        <f>Q564*H564</f>
        <v>2.4180000000000001</v>
      </c>
      <c r="S564" s="191">
        <v>2.5</v>
      </c>
      <c r="T564" s="192">
        <f>S564*H564</f>
        <v>12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3" t="s">
        <v>148</v>
      </c>
      <c r="AT564" s="193" t="s">
        <v>143</v>
      </c>
      <c r="AU564" s="193" t="s">
        <v>87</v>
      </c>
      <c r="AY564" s="18" t="s">
        <v>141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8" t="s">
        <v>85</v>
      </c>
      <c r="BK564" s="194">
        <f>ROUND(I564*H564,2)</f>
        <v>0</v>
      </c>
      <c r="BL564" s="18" t="s">
        <v>148</v>
      </c>
      <c r="BM564" s="193" t="s">
        <v>691</v>
      </c>
    </row>
    <row r="565" spans="1:65" s="2" customFormat="1" ht="11.25">
      <c r="A565" s="36"/>
      <c r="B565" s="37"/>
      <c r="C565" s="38"/>
      <c r="D565" s="195" t="s">
        <v>150</v>
      </c>
      <c r="E565" s="38"/>
      <c r="F565" s="196" t="s">
        <v>692</v>
      </c>
      <c r="G565" s="38"/>
      <c r="H565" s="38"/>
      <c r="I565" s="197"/>
      <c r="J565" s="38"/>
      <c r="K565" s="38"/>
      <c r="L565" s="41"/>
      <c r="M565" s="198"/>
      <c r="N565" s="199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8" t="s">
        <v>150</v>
      </c>
      <c r="AU565" s="18" t="s">
        <v>87</v>
      </c>
    </row>
    <row r="566" spans="1:65" s="13" customFormat="1" ht="11.25">
      <c r="B566" s="200"/>
      <c r="C566" s="201"/>
      <c r="D566" s="202" t="s">
        <v>152</v>
      </c>
      <c r="E566" s="203" t="s">
        <v>43</v>
      </c>
      <c r="F566" s="204" t="s">
        <v>693</v>
      </c>
      <c r="G566" s="201"/>
      <c r="H566" s="203" t="s">
        <v>43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152</v>
      </c>
      <c r="AU566" s="210" t="s">
        <v>87</v>
      </c>
      <c r="AV566" s="13" t="s">
        <v>85</v>
      </c>
      <c r="AW566" s="13" t="s">
        <v>41</v>
      </c>
      <c r="AX566" s="13" t="s">
        <v>80</v>
      </c>
      <c r="AY566" s="210" t="s">
        <v>141</v>
      </c>
    </row>
    <row r="567" spans="1:65" s="14" customFormat="1" ht="11.25">
      <c r="B567" s="211"/>
      <c r="C567" s="212"/>
      <c r="D567" s="202" t="s">
        <v>152</v>
      </c>
      <c r="E567" s="213" t="s">
        <v>43</v>
      </c>
      <c r="F567" s="214" t="s">
        <v>694</v>
      </c>
      <c r="G567" s="212"/>
      <c r="H567" s="215">
        <v>4.8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152</v>
      </c>
      <c r="AU567" s="221" t="s">
        <v>87</v>
      </c>
      <c r="AV567" s="14" t="s">
        <v>87</v>
      </c>
      <c r="AW567" s="14" t="s">
        <v>41</v>
      </c>
      <c r="AX567" s="14" t="s">
        <v>80</v>
      </c>
      <c r="AY567" s="221" t="s">
        <v>141</v>
      </c>
    </row>
    <row r="568" spans="1:65" s="15" customFormat="1" ht="11.25">
      <c r="B568" s="222"/>
      <c r="C568" s="223"/>
      <c r="D568" s="202" t="s">
        <v>152</v>
      </c>
      <c r="E568" s="224" t="s">
        <v>43</v>
      </c>
      <c r="F568" s="225" t="s">
        <v>158</v>
      </c>
      <c r="G568" s="223"/>
      <c r="H568" s="226">
        <v>4.8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152</v>
      </c>
      <c r="AU568" s="232" t="s">
        <v>87</v>
      </c>
      <c r="AV568" s="15" t="s">
        <v>148</v>
      </c>
      <c r="AW568" s="15" t="s">
        <v>41</v>
      </c>
      <c r="AX568" s="15" t="s">
        <v>85</v>
      </c>
      <c r="AY568" s="232" t="s">
        <v>141</v>
      </c>
    </row>
    <row r="569" spans="1:65" s="2" customFormat="1" ht="16.5" customHeight="1">
      <c r="A569" s="36"/>
      <c r="B569" s="37"/>
      <c r="C569" s="233" t="s">
        <v>695</v>
      </c>
      <c r="D569" s="233" t="s">
        <v>242</v>
      </c>
      <c r="E569" s="234" t="s">
        <v>696</v>
      </c>
      <c r="F569" s="235" t="s">
        <v>697</v>
      </c>
      <c r="G569" s="236" t="s">
        <v>223</v>
      </c>
      <c r="H569" s="237">
        <v>13.92</v>
      </c>
      <c r="I569" s="238"/>
      <c r="J569" s="239">
        <f>ROUND(I569*H569,2)</f>
        <v>0</v>
      </c>
      <c r="K569" s="235" t="s">
        <v>147</v>
      </c>
      <c r="L569" s="240"/>
      <c r="M569" s="241" t="s">
        <v>43</v>
      </c>
      <c r="N569" s="242" t="s">
        <v>51</v>
      </c>
      <c r="O569" s="66"/>
      <c r="P569" s="191">
        <f>O569*H569</f>
        <v>0</v>
      </c>
      <c r="Q569" s="191">
        <v>1</v>
      </c>
      <c r="R569" s="191">
        <f>Q569*H569</f>
        <v>13.92</v>
      </c>
      <c r="S569" s="191">
        <v>0</v>
      </c>
      <c r="T569" s="192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3" t="s">
        <v>201</v>
      </c>
      <c r="AT569" s="193" t="s">
        <v>242</v>
      </c>
      <c r="AU569" s="193" t="s">
        <v>87</v>
      </c>
      <c r="AY569" s="18" t="s">
        <v>141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8" t="s">
        <v>85</v>
      </c>
      <c r="BK569" s="194">
        <f>ROUND(I569*H569,2)</f>
        <v>0</v>
      </c>
      <c r="BL569" s="18" t="s">
        <v>148</v>
      </c>
      <c r="BM569" s="193" t="s">
        <v>698</v>
      </c>
    </row>
    <row r="570" spans="1:65" s="14" customFormat="1" ht="11.25">
      <c r="B570" s="211"/>
      <c r="C570" s="212"/>
      <c r="D570" s="202" t="s">
        <v>152</v>
      </c>
      <c r="E570" s="213" t="s">
        <v>43</v>
      </c>
      <c r="F570" s="214" t="s">
        <v>699</v>
      </c>
      <c r="G570" s="212"/>
      <c r="H570" s="215">
        <v>13.92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152</v>
      </c>
      <c r="AU570" s="221" t="s">
        <v>87</v>
      </c>
      <c r="AV570" s="14" t="s">
        <v>87</v>
      </c>
      <c r="AW570" s="14" t="s">
        <v>41</v>
      </c>
      <c r="AX570" s="14" t="s">
        <v>85</v>
      </c>
      <c r="AY570" s="221" t="s">
        <v>141</v>
      </c>
    </row>
    <row r="571" spans="1:65" s="2" customFormat="1" ht="24.2" customHeight="1">
      <c r="A571" s="36"/>
      <c r="B571" s="37"/>
      <c r="C571" s="182" t="s">
        <v>700</v>
      </c>
      <c r="D571" s="182" t="s">
        <v>143</v>
      </c>
      <c r="E571" s="183" t="s">
        <v>701</v>
      </c>
      <c r="F571" s="184" t="s">
        <v>702</v>
      </c>
      <c r="G571" s="185" t="s">
        <v>146</v>
      </c>
      <c r="H571" s="186">
        <v>187.40700000000001</v>
      </c>
      <c r="I571" s="187"/>
      <c r="J571" s="188">
        <f>ROUND(I571*H571,2)</f>
        <v>0</v>
      </c>
      <c r="K571" s="184" t="s">
        <v>147</v>
      </c>
      <c r="L571" s="41"/>
      <c r="M571" s="189" t="s">
        <v>43</v>
      </c>
      <c r="N571" s="190" t="s">
        <v>51</v>
      </c>
      <c r="O571" s="66"/>
      <c r="P571" s="191">
        <f>O571*H571</f>
        <v>0</v>
      </c>
      <c r="Q571" s="191">
        <v>7.8163999999999997E-2</v>
      </c>
      <c r="R571" s="191">
        <f>Q571*H571</f>
        <v>14.648480748000001</v>
      </c>
      <c r="S571" s="191">
        <v>0</v>
      </c>
      <c r="T571" s="192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3" t="s">
        <v>148</v>
      </c>
      <c r="AT571" s="193" t="s">
        <v>143</v>
      </c>
      <c r="AU571" s="193" t="s">
        <v>87</v>
      </c>
      <c r="AY571" s="18" t="s">
        <v>141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8" t="s">
        <v>85</v>
      </c>
      <c r="BK571" s="194">
        <f>ROUND(I571*H571,2)</f>
        <v>0</v>
      </c>
      <c r="BL571" s="18" t="s">
        <v>148</v>
      </c>
      <c r="BM571" s="193" t="s">
        <v>703</v>
      </c>
    </row>
    <row r="572" spans="1:65" s="2" customFormat="1" ht="11.25">
      <c r="A572" s="36"/>
      <c r="B572" s="37"/>
      <c r="C572" s="38"/>
      <c r="D572" s="195" t="s">
        <v>150</v>
      </c>
      <c r="E572" s="38"/>
      <c r="F572" s="196" t="s">
        <v>704</v>
      </c>
      <c r="G572" s="38"/>
      <c r="H572" s="38"/>
      <c r="I572" s="197"/>
      <c r="J572" s="38"/>
      <c r="K572" s="38"/>
      <c r="L572" s="41"/>
      <c r="M572" s="198"/>
      <c r="N572" s="199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8" t="s">
        <v>150</v>
      </c>
      <c r="AU572" s="18" t="s">
        <v>87</v>
      </c>
    </row>
    <row r="573" spans="1:65" s="13" customFormat="1" ht="11.25">
      <c r="B573" s="200"/>
      <c r="C573" s="201"/>
      <c r="D573" s="202" t="s">
        <v>152</v>
      </c>
      <c r="E573" s="203" t="s">
        <v>43</v>
      </c>
      <c r="F573" s="204" t="s">
        <v>674</v>
      </c>
      <c r="G573" s="201"/>
      <c r="H573" s="203" t="s">
        <v>43</v>
      </c>
      <c r="I573" s="205"/>
      <c r="J573" s="201"/>
      <c r="K573" s="201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152</v>
      </c>
      <c r="AU573" s="210" t="s">
        <v>87</v>
      </c>
      <c r="AV573" s="13" t="s">
        <v>85</v>
      </c>
      <c r="AW573" s="13" t="s">
        <v>41</v>
      </c>
      <c r="AX573" s="13" t="s">
        <v>80</v>
      </c>
      <c r="AY573" s="210" t="s">
        <v>141</v>
      </c>
    </row>
    <row r="574" spans="1:65" s="14" customFormat="1" ht="11.25">
      <c r="B574" s="211"/>
      <c r="C574" s="212"/>
      <c r="D574" s="202" t="s">
        <v>152</v>
      </c>
      <c r="E574" s="213" t="s">
        <v>43</v>
      </c>
      <c r="F574" s="214" t="s">
        <v>675</v>
      </c>
      <c r="G574" s="212"/>
      <c r="H574" s="215">
        <v>19.684000000000001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152</v>
      </c>
      <c r="AU574" s="221" t="s">
        <v>87</v>
      </c>
      <c r="AV574" s="14" t="s">
        <v>87</v>
      </c>
      <c r="AW574" s="14" t="s">
        <v>41</v>
      </c>
      <c r="AX574" s="14" t="s">
        <v>80</v>
      </c>
      <c r="AY574" s="221" t="s">
        <v>141</v>
      </c>
    </row>
    <row r="575" spans="1:65" s="14" customFormat="1" ht="11.25">
      <c r="B575" s="211"/>
      <c r="C575" s="212"/>
      <c r="D575" s="202" t="s">
        <v>152</v>
      </c>
      <c r="E575" s="213" t="s">
        <v>43</v>
      </c>
      <c r="F575" s="214" t="s">
        <v>676</v>
      </c>
      <c r="G575" s="212"/>
      <c r="H575" s="215">
        <v>19.922999999999998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152</v>
      </c>
      <c r="AU575" s="221" t="s">
        <v>87</v>
      </c>
      <c r="AV575" s="14" t="s">
        <v>87</v>
      </c>
      <c r="AW575" s="14" t="s">
        <v>41</v>
      </c>
      <c r="AX575" s="14" t="s">
        <v>80</v>
      </c>
      <c r="AY575" s="221" t="s">
        <v>141</v>
      </c>
    </row>
    <row r="576" spans="1:65" s="14" customFormat="1" ht="11.25">
      <c r="B576" s="211"/>
      <c r="C576" s="212"/>
      <c r="D576" s="202" t="s">
        <v>152</v>
      </c>
      <c r="E576" s="213" t="s">
        <v>43</v>
      </c>
      <c r="F576" s="214" t="s">
        <v>677</v>
      </c>
      <c r="G576" s="212"/>
      <c r="H576" s="215">
        <v>25.8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152</v>
      </c>
      <c r="AU576" s="221" t="s">
        <v>87</v>
      </c>
      <c r="AV576" s="14" t="s">
        <v>87</v>
      </c>
      <c r="AW576" s="14" t="s">
        <v>41</v>
      </c>
      <c r="AX576" s="14" t="s">
        <v>80</v>
      </c>
      <c r="AY576" s="221" t="s">
        <v>141</v>
      </c>
    </row>
    <row r="577" spans="1:65" s="13" customFormat="1" ht="11.25">
      <c r="B577" s="200"/>
      <c r="C577" s="201"/>
      <c r="D577" s="202" t="s">
        <v>152</v>
      </c>
      <c r="E577" s="203" t="s">
        <v>43</v>
      </c>
      <c r="F577" s="204" t="s">
        <v>322</v>
      </c>
      <c r="G577" s="201"/>
      <c r="H577" s="203" t="s">
        <v>43</v>
      </c>
      <c r="I577" s="205"/>
      <c r="J577" s="201"/>
      <c r="K577" s="201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152</v>
      </c>
      <c r="AU577" s="210" t="s">
        <v>87</v>
      </c>
      <c r="AV577" s="13" t="s">
        <v>85</v>
      </c>
      <c r="AW577" s="13" t="s">
        <v>41</v>
      </c>
      <c r="AX577" s="13" t="s">
        <v>80</v>
      </c>
      <c r="AY577" s="210" t="s">
        <v>141</v>
      </c>
    </row>
    <row r="578" spans="1:65" s="14" customFormat="1" ht="11.25">
      <c r="B578" s="211"/>
      <c r="C578" s="212"/>
      <c r="D578" s="202" t="s">
        <v>152</v>
      </c>
      <c r="E578" s="213" t="s">
        <v>43</v>
      </c>
      <c r="F578" s="214" t="s">
        <v>610</v>
      </c>
      <c r="G578" s="212"/>
      <c r="H578" s="215">
        <v>74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152</v>
      </c>
      <c r="AU578" s="221" t="s">
        <v>87</v>
      </c>
      <c r="AV578" s="14" t="s">
        <v>87</v>
      </c>
      <c r="AW578" s="14" t="s">
        <v>41</v>
      </c>
      <c r="AX578" s="14" t="s">
        <v>80</v>
      </c>
      <c r="AY578" s="221" t="s">
        <v>141</v>
      </c>
    </row>
    <row r="579" spans="1:65" s="14" customFormat="1" ht="11.25">
      <c r="B579" s="211"/>
      <c r="C579" s="212"/>
      <c r="D579" s="202" t="s">
        <v>152</v>
      </c>
      <c r="E579" s="213" t="s">
        <v>43</v>
      </c>
      <c r="F579" s="214" t="s">
        <v>611</v>
      </c>
      <c r="G579" s="212"/>
      <c r="H579" s="215">
        <v>48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152</v>
      </c>
      <c r="AU579" s="221" t="s">
        <v>87</v>
      </c>
      <c r="AV579" s="14" t="s">
        <v>87</v>
      </c>
      <c r="AW579" s="14" t="s">
        <v>41</v>
      </c>
      <c r="AX579" s="14" t="s">
        <v>80</v>
      </c>
      <c r="AY579" s="221" t="s">
        <v>141</v>
      </c>
    </row>
    <row r="580" spans="1:65" s="15" customFormat="1" ht="11.25">
      <c r="B580" s="222"/>
      <c r="C580" s="223"/>
      <c r="D580" s="202" t="s">
        <v>152</v>
      </c>
      <c r="E580" s="224" t="s">
        <v>43</v>
      </c>
      <c r="F580" s="225" t="s">
        <v>158</v>
      </c>
      <c r="G580" s="223"/>
      <c r="H580" s="226">
        <v>187.40700000000001</v>
      </c>
      <c r="I580" s="227"/>
      <c r="J580" s="223"/>
      <c r="K580" s="223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152</v>
      </c>
      <c r="AU580" s="232" t="s">
        <v>87</v>
      </c>
      <c r="AV580" s="15" t="s">
        <v>148</v>
      </c>
      <c r="AW580" s="15" t="s">
        <v>41</v>
      </c>
      <c r="AX580" s="15" t="s">
        <v>85</v>
      </c>
      <c r="AY580" s="232" t="s">
        <v>141</v>
      </c>
    </row>
    <row r="581" spans="1:65" s="2" customFormat="1" ht="24.2" customHeight="1">
      <c r="A581" s="36"/>
      <c r="B581" s="37"/>
      <c r="C581" s="182" t="s">
        <v>705</v>
      </c>
      <c r="D581" s="182" t="s">
        <v>143</v>
      </c>
      <c r="E581" s="183" t="s">
        <v>706</v>
      </c>
      <c r="F581" s="184" t="s">
        <v>707</v>
      </c>
      <c r="G581" s="185" t="s">
        <v>146</v>
      </c>
      <c r="H581" s="186">
        <v>187.40700000000001</v>
      </c>
      <c r="I581" s="187"/>
      <c r="J581" s="188">
        <f>ROUND(I581*H581,2)</f>
        <v>0</v>
      </c>
      <c r="K581" s="184" t="s">
        <v>147</v>
      </c>
      <c r="L581" s="41"/>
      <c r="M581" s="189" t="s">
        <v>43</v>
      </c>
      <c r="N581" s="190" t="s">
        <v>51</v>
      </c>
      <c r="O581" s="66"/>
      <c r="P581" s="191">
        <f>O581*H581</f>
        <v>0</v>
      </c>
      <c r="Q581" s="191">
        <v>0</v>
      </c>
      <c r="R581" s="191">
        <f>Q581*H581</f>
        <v>0</v>
      </c>
      <c r="S581" s="191">
        <v>0</v>
      </c>
      <c r="T581" s="192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3" t="s">
        <v>148</v>
      </c>
      <c r="AT581" s="193" t="s">
        <v>143</v>
      </c>
      <c r="AU581" s="193" t="s">
        <v>87</v>
      </c>
      <c r="AY581" s="18" t="s">
        <v>141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8" t="s">
        <v>85</v>
      </c>
      <c r="BK581" s="194">
        <f>ROUND(I581*H581,2)</f>
        <v>0</v>
      </c>
      <c r="BL581" s="18" t="s">
        <v>148</v>
      </c>
      <c r="BM581" s="193" t="s">
        <v>708</v>
      </c>
    </row>
    <row r="582" spans="1:65" s="2" customFormat="1" ht="11.25">
      <c r="A582" s="36"/>
      <c r="B582" s="37"/>
      <c r="C582" s="38"/>
      <c r="D582" s="195" t="s">
        <v>150</v>
      </c>
      <c r="E582" s="38"/>
      <c r="F582" s="196" t="s">
        <v>709</v>
      </c>
      <c r="G582" s="38"/>
      <c r="H582" s="38"/>
      <c r="I582" s="197"/>
      <c r="J582" s="38"/>
      <c r="K582" s="38"/>
      <c r="L582" s="41"/>
      <c r="M582" s="198"/>
      <c r="N582" s="199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8" t="s">
        <v>150</v>
      </c>
      <c r="AU582" s="18" t="s">
        <v>87</v>
      </c>
    </row>
    <row r="583" spans="1:65" s="13" customFormat="1" ht="11.25">
      <c r="B583" s="200"/>
      <c r="C583" s="201"/>
      <c r="D583" s="202" t="s">
        <v>152</v>
      </c>
      <c r="E583" s="203" t="s">
        <v>43</v>
      </c>
      <c r="F583" s="204" t="s">
        <v>674</v>
      </c>
      <c r="G583" s="201"/>
      <c r="H583" s="203" t="s">
        <v>43</v>
      </c>
      <c r="I583" s="205"/>
      <c r="J583" s="201"/>
      <c r="K583" s="201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152</v>
      </c>
      <c r="AU583" s="210" t="s">
        <v>87</v>
      </c>
      <c r="AV583" s="13" t="s">
        <v>85</v>
      </c>
      <c r="AW583" s="13" t="s">
        <v>41</v>
      </c>
      <c r="AX583" s="13" t="s">
        <v>80</v>
      </c>
      <c r="AY583" s="210" t="s">
        <v>141</v>
      </c>
    </row>
    <row r="584" spans="1:65" s="14" customFormat="1" ht="11.25">
      <c r="B584" s="211"/>
      <c r="C584" s="212"/>
      <c r="D584" s="202" t="s">
        <v>152</v>
      </c>
      <c r="E584" s="213" t="s">
        <v>43</v>
      </c>
      <c r="F584" s="214" t="s">
        <v>675</v>
      </c>
      <c r="G584" s="212"/>
      <c r="H584" s="215">
        <v>19.684000000000001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152</v>
      </c>
      <c r="AU584" s="221" t="s">
        <v>87</v>
      </c>
      <c r="AV584" s="14" t="s">
        <v>87</v>
      </c>
      <c r="AW584" s="14" t="s">
        <v>41</v>
      </c>
      <c r="AX584" s="14" t="s">
        <v>80</v>
      </c>
      <c r="AY584" s="221" t="s">
        <v>141</v>
      </c>
    </row>
    <row r="585" spans="1:65" s="14" customFormat="1" ht="11.25">
      <c r="B585" s="211"/>
      <c r="C585" s="212"/>
      <c r="D585" s="202" t="s">
        <v>152</v>
      </c>
      <c r="E585" s="213" t="s">
        <v>43</v>
      </c>
      <c r="F585" s="214" t="s">
        <v>676</v>
      </c>
      <c r="G585" s="212"/>
      <c r="H585" s="215">
        <v>19.922999999999998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152</v>
      </c>
      <c r="AU585" s="221" t="s">
        <v>87</v>
      </c>
      <c r="AV585" s="14" t="s">
        <v>87</v>
      </c>
      <c r="AW585" s="14" t="s">
        <v>41</v>
      </c>
      <c r="AX585" s="14" t="s">
        <v>80</v>
      </c>
      <c r="AY585" s="221" t="s">
        <v>141</v>
      </c>
    </row>
    <row r="586" spans="1:65" s="14" customFormat="1" ht="11.25">
      <c r="B586" s="211"/>
      <c r="C586" s="212"/>
      <c r="D586" s="202" t="s">
        <v>152</v>
      </c>
      <c r="E586" s="213" t="s">
        <v>43</v>
      </c>
      <c r="F586" s="214" t="s">
        <v>677</v>
      </c>
      <c r="G586" s="212"/>
      <c r="H586" s="215">
        <v>25.8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152</v>
      </c>
      <c r="AU586" s="221" t="s">
        <v>87</v>
      </c>
      <c r="AV586" s="14" t="s">
        <v>87</v>
      </c>
      <c r="AW586" s="14" t="s">
        <v>41</v>
      </c>
      <c r="AX586" s="14" t="s">
        <v>80</v>
      </c>
      <c r="AY586" s="221" t="s">
        <v>141</v>
      </c>
    </row>
    <row r="587" spans="1:65" s="13" customFormat="1" ht="11.25">
      <c r="B587" s="200"/>
      <c r="C587" s="201"/>
      <c r="D587" s="202" t="s">
        <v>152</v>
      </c>
      <c r="E587" s="203" t="s">
        <v>43</v>
      </c>
      <c r="F587" s="204" t="s">
        <v>322</v>
      </c>
      <c r="G587" s="201"/>
      <c r="H587" s="203" t="s">
        <v>43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152</v>
      </c>
      <c r="AU587" s="210" t="s">
        <v>87</v>
      </c>
      <c r="AV587" s="13" t="s">
        <v>85</v>
      </c>
      <c r="AW587" s="13" t="s">
        <v>41</v>
      </c>
      <c r="AX587" s="13" t="s">
        <v>80</v>
      </c>
      <c r="AY587" s="210" t="s">
        <v>141</v>
      </c>
    </row>
    <row r="588" spans="1:65" s="14" customFormat="1" ht="11.25">
      <c r="B588" s="211"/>
      <c r="C588" s="212"/>
      <c r="D588" s="202" t="s">
        <v>152</v>
      </c>
      <c r="E588" s="213" t="s">
        <v>43</v>
      </c>
      <c r="F588" s="214" t="s">
        <v>610</v>
      </c>
      <c r="G588" s="212"/>
      <c r="H588" s="215">
        <v>74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152</v>
      </c>
      <c r="AU588" s="221" t="s">
        <v>87</v>
      </c>
      <c r="AV588" s="14" t="s">
        <v>87</v>
      </c>
      <c r="AW588" s="14" t="s">
        <v>41</v>
      </c>
      <c r="AX588" s="14" t="s">
        <v>80</v>
      </c>
      <c r="AY588" s="221" t="s">
        <v>141</v>
      </c>
    </row>
    <row r="589" spans="1:65" s="14" customFormat="1" ht="11.25">
      <c r="B589" s="211"/>
      <c r="C589" s="212"/>
      <c r="D589" s="202" t="s">
        <v>152</v>
      </c>
      <c r="E589" s="213" t="s">
        <v>43</v>
      </c>
      <c r="F589" s="214" t="s">
        <v>611</v>
      </c>
      <c r="G589" s="212"/>
      <c r="H589" s="215">
        <v>48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152</v>
      </c>
      <c r="AU589" s="221" t="s">
        <v>87</v>
      </c>
      <c r="AV589" s="14" t="s">
        <v>87</v>
      </c>
      <c r="AW589" s="14" t="s">
        <v>41</v>
      </c>
      <c r="AX589" s="14" t="s">
        <v>80</v>
      </c>
      <c r="AY589" s="221" t="s">
        <v>141</v>
      </c>
    </row>
    <row r="590" spans="1:65" s="15" customFormat="1" ht="11.25">
      <c r="B590" s="222"/>
      <c r="C590" s="223"/>
      <c r="D590" s="202" t="s">
        <v>152</v>
      </c>
      <c r="E590" s="224" t="s">
        <v>43</v>
      </c>
      <c r="F590" s="225" t="s">
        <v>158</v>
      </c>
      <c r="G590" s="223"/>
      <c r="H590" s="226">
        <v>187.40700000000001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152</v>
      </c>
      <c r="AU590" s="232" t="s">
        <v>87</v>
      </c>
      <c r="AV590" s="15" t="s">
        <v>148</v>
      </c>
      <c r="AW590" s="15" t="s">
        <v>41</v>
      </c>
      <c r="AX590" s="15" t="s">
        <v>85</v>
      </c>
      <c r="AY590" s="232" t="s">
        <v>141</v>
      </c>
    </row>
    <row r="591" spans="1:65" s="2" customFormat="1" ht="24.2" customHeight="1">
      <c r="A591" s="36"/>
      <c r="B591" s="37"/>
      <c r="C591" s="182" t="s">
        <v>710</v>
      </c>
      <c r="D591" s="182" t="s">
        <v>143</v>
      </c>
      <c r="E591" s="183" t="s">
        <v>711</v>
      </c>
      <c r="F591" s="184" t="s">
        <v>712</v>
      </c>
      <c r="G591" s="185" t="s">
        <v>166</v>
      </c>
      <c r="H591" s="186">
        <v>40</v>
      </c>
      <c r="I591" s="187"/>
      <c r="J591" s="188">
        <f>ROUND(I591*H591,2)</f>
        <v>0</v>
      </c>
      <c r="K591" s="184" t="s">
        <v>147</v>
      </c>
      <c r="L591" s="41"/>
      <c r="M591" s="189" t="s">
        <v>43</v>
      </c>
      <c r="N591" s="190" t="s">
        <v>51</v>
      </c>
      <c r="O591" s="66"/>
      <c r="P591" s="191">
        <f>O591*H591</f>
        <v>0</v>
      </c>
      <c r="Q591" s="191">
        <v>7.8160000000000002E-4</v>
      </c>
      <c r="R591" s="191">
        <f>Q591*H591</f>
        <v>3.1264E-2</v>
      </c>
      <c r="S591" s="191">
        <v>1E-3</v>
      </c>
      <c r="T591" s="192">
        <f>S591*H591</f>
        <v>0.04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3" t="s">
        <v>148</v>
      </c>
      <c r="AT591" s="193" t="s">
        <v>143</v>
      </c>
      <c r="AU591" s="193" t="s">
        <v>87</v>
      </c>
      <c r="AY591" s="18" t="s">
        <v>141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8" t="s">
        <v>85</v>
      </c>
      <c r="BK591" s="194">
        <f>ROUND(I591*H591,2)</f>
        <v>0</v>
      </c>
      <c r="BL591" s="18" t="s">
        <v>148</v>
      </c>
      <c r="BM591" s="193" t="s">
        <v>713</v>
      </c>
    </row>
    <row r="592" spans="1:65" s="2" customFormat="1" ht="11.25">
      <c r="A592" s="36"/>
      <c r="B592" s="37"/>
      <c r="C592" s="38"/>
      <c r="D592" s="195" t="s">
        <v>150</v>
      </c>
      <c r="E592" s="38"/>
      <c r="F592" s="196" t="s">
        <v>714</v>
      </c>
      <c r="G592" s="38"/>
      <c r="H592" s="38"/>
      <c r="I592" s="197"/>
      <c r="J592" s="38"/>
      <c r="K592" s="38"/>
      <c r="L592" s="41"/>
      <c r="M592" s="198"/>
      <c r="N592" s="199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8" t="s">
        <v>150</v>
      </c>
      <c r="AU592" s="18" t="s">
        <v>87</v>
      </c>
    </row>
    <row r="593" spans="1:65" s="13" customFormat="1" ht="11.25">
      <c r="B593" s="200"/>
      <c r="C593" s="201"/>
      <c r="D593" s="202" t="s">
        <v>152</v>
      </c>
      <c r="E593" s="203" t="s">
        <v>43</v>
      </c>
      <c r="F593" s="204" t="s">
        <v>715</v>
      </c>
      <c r="G593" s="201"/>
      <c r="H593" s="203" t="s">
        <v>43</v>
      </c>
      <c r="I593" s="205"/>
      <c r="J593" s="201"/>
      <c r="K593" s="201"/>
      <c r="L593" s="206"/>
      <c r="M593" s="207"/>
      <c r="N593" s="208"/>
      <c r="O593" s="208"/>
      <c r="P593" s="208"/>
      <c r="Q593" s="208"/>
      <c r="R593" s="208"/>
      <c r="S593" s="208"/>
      <c r="T593" s="209"/>
      <c r="AT593" s="210" t="s">
        <v>152</v>
      </c>
      <c r="AU593" s="210" t="s">
        <v>87</v>
      </c>
      <c r="AV593" s="13" t="s">
        <v>85</v>
      </c>
      <c r="AW593" s="13" t="s">
        <v>41</v>
      </c>
      <c r="AX593" s="13" t="s">
        <v>80</v>
      </c>
      <c r="AY593" s="210" t="s">
        <v>141</v>
      </c>
    </row>
    <row r="594" spans="1:65" s="13" customFormat="1" ht="11.25">
      <c r="B594" s="200"/>
      <c r="C594" s="201"/>
      <c r="D594" s="202" t="s">
        <v>152</v>
      </c>
      <c r="E594" s="203" t="s">
        <v>43</v>
      </c>
      <c r="F594" s="204" t="s">
        <v>716</v>
      </c>
      <c r="G594" s="201"/>
      <c r="H594" s="203" t="s">
        <v>43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152</v>
      </c>
      <c r="AU594" s="210" t="s">
        <v>87</v>
      </c>
      <c r="AV594" s="13" t="s">
        <v>85</v>
      </c>
      <c r="AW594" s="13" t="s">
        <v>41</v>
      </c>
      <c r="AX594" s="13" t="s">
        <v>80</v>
      </c>
      <c r="AY594" s="210" t="s">
        <v>141</v>
      </c>
    </row>
    <row r="595" spans="1:65" s="14" customFormat="1" ht="11.25">
      <c r="B595" s="211"/>
      <c r="C595" s="212"/>
      <c r="D595" s="202" t="s">
        <v>152</v>
      </c>
      <c r="E595" s="213" t="s">
        <v>43</v>
      </c>
      <c r="F595" s="214" t="s">
        <v>717</v>
      </c>
      <c r="G595" s="212"/>
      <c r="H595" s="215">
        <v>20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152</v>
      </c>
      <c r="AU595" s="221" t="s">
        <v>87</v>
      </c>
      <c r="AV595" s="14" t="s">
        <v>87</v>
      </c>
      <c r="AW595" s="14" t="s">
        <v>41</v>
      </c>
      <c r="AX595" s="14" t="s">
        <v>80</v>
      </c>
      <c r="AY595" s="221" t="s">
        <v>141</v>
      </c>
    </row>
    <row r="596" spans="1:65" s="13" customFormat="1" ht="11.25">
      <c r="B596" s="200"/>
      <c r="C596" s="201"/>
      <c r="D596" s="202" t="s">
        <v>152</v>
      </c>
      <c r="E596" s="203" t="s">
        <v>43</v>
      </c>
      <c r="F596" s="204" t="s">
        <v>718</v>
      </c>
      <c r="G596" s="201"/>
      <c r="H596" s="203" t="s">
        <v>43</v>
      </c>
      <c r="I596" s="205"/>
      <c r="J596" s="201"/>
      <c r="K596" s="201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152</v>
      </c>
      <c r="AU596" s="210" t="s">
        <v>87</v>
      </c>
      <c r="AV596" s="13" t="s">
        <v>85</v>
      </c>
      <c r="AW596" s="13" t="s">
        <v>41</v>
      </c>
      <c r="AX596" s="13" t="s">
        <v>80</v>
      </c>
      <c r="AY596" s="210" t="s">
        <v>141</v>
      </c>
    </row>
    <row r="597" spans="1:65" s="14" customFormat="1" ht="11.25">
      <c r="B597" s="211"/>
      <c r="C597" s="212"/>
      <c r="D597" s="202" t="s">
        <v>152</v>
      </c>
      <c r="E597" s="213" t="s">
        <v>43</v>
      </c>
      <c r="F597" s="214" t="s">
        <v>717</v>
      </c>
      <c r="G597" s="212"/>
      <c r="H597" s="215">
        <v>20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152</v>
      </c>
      <c r="AU597" s="221" t="s">
        <v>87</v>
      </c>
      <c r="AV597" s="14" t="s">
        <v>87</v>
      </c>
      <c r="AW597" s="14" t="s">
        <v>41</v>
      </c>
      <c r="AX597" s="14" t="s">
        <v>80</v>
      </c>
      <c r="AY597" s="221" t="s">
        <v>141</v>
      </c>
    </row>
    <row r="598" spans="1:65" s="15" customFormat="1" ht="11.25">
      <c r="B598" s="222"/>
      <c r="C598" s="223"/>
      <c r="D598" s="202" t="s">
        <v>152</v>
      </c>
      <c r="E598" s="224" t="s">
        <v>43</v>
      </c>
      <c r="F598" s="225" t="s">
        <v>158</v>
      </c>
      <c r="G598" s="223"/>
      <c r="H598" s="226">
        <v>40</v>
      </c>
      <c r="I598" s="227"/>
      <c r="J598" s="223"/>
      <c r="K598" s="223"/>
      <c r="L598" s="228"/>
      <c r="M598" s="229"/>
      <c r="N598" s="230"/>
      <c r="O598" s="230"/>
      <c r="P598" s="230"/>
      <c r="Q598" s="230"/>
      <c r="R598" s="230"/>
      <c r="S598" s="230"/>
      <c r="T598" s="231"/>
      <c r="AT598" s="232" t="s">
        <v>152</v>
      </c>
      <c r="AU598" s="232" t="s">
        <v>87</v>
      </c>
      <c r="AV598" s="15" t="s">
        <v>148</v>
      </c>
      <c r="AW598" s="15" t="s">
        <v>41</v>
      </c>
      <c r="AX598" s="15" t="s">
        <v>85</v>
      </c>
      <c r="AY598" s="232" t="s">
        <v>141</v>
      </c>
    </row>
    <row r="599" spans="1:65" s="2" customFormat="1" ht="24.2" customHeight="1">
      <c r="A599" s="36"/>
      <c r="B599" s="37"/>
      <c r="C599" s="182" t="s">
        <v>719</v>
      </c>
      <c r="D599" s="182" t="s">
        <v>143</v>
      </c>
      <c r="E599" s="183" t="s">
        <v>720</v>
      </c>
      <c r="F599" s="184" t="s">
        <v>721</v>
      </c>
      <c r="G599" s="185" t="s">
        <v>166</v>
      </c>
      <c r="H599" s="186">
        <v>27.28</v>
      </c>
      <c r="I599" s="187"/>
      <c r="J599" s="188">
        <f>ROUND(I599*H599,2)</f>
        <v>0</v>
      </c>
      <c r="K599" s="184" t="s">
        <v>147</v>
      </c>
      <c r="L599" s="41"/>
      <c r="M599" s="189" t="s">
        <v>43</v>
      </c>
      <c r="N599" s="190" t="s">
        <v>51</v>
      </c>
      <c r="O599" s="66"/>
      <c r="P599" s="191">
        <f>O599*H599</f>
        <v>0</v>
      </c>
      <c r="Q599" s="191">
        <v>6.5118999999999995E-4</v>
      </c>
      <c r="R599" s="191">
        <f>Q599*H599</f>
        <v>1.77644632E-2</v>
      </c>
      <c r="S599" s="191">
        <v>1E-3</v>
      </c>
      <c r="T599" s="192">
        <f>S599*H599</f>
        <v>2.7280000000000002E-2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3" t="s">
        <v>148</v>
      </c>
      <c r="AT599" s="193" t="s">
        <v>143</v>
      </c>
      <c r="AU599" s="193" t="s">
        <v>87</v>
      </c>
      <c r="AY599" s="18" t="s">
        <v>141</v>
      </c>
      <c r="BE599" s="194">
        <f>IF(N599="základní",J599,0)</f>
        <v>0</v>
      </c>
      <c r="BF599" s="194">
        <f>IF(N599="snížená",J599,0)</f>
        <v>0</v>
      </c>
      <c r="BG599" s="194">
        <f>IF(N599="zákl. přenesená",J599,0)</f>
        <v>0</v>
      </c>
      <c r="BH599" s="194">
        <f>IF(N599="sníž. přenesená",J599,0)</f>
        <v>0</v>
      </c>
      <c r="BI599" s="194">
        <f>IF(N599="nulová",J599,0)</f>
        <v>0</v>
      </c>
      <c r="BJ599" s="18" t="s">
        <v>85</v>
      </c>
      <c r="BK599" s="194">
        <f>ROUND(I599*H599,2)</f>
        <v>0</v>
      </c>
      <c r="BL599" s="18" t="s">
        <v>148</v>
      </c>
      <c r="BM599" s="193" t="s">
        <v>722</v>
      </c>
    </row>
    <row r="600" spans="1:65" s="2" customFormat="1" ht="11.25">
      <c r="A600" s="36"/>
      <c r="B600" s="37"/>
      <c r="C600" s="38"/>
      <c r="D600" s="195" t="s">
        <v>150</v>
      </c>
      <c r="E600" s="38"/>
      <c r="F600" s="196" t="s">
        <v>723</v>
      </c>
      <c r="G600" s="38"/>
      <c r="H600" s="38"/>
      <c r="I600" s="197"/>
      <c r="J600" s="38"/>
      <c r="K600" s="38"/>
      <c r="L600" s="41"/>
      <c r="M600" s="198"/>
      <c r="N600" s="199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8" t="s">
        <v>150</v>
      </c>
      <c r="AU600" s="18" t="s">
        <v>87</v>
      </c>
    </row>
    <row r="601" spans="1:65" s="13" customFormat="1" ht="11.25">
      <c r="B601" s="200"/>
      <c r="C601" s="201"/>
      <c r="D601" s="202" t="s">
        <v>152</v>
      </c>
      <c r="E601" s="203" t="s">
        <v>43</v>
      </c>
      <c r="F601" s="204" t="s">
        <v>724</v>
      </c>
      <c r="G601" s="201"/>
      <c r="H601" s="203" t="s">
        <v>43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152</v>
      </c>
      <c r="AU601" s="210" t="s">
        <v>87</v>
      </c>
      <c r="AV601" s="13" t="s">
        <v>85</v>
      </c>
      <c r="AW601" s="13" t="s">
        <v>41</v>
      </c>
      <c r="AX601" s="13" t="s">
        <v>80</v>
      </c>
      <c r="AY601" s="210" t="s">
        <v>141</v>
      </c>
    </row>
    <row r="602" spans="1:65" s="14" customFormat="1" ht="11.25">
      <c r="B602" s="211"/>
      <c r="C602" s="212"/>
      <c r="D602" s="202" t="s">
        <v>152</v>
      </c>
      <c r="E602" s="213" t="s">
        <v>43</v>
      </c>
      <c r="F602" s="214" t="s">
        <v>725</v>
      </c>
      <c r="G602" s="212"/>
      <c r="H602" s="215">
        <v>27.28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152</v>
      </c>
      <c r="AU602" s="221" t="s">
        <v>87</v>
      </c>
      <c r="AV602" s="14" t="s">
        <v>87</v>
      </c>
      <c r="AW602" s="14" t="s">
        <v>41</v>
      </c>
      <c r="AX602" s="14" t="s">
        <v>85</v>
      </c>
      <c r="AY602" s="221" t="s">
        <v>141</v>
      </c>
    </row>
    <row r="603" spans="1:65" s="12" customFormat="1" ht="22.9" customHeight="1">
      <c r="B603" s="166"/>
      <c r="C603" s="167"/>
      <c r="D603" s="168" t="s">
        <v>79</v>
      </c>
      <c r="E603" s="180" t="s">
        <v>726</v>
      </c>
      <c r="F603" s="180" t="s">
        <v>727</v>
      </c>
      <c r="G603" s="167"/>
      <c r="H603" s="167"/>
      <c r="I603" s="170"/>
      <c r="J603" s="181">
        <f>BK603</f>
        <v>0</v>
      </c>
      <c r="K603" s="167"/>
      <c r="L603" s="172"/>
      <c r="M603" s="173"/>
      <c r="N603" s="174"/>
      <c r="O603" s="174"/>
      <c r="P603" s="175">
        <f>SUM(P604:P616)</f>
        <v>0</v>
      </c>
      <c r="Q603" s="174"/>
      <c r="R603" s="175">
        <f>SUM(R604:R616)</f>
        <v>0</v>
      </c>
      <c r="S603" s="174"/>
      <c r="T603" s="176">
        <f>SUM(T604:T616)</f>
        <v>0</v>
      </c>
      <c r="AR603" s="177" t="s">
        <v>85</v>
      </c>
      <c r="AT603" s="178" t="s">
        <v>79</v>
      </c>
      <c r="AU603" s="178" t="s">
        <v>85</v>
      </c>
      <c r="AY603" s="177" t="s">
        <v>141</v>
      </c>
      <c r="BK603" s="179">
        <f>SUM(BK604:BK616)</f>
        <v>0</v>
      </c>
    </row>
    <row r="604" spans="1:65" s="2" customFormat="1" ht="33" customHeight="1">
      <c r="A604" s="36"/>
      <c r="B604" s="37"/>
      <c r="C604" s="182" t="s">
        <v>728</v>
      </c>
      <c r="D604" s="182" t="s">
        <v>143</v>
      </c>
      <c r="E604" s="183" t="s">
        <v>729</v>
      </c>
      <c r="F604" s="184" t="s">
        <v>730</v>
      </c>
      <c r="G604" s="185" t="s">
        <v>223</v>
      </c>
      <c r="H604" s="186">
        <v>91.748000000000005</v>
      </c>
      <c r="I604" s="187"/>
      <c r="J604" s="188">
        <f>ROUND(I604*H604,2)</f>
        <v>0</v>
      </c>
      <c r="K604" s="184" t="s">
        <v>147</v>
      </c>
      <c r="L604" s="41"/>
      <c r="M604" s="189" t="s">
        <v>43</v>
      </c>
      <c r="N604" s="190" t="s">
        <v>51</v>
      </c>
      <c r="O604" s="66"/>
      <c r="P604" s="191">
        <f>O604*H604</f>
        <v>0</v>
      </c>
      <c r="Q604" s="191">
        <v>0</v>
      </c>
      <c r="R604" s="191">
        <f>Q604*H604</f>
        <v>0</v>
      </c>
      <c r="S604" s="191">
        <v>0</v>
      </c>
      <c r="T604" s="192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3" t="s">
        <v>148</v>
      </c>
      <c r="AT604" s="193" t="s">
        <v>143</v>
      </c>
      <c r="AU604" s="193" t="s">
        <v>87</v>
      </c>
      <c r="AY604" s="18" t="s">
        <v>141</v>
      </c>
      <c r="BE604" s="194">
        <f>IF(N604="základní",J604,0)</f>
        <v>0</v>
      </c>
      <c r="BF604" s="194">
        <f>IF(N604="snížená",J604,0)</f>
        <v>0</v>
      </c>
      <c r="BG604" s="194">
        <f>IF(N604="zákl. přenesená",J604,0)</f>
        <v>0</v>
      </c>
      <c r="BH604" s="194">
        <f>IF(N604="sníž. přenesená",J604,0)</f>
        <v>0</v>
      </c>
      <c r="BI604" s="194">
        <f>IF(N604="nulová",J604,0)</f>
        <v>0</v>
      </c>
      <c r="BJ604" s="18" t="s">
        <v>85</v>
      </c>
      <c r="BK604" s="194">
        <f>ROUND(I604*H604,2)</f>
        <v>0</v>
      </c>
      <c r="BL604" s="18" t="s">
        <v>148</v>
      </c>
      <c r="BM604" s="193" t="s">
        <v>731</v>
      </c>
    </row>
    <row r="605" spans="1:65" s="2" customFormat="1" ht="11.25">
      <c r="A605" s="36"/>
      <c r="B605" s="37"/>
      <c r="C605" s="38"/>
      <c r="D605" s="195" t="s">
        <v>150</v>
      </c>
      <c r="E605" s="38"/>
      <c r="F605" s="196" t="s">
        <v>732</v>
      </c>
      <c r="G605" s="38"/>
      <c r="H605" s="38"/>
      <c r="I605" s="197"/>
      <c r="J605" s="38"/>
      <c r="K605" s="38"/>
      <c r="L605" s="41"/>
      <c r="M605" s="198"/>
      <c r="N605" s="199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150</v>
      </c>
      <c r="AU605" s="18" t="s">
        <v>87</v>
      </c>
    </row>
    <row r="606" spans="1:65" s="2" customFormat="1" ht="21.75" customHeight="1">
      <c r="A606" s="36"/>
      <c r="B606" s="37"/>
      <c r="C606" s="182" t="s">
        <v>733</v>
      </c>
      <c r="D606" s="182" t="s">
        <v>143</v>
      </c>
      <c r="E606" s="183" t="s">
        <v>734</v>
      </c>
      <c r="F606" s="184" t="s">
        <v>735</v>
      </c>
      <c r="G606" s="185" t="s">
        <v>223</v>
      </c>
      <c r="H606" s="186">
        <v>91.748000000000005</v>
      </c>
      <c r="I606" s="187"/>
      <c r="J606" s="188">
        <f>ROUND(I606*H606,2)</f>
        <v>0</v>
      </c>
      <c r="K606" s="184" t="s">
        <v>147</v>
      </c>
      <c r="L606" s="41"/>
      <c r="M606" s="189" t="s">
        <v>43</v>
      </c>
      <c r="N606" s="190" t="s">
        <v>51</v>
      </c>
      <c r="O606" s="6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3" t="s">
        <v>148</v>
      </c>
      <c r="AT606" s="193" t="s">
        <v>143</v>
      </c>
      <c r="AU606" s="193" t="s">
        <v>87</v>
      </c>
      <c r="AY606" s="18" t="s">
        <v>141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8" t="s">
        <v>85</v>
      </c>
      <c r="BK606" s="194">
        <f>ROUND(I606*H606,2)</f>
        <v>0</v>
      </c>
      <c r="BL606" s="18" t="s">
        <v>148</v>
      </c>
      <c r="BM606" s="193" t="s">
        <v>736</v>
      </c>
    </row>
    <row r="607" spans="1:65" s="2" customFormat="1" ht="11.25">
      <c r="A607" s="36"/>
      <c r="B607" s="37"/>
      <c r="C607" s="38"/>
      <c r="D607" s="195" t="s">
        <v>150</v>
      </c>
      <c r="E607" s="38"/>
      <c r="F607" s="196" t="s">
        <v>737</v>
      </c>
      <c r="G607" s="38"/>
      <c r="H607" s="38"/>
      <c r="I607" s="197"/>
      <c r="J607" s="38"/>
      <c r="K607" s="38"/>
      <c r="L607" s="41"/>
      <c r="M607" s="198"/>
      <c r="N607" s="199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8" t="s">
        <v>150</v>
      </c>
      <c r="AU607" s="18" t="s">
        <v>87</v>
      </c>
    </row>
    <row r="608" spans="1:65" s="2" customFormat="1" ht="24.2" customHeight="1">
      <c r="A608" s="36"/>
      <c r="B608" s="37"/>
      <c r="C608" s="182" t="s">
        <v>738</v>
      </c>
      <c r="D608" s="182" t="s">
        <v>143</v>
      </c>
      <c r="E608" s="183" t="s">
        <v>739</v>
      </c>
      <c r="F608" s="184" t="s">
        <v>740</v>
      </c>
      <c r="G608" s="185" t="s">
        <v>223</v>
      </c>
      <c r="H608" s="186">
        <v>2491.7550000000001</v>
      </c>
      <c r="I608" s="187"/>
      <c r="J608" s="188">
        <f>ROUND(I608*H608,2)</f>
        <v>0</v>
      </c>
      <c r="K608" s="184" t="s">
        <v>147</v>
      </c>
      <c r="L608" s="41"/>
      <c r="M608" s="189" t="s">
        <v>43</v>
      </c>
      <c r="N608" s="190" t="s">
        <v>51</v>
      </c>
      <c r="O608" s="66"/>
      <c r="P608" s="191">
        <f>O608*H608</f>
        <v>0</v>
      </c>
      <c r="Q608" s="191">
        <v>0</v>
      </c>
      <c r="R608" s="191">
        <f>Q608*H608</f>
        <v>0</v>
      </c>
      <c r="S608" s="191">
        <v>0</v>
      </c>
      <c r="T608" s="192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3" t="s">
        <v>148</v>
      </c>
      <c r="AT608" s="193" t="s">
        <v>143</v>
      </c>
      <c r="AU608" s="193" t="s">
        <v>87</v>
      </c>
      <c r="AY608" s="18" t="s">
        <v>141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8" t="s">
        <v>85</v>
      </c>
      <c r="BK608" s="194">
        <f>ROUND(I608*H608,2)</f>
        <v>0</v>
      </c>
      <c r="BL608" s="18" t="s">
        <v>148</v>
      </c>
      <c r="BM608" s="193" t="s">
        <v>741</v>
      </c>
    </row>
    <row r="609" spans="1:65" s="2" customFormat="1" ht="11.25">
      <c r="A609" s="36"/>
      <c r="B609" s="37"/>
      <c r="C609" s="38"/>
      <c r="D609" s="195" t="s">
        <v>150</v>
      </c>
      <c r="E609" s="38"/>
      <c r="F609" s="196" t="s">
        <v>742</v>
      </c>
      <c r="G609" s="38"/>
      <c r="H609" s="38"/>
      <c r="I609" s="197"/>
      <c r="J609" s="38"/>
      <c r="K609" s="38"/>
      <c r="L609" s="41"/>
      <c r="M609" s="198"/>
      <c r="N609" s="199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8" t="s">
        <v>150</v>
      </c>
      <c r="AU609" s="18" t="s">
        <v>87</v>
      </c>
    </row>
    <row r="610" spans="1:65" s="14" customFormat="1" ht="11.25">
      <c r="B610" s="211"/>
      <c r="C610" s="212"/>
      <c r="D610" s="202" t="s">
        <v>152</v>
      </c>
      <c r="E610" s="213" t="s">
        <v>43</v>
      </c>
      <c r="F610" s="214" t="s">
        <v>743</v>
      </c>
      <c r="G610" s="212"/>
      <c r="H610" s="215">
        <v>2491.7550000000001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152</v>
      </c>
      <c r="AU610" s="221" t="s">
        <v>87</v>
      </c>
      <c r="AV610" s="14" t="s">
        <v>87</v>
      </c>
      <c r="AW610" s="14" t="s">
        <v>41</v>
      </c>
      <c r="AX610" s="14" t="s">
        <v>85</v>
      </c>
      <c r="AY610" s="221" t="s">
        <v>141</v>
      </c>
    </row>
    <row r="611" spans="1:65" s="2" customFormat="1" ht="16.5" customHeight="1">
      <c r="A611" s="36"/>
      <c r="B611" s="37"/>
      <c r="C611" s="182" t="s">
        <v>744</v>
      </c>
      <c r="D611" s="182" t="s">
        <v>143</v>
      </c>
      <c r="E611" s="183" t="s">
        <v>745</v>
      </c>
      <c r="F611" s="184" t="s">
        <v>746</v>
      </c>
      <c r="G611" s="185" t="s">
        <v>223</v>
      </c>
      <c r="H611" s="186">
        <v>91.748000000000005</v>
      </c>
      <c r="I611" s="187"/>
      <c r="J611" s="188">
        <f>ROUND(I611*H611,2)</f>
        <v>0</v>
      </c>
      <c r="K611" s="184" t="s">
        <v>147</v>
      </c>
      <c r="L611" s="41"/>
      <c r="M611" s="189" t="s">
        <v>43</v>
      </c>
      <c r="N611" s="190" t="s">
        <v>51</v>
      </c>
      <c r="O611" s="66"/>
      <c r="P611" s="191">
        <f>O611*H611</f>
        <v>0</v>
      </c>
      <c r="Q611" s="191">
        <v>0</v>
      </c>
      <c r="R611" s="191">
        <f>Q611*H611</f>
        <v>0</v>
      </c>
      <c r="S611" s="191">
        <v>0</v>
      </c>
      <c r="T611" s="192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3" t="s">
        <v>148</v>
      </c>
      <c r="AT611" s="193" t="s">
        <v>143</v>
      </c>
      <c r="AU611" s="193" t="s">
        <v>87</v>
      </c>
      <c r="AY611" s="18" t="s">
        <v>141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85</v>
      </c>
      <c r="BK611" s="194">
        <f>ROUND(I611*H611,2)</f>
        <v>0</v>
      </c>
      <c r="BL611" s="18" t="s">
        <v>148</v>
      </c>
      <c r="BM611" s="193" t="s">
        <v>747</v>
      </c>
    </row>
    <row r="612" spans="1:65" s="2" customFormat="1" ht="11.25">
      <c r="A612" s="36"/>
      <c r="B612" s="37"/>
      <c r="C612" s="38"/>
      <c r="D612" s="195" t="s">
        <v>150</v>
      </c>
      <c r="E612" s="38"/>
      <c r="F612" s="196" t="s">
        <v>748</v>
      </c>
      <c r="G612" s="38"/>
      <c r="H612" s="38"/>
      <c r="I612" s="197"/>
      <c r="J612" s="38"/>
      <c r="K612" s="38"/>
      <c r="L612" s="41"/>
      <c r="M612" s="198"/>
      <c r="N612" s="199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8" t="s">
        <v>150</v>
      </c>
      <c r="AU612" s="18" t="s">
        <v>87</v>
      </c>
    </row>
    <row r="613" spans="1:65" s="2" customFormat="1" ht="16.5" customHeight="1">
      <c r="A613" s="36"/>
      <c r="B613" s="37"/>
      <c r="C613" s="182" t="s">
        <v>749</v>
      </c>
      <c r="D613" s="182" t="s">
        <v>143</v>
      </c>
      <c r="E613" s="183" t="s">
        <v>750</v>
      </c>
      <c r="F613" s="184" t="s">
        <v>751</v>
      </c>
      <c r="G613" s="185" t="s">
        <v>511</v>
      </c>
      <c r="H613" s="186">
        <v>8</v>
      </c>
      <c r="I613" s="187"/>
      <c r="J613" s="188">
        <f>ROUND(I613*H613,2)</f>
        <v>0</v>
      </c>
      <c r="K613" s="184" t="s">
        <v>147</v>
      </c>
      <c r="L613" s="41"/>
      <c r="M613" s="189" t="s">
        <v>43</v>
      </c>
      <c r="N613" s="190" t="s">
        <v>51</v>
      </c>
      <c r="O613" s="6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3" t="s">
        <v>148</v>
      </c>
      <c r="AT613" s="193" t="s">
        <v>143</v>
      </c>
      <c r="AU613" s="193" t="s">
        <v>87</v>
      </c>
      <c r="AY613" s="18" t="s">
        <v>141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18" t="s">
        <v>85</v>
      </c>
      <c r="BK613" s="194">
        <f>ROUND(I613*H613,2)</f>
        <v>0</v>
      </c>
      <c r="BL613" s="18" t="s">
        <v>148</v>
      </c>
      <c r="BM613" s="193" t="s">
        <v>752</v>
      </c>
    </row>
    <row r="614" spans="1:65" s="2" customFormat="1" ht="11.25">
      <c r="A614" s="36"/>
      <c r="B614" s="37"/>
      <c r="C614" s="38"/>
      <c r="D614" s="195" t="s">
        <v>150</v>
      </c>
      <c r="E614" s="38"/>
      <c r="F614" s="196" t="s">
        <v>753</v>
      </c>
      <c r="G614" s="38"/>
      <c r="H614" s="38"/>
      <c r="I614" s="197"/>
      <c r="J614" s="38"/>
      <c r="K614" s="38"/>
      <c r="L614" s="41"/>
      <c r="M614" s="198"/>
      <c r="N614" s="199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8" t="s">
        <v>150</v>
      </c>
      <c r="AU614" s="18" t="s">
        <v>87</v>
      </c>
    </row>
    <row r="615" spans="1:65" s="2" customFormat="1" ht="24.2" customHeight="1">
      <c r="A615" s="36"/>
      <c r="B615" s="37"/>
      <c r="C615" s="182" t="s">
        <v>754</v>
      </c>
      <c r="D615" s="182" t="s">
        <v>143</v>
      </c>
      <c r="E615" s="183" t="s">
        <v>755</v>
      </c>
      <c r="F615" s="184" t="s">
        <v>222</v>
      </c>
      <c r="G615" s="185" t="s">
        <v>223</v>
      </c>
      <c r="H615" s="186">
        <v>91.748000000000005</v>
      </c>
      <c r="I615" s="187"/>
      <c r="J615" s="188">
        <f>ROUND(I615*H615,2)</f>
        <v>0</v>
      </c>
      <c r="K615" s="184" t="s">
        <v>147</v>
      </c>
      <c r="L615" s="41"/>
      <c r="M615" s="189" t="s">
        <v>43</v>
      </c>
      <c r="N615" s="190" t="s">
        <v>51</v>
      </c>
      <c r="O615" s="66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3" t="s">
        <v>148</v>
      </c>
      <c r="AT615" s="193" t="s">
        <v>143</v>
      </c>
      <c r="AU615" s="193" t="s">
        <v>87</v>
      </c>
      <c r="AY615" s="18" t="s">
        <v>141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8" t="s">
        <v>85</v>
      </c>
      <c r="BK615" s="194">
        <f>ROUND(I615*H615,2)</f>
        <v>0</v>
      </c>
      <c r="BL615" s="18" t="s">
        <v>148</v>
      </c>
      <c r="BM615" s="193" t="s">
        <v>756</v>
      </c>
    </row>
    <row r="616" spans="1:65" s="2" customFormat="1" ht="11.25">
      <c r="A616" s="36"/>
      <c r="B616" s="37"/>
      <c r="C616" s="38"/>
      <c r="D616" s="195" t="s">
        <v>150</v>
      </c>
      <c r="E616" s="38"/>
      <c r="F616" s="196" t="s">
        <v>757</v>
      </c>
      <c r="G616" s="38"/>
      <c r="H616" s="38"/>
      <c r="I616" s="197"/>
      <c r="J616" s="38"/>
      <c r="K616" s="38"/>
      <c r="L616" s="41"/>
      <c r="M616" s="198"/>
      <c r="N616" s="199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8" t="s">
        <v>150</v>
      </c>
      <c r="AU616" s="18" t="s">
        <v>87</v>
      </c>
    </row>
    <row r="617" spans="1:65" s="12" customFormat="1" ht="22.9" customHeight="1">
      <c r="B617" s="166"/>
      <c r="C617" s="167"/>
      <c r="D617" s="168" t="s">
        <v>79</v>
      </c>
      <c r="E617" s="180" t="s">
        <v>758</v>
      </c>
      <c r="F617" s="180" t="s">
        <v>759</v>
      </c>
      <c r="G617" s="167"/>
      <c r="H617" s="167"/>
      <c r="I617" s="170"/>
      <c r="J617" s="181">
        <f>BK617</f>
        <v>0</v>
      </c>
      <c r="K617" s="167"/>
      <c r="L617" s="172"/>
      <c r="M617" s="173"/>
      <c r="N617" s="174"/>
      <c r="O617" s="174"/>
      <c r="P617" s="175">
        <f>SUM(P618:P621)</f>
        <v>0</v>
      </c>
      <c r="Q617" s="174"/>
      <c r="R617" s="175">
        <f>SUM(R618:R621)</f>
        <v>0</v>
      </c>
      <c r="S617" s="174"/>
      <c r="T617" s="176">
        <f>SUM(T618:T621)</f>
        <v>0</v>
      </c>
      <c r="AR617" s="177" t="s">
        <v>85</v>
      </c>
      <c r="AT617" s="178" t="s">
        <v>79</v>
      </c>
      <c r="AU617" s="178" t="s">
        <v>85</v>
      </c>
      <c r="AY617" s="177" t="s">
        <v>141</v>
      </c>
      <c r="BK617" s="179">
        <f>SUM(BK618:BK621)</f>
        <v>0</v>
      </c>
    </row>
    <row r="618" spans="1:65" s="2" customFormat="1" ht="24.2" customHeight="1">
      <c r="A618" s="36"/>
      <c r="B618" s="37"/>
      <c r="C618" s="182" t="s">
        <v>760</v>
      </c>
      <c r="D618" s="182" t="s">
        <v>143</v>
      </c>
      <c r="E618" s="183" t="s">
        <v>761</v>
      </c>
      <c r="F618" s="184" t="s">
        <v>762</v>
      </c>
      <c r="G618" s="185" t="s">
        <v>223</v>
      </c>
      <c r="H618" s="186">
        <v>389.88799999999998</v>
      </c>
      <c r="I618" s="187"/>
      <c r="J618" s="188">
        <f>ROUND(I618*H618,2)</f>
        <v>0</v>
      </c>
      <c r="K618" s="184" t="s">
        <v>147</v>
      </c>
      <c r="L618" s="41"/>
      <c r="M618" s="189" t="s">
        <v>43</v>
      </c>
      <c r="N618" s="190" t="s">
        <v>51</v>
      </c>
      <c r="O618" s="66"/>
      <c r="P618" s="191">
        <f>O618*H618</f>
        <v>0</v>
      </c>
      <c r="Q618" s="191">
        <v>0</v>
      </c>
      <c r="R618" s="191">
        <f>Q618*H618</f>
        <v>0</v>
      </c>
      <c r="S618" s="191">
        <v>0</v>
      </c>
      <c r="T618" s="192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3" t="s">
        <v>148</v>
      </c>
      <c r="AT618" s="193" t="s">
        <v>143</v>
      </c>
      <c r="AU618" s="193" t="s">
        <v>87</v>
      </c>
      <c r="AY618" s="18" t="s">
        <v>141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8" t="s">
        <v>85</v>
      </c>
      <c r="BK618" s="194">
        <f>ROUND(I618*H618,2)</f>
        <v>0</v>
      </c>
      <c r="BL618" s="18" t="s">
        <v>148</v>
      </c>
      <c r="BM618" s="193" t="s">
        <v>763</v>
      </c>
    </row>
    <row r="619" spans="1:65" s="2" customFormat="1" ht="11.25">
      <c r="A619" s="36"/>
      <c r="B619" s="37"/>
      <c r="C619" s="38"/>
      <c r="D619" s="195" t="s">
        <v>150</v>
      </c>
      <c r="E619" s="38"/>
      <c r="F619" s="196" t="s">
        <v>764</v>
      </c>
      <c r="G619" s="38"/>
      <c r="H619" s="38"/>
      <c r="I619" s="197"/>
      <c r="J619" s="38"/>
      <c r="K619" s="38"/>
      <c r="L619" s="41"/>
      <c r="M619" s="198"/>
      <c r="N619" s="199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8" t="s">
        <v>150</v>
      </c>
      <c r="AU619" s="18" t="s">
        <v>87</v>
      </c>
    </row>
    <row r="620" spans="1:65" s="2" customFormat="1" ht="33" customHeight="1">
      <c r="A620" s="36"/>
      <c r="B620" s="37"/>
      <c r="C620" s="182" t="s">
        <v>765</v>
      </c>
      <c r="D620" s="182" t="s">
        <v>143</v>
      </c>
      <c r="E620" s="183" t="s">
        <v>766</v>
      </c>
      <c r="F620" s="184" t="s">
        <v>767</v>
      </c>
      <c r="G620" s="185" t="s">
        <v>223</v>
      </c>
      <c r="H620" s="186">
        <v>389.88799999999998</v>
      </c>
      <c r="I620" s="187"/>
      <c r="J620" s="188">
        <f>ROUND(I620*H620,2)</f>
        <v>0</v>
      </c>
      <c r="K620" s="184" t="s">
        <v>147</v>
      </c>
      <c r="L620" s="41"/>
      <c r="M620" s="189" t="s">
        <v>43</v>
      </c>
      <c r="N620" s="190" t="s">
        <v>51</v>
      </c>
      <c r="O620" s="66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3" t="s">
        <v>148</v>
      </c>
      <c r="AT620" s="193" t="s">
        <v>143</v>
      </c>
      <c r="AU620" s="193" t="s">
        <v>87</v>
      </c>
      <c r="AY620" s="18" t="s">
        <v>141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18" t="s">
        <v>85</v>
      </c>
      <c r="BK620" s="194">
        <f>ROUND(I620*H620,2)</f>
        <v>0</v>
      </c>
      <c r="BL620" s="18" t="s">
        <v>148</v>
      </c>
      <c r="BM620" s="193" t="s">
        <v>768</v>
      </c>
    </row>
    <row r="621" spans="1:65" s="2" customFormat="1" ht="11.25">
      <c r="A621" s="36"/>
      <c r="B621" s="37"/>
      <c r="C621" s="38"/>
      <c r="D621" s="195" t="s">
        <v>150</v>
      </c>
      <c r="E621" s="38"/>
      <c r="F621" s="196" t="s">
        <v>769</v>
      </c>
      <c r="G621" s="38"/>
      <c r="H621" s="38"/>
      <c r="I621" s="197"/>
      <c r="J621" s="38"/>
      <c r="K621" s="38"/>
      <c r="L621" s="41"/>
      <c r="M621" s="198"/>
      <c r="N621" s="199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8" t="s">
        <v>150</v>
      </c>
      <c r="AU621" s="18" t="s">
        <v>87</v>
      </c>
    </row>
    <row r="622" spans="1:65" s="12" customFormat="1" ht="25.9" customHeight="1">
      <c r="B622" s="166"/>
      <c r="C622" s="167"/>
      <c r="D622" s="168" t="s">
        <v>79</v>
      </c>
      <c r="E622" s="169" t="s">
        <v>770</v>
      </c>
      <c r="F622" s="169" t="s">
        <v>771</v>
      </c>
      <c r="G622" s="167"/>
      <c r="H622" s="167"/>
      <c r="I622" s="170"/>
      <c r="J622" s="171">
        <f>BK622</f>
        <v>0</v>
      </c>
      <c r="K622" s="167"/>
      <c r="L622" s="172"/>
      <c r="M622" s="173"/>
      <c r="N622" s="174"/>
      <c r="O622" s="174"/>
      <c r="P622" s="175">
        <f>P623+P656</f>
        <v>0</v>
      </c>
      <c r="Q622" s="174"/>
      <c r="R622" s="175">
        <f>R623+R656</f>
        <v>0.36558849999999998</v>
      </c>
      <c r="S622" s="174"/>
      <c r="T622" s="176">
        <f>T623+T656</f>
        <v>0</v>
      </c>
      <c r="AR622" s="177" t="s">
        <v>87</v>
      </c>
      <c r="AT622" s="178" t="s">
        <v>79</v>
      </c>
      <c r="AU622" s="178" t="s">
        <v>80</v>
      </c>
      <c r="AY622" s="177" t="s">
        <v>141</v>
      </c>
      <c r="BK622" s="179">
        <f>BK623+BK656</f>
        <v>0</v>
      </c>
    </row>
    <row r="623" spans="1:65" s="12" customFormat="1" ht="22.9" customHeight="1">
      <c r="B623" s="166"/>
      <c r="C623" s="167"/>
      <c r="D623" s="168" t="s">
        <v>79</v>
      </c>
      <c r="E623" s="180" t="s">
        <v>772</v>
      </c>
      <c r="F623" s="180" t="s">
        <v>773</v>
      </c>
      <c r="G623" s="167"/>
      <c r="H623" s="167"/>
      <c r="I623" s="170"/>
      <c r="J623" s="181">
        <f>BK623</f>
        <v>0</v>
      </c>
      <c r="K623" s="167"/>
      <c r="L623" s="172"/>
      <c r="M623" s="173"/>
      <c r="N623" s="174"/>
      <c r="O623" s="174"/>
      <c r="P623" s="175">
        <f>SUM(P624:P655)</f>
        <v>0</v>
      </c>
      <c r="Q623" s="174"/>
      <c r="R623" s="175">
        <f>SUM(R624:R655)</f>
        <v>0.142126</v>
      </c>
      <c r="S623" s="174"/>
      <c r="T623" s="176">
        <f>SUM(T624:T655)</f>
        <v>0</v>
      </c>
      <c r="AR623" s="177" t="s">
        <v>87</v>
      </c>
      <c r="AT623" s="178" t="s">
        <v>79</v>
      </c>
      <c r="AU623" s="178" t="s">
        <v>85</v>
      </c>
      <c r="AY623" s="177" t="s">
        <v>141</v>
      </c>
      <c r="BK623" s="179">
        <f>SUM(BK624:BK655)</f>
        <v>0</v>
      </c>
    </row>
    <row r="624" spans="1:65" s="2" customFormat="1" ht="16.5" customHeight="1">
      <c r="A624" s="36"/>
      <c r="B624" s="37"/>
      <c r="C624" s="182" t="s">
        <v>774</v>
      </c>
      <c r="D624" s="182" t="s">
        <v>143</v>
      </c>
      <c r="E624" s="183" t="s">
        <v>775</v>
      </c>
      <c r="F624" s="184" t="s">
        <v>776</v>
      </c>
      <c r="G624" s="185" t="s">
        <v>146</v>
      </c>
      <c r="H624" s="186">
        <v>51.1</v>
      </c>
      <c r="I624" s="187"/>
      <c r="J624" s="188">
        <f>ROUND(I624*H624,2)</f>
        <v>0</v>
      </c>
      <c r="K624" s="184" t="s">
        <v>147</v>
      </c>
      <c r="L624" s="41"/>
      <c r="M624" s="189" t="s">
        <v>43</v>
      </c>
      <c r="N624" s="190" t="s">
        <v>51</v>
      </c>
      <c r="O624" s="66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3" t="s">
        <v>148</v>
      </c>
      <c r="AT624" s="193" t="s">
        <v>143</v>
      </c>
      <c r="AU624" s="193" t="s">
        <v>87</v>
      </c>
      <c r="AY624" s="18" t="s">
        <v>141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8" t="s">
        <v>85</v>
      </c>
      <c r="BK624" s="194">
        <f>ROUND(I624*H624,2)</f>
        <v>0</v>
      </c>
      <c r="BL624" s="18" t="s">
        <v>148</v>
      </c>
      <c r="BM624" s="193" t="s">
        <v>777</v>
      </c>
    </row>
    <row r="625" spans="1:65" s="2" customFormat="1" ht="11.25">
      <c r="A625" s="36"/>
      <c r="B625" s="37"/>
      <c r="C625" s="38"/>
      <c r="D625" s="195" t="s">
        <v>150</v>
      </c>
      <c r="E625" s="38"/>
      <c r="F625" s="196" t="s">
        <v>778</v>
      </c>
      <c r="G625" s="38"/>
      <c r="H625" s="38"/>
      <c r="I625" s="197"/>
      <c r="J625" s="38"/>
      <c r="K625" s="38"/>
      <c r="L625" s="41"/>
      <c r="M625" s="198"/>
      <c r="N625" s="199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8" t="s">
        <v>150</v>
      </c>
      <c r="AU625" s="18" t="s">
        <v>87</v>
      </c>
    </row>
    <row r="626" spans="1:65" s="13" customFormat="1" ht="11.25">
      <c r="B626" s="200"/>
      <c r="C626" s="201"/>
      <c r="D626" s="202" t="s">
        <v>152</v>
      </c>
      <c r="E626" s="203" t="s">
        <v>43</v>
      </c>
      <c r="F626" s="204" t="s">
        <v>779</v>
      </c>
      <c r="G626" s="201"/>
      <c r="H626" s="203" t="s">
        <v>43</v>
      </c>
      <c r="I626" s="205"/>
      <c r="J626" s="201"/>
      <c r="K626" s="201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152</v>
      </c>
      <c r="AU626" s="210" t="s">
        <v>87</v>
      </c>
      <c r="AV626" s="13" t="s">
        <v>85</v>
      </c>
      <c r="AW626" s="13" t="s">
        <v>41</v>
      </c>
      <c r="AX626" s="13" t="s">
        <v>80</v>
      </c>
      <c r="AY626" s="210" t="s">
        <v>141</v>
      </c>
    </row>
    <row r="627" spans="1:65" s="14" customFormat="1" ht="11.25">
      <c r="B627" s="211"/>
      <c r="C627" s="212"/>
      <c r="D627" s="202" t="s">
        <v>152</v>
      </c>
      <c r="E627" s="213" t="s">
        <v>43</v>
      </c>
      <c r="F627" s="214" t="s">
        <v>780</v>
      </c>
      <c r="G627" s="212"/>
      <c r="H627" s="215">
        <v>29.5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152</v>
      </c>
      <c r="AU627" s="221" t="s">
        <v>87</v>
      </c>
      <c r="AV627" s="14" t="s">
        <v>87</v>
      </c>
      <c r="AW627" s="14" t="s">
        <v>41</v>
      </c>
      <c r="AX627" s="14" t="s">
        <v>80</v>
      </c>
      <c r="AY627" s="221" t="s">
        <v>141</v>
      </c>
    </row>
    <row r="628" spans="1:65" s="13" customFormat="1" ht="11.25">
      <c r="B628" s="200"/>
      <c r="C628" s="201"/>
      <c r="D628" s="202" t="s">
        <v>152</v>
      </c>
      <c r="E628" s="203" t="s">
        <v>43</v>
      </c>
      <c r="F628" s="204" t="s">
        <v>715</v>
      </c>
      <c r="G628" s="201"/>
      <c r="H628" s="203" t="s">
        <v>43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152</v>
      </c>
      <c r="AU628" s="210" t="s">
        <v>87</v>
      </c>
      <c r="AV628" s="13" t="s">
        <v>85</v>
      </c>
      <c r="AW628" s="13" t="s">
        <v>41</v>
      </c>
      <c r="AX628" s="13" t="s">
        <v>80</v>
      </c>
      <c r="AY628" s="210" t="s">
        <v>141</v>
      </c>
    </row>
    <row r="629" spans="1:65" s="14" customFormat="1" ht="11.25">
      <c r="B629" s="211"/>
      <c r="C629" s="212"/>
      <c r="D629" s="202" t="s">
        <v>152</v>
      </c>
      <c r="E629" s="213" t="s">
        <v>43</v>
      </c>
      <c r="F629" s="214" t="s">
        <v>781</v>
      </c>
      <c r="G629" s="212"/>
      <c r="H629" s="215">
        <v>21.6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152</v>
      </c>
      <c r="AU629" s="221" t="s">
        <v>87</v>
      </c>
      <c r="AV629" s="14" t="s">
        <v>87</v>
      </c>
      <c r="AW629" s="14" t="s">
        <v>41</v>
      </c>
      <c r="AX629" s="14" t="s">
        <v>80</v>
      </c>
      <c r="AY629" s="221" t="s">
        <v>141</v>
      </c>
    </row>
    <row r="630" spans="1:65" s="15" customFormat="1" ht="11.25">
      <c r="B630" s="222"/>
      <c r="C630" s="223"/>
      <c r="D630" s="202" t="s">
        <v>152</v>
      </c>
      <c r="E630" s="224" t="s">
        <v>43</v>
      </c>
      <c r="F630" s="225" t="s">
        <v>158</v>
      </c>
      <c r="G630" s="223"/>
      <c r="H630" s="226">
        <v>51.1</v>
      </c>
      <c r="I630" s="227"/>
      <c r="J630" s="223"/>
      <c r="K630" s="223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152</v>
      </c>
      <c r="AU630" s="232" t="s">
        <v>87</v>
      </c>
      <c r="AV630" s="15" t="s">
        <v>148</v>
      </c>
      <c r="AW630" s="15" t="s">
        <v>41</v>
      </c>
      <c r="AX630" s="15" t="s">
        <v>85</v>
      </c>
      <c r="AY630" s="232" t="s">
        <v>141</v>
      </c>
    </row>
    <row r="631" spans="1:65" s="2" customFormat="1" ht="16.5" customHeight="1">
      <c r="A631" s="36"/>
      <c r="B631" s="37"/>
      <c r="C631" s="233" t="s">
        <v>782</v>
      </c>
      <c r="D631" s="233" t="s">
        <v>242</v>
      </c>
      <c r="E631" s="234" t="s">
        <v>783</v>
      </c>
      <c r="F631" s="235" t="s">
        <v>784</v>
      </c>
      <c r="G631" s="236" t="s">
        <v>223</v>
      </c>
      <c r="H631" s="237">
        <v>1.7000000000000001E-2</v>
      </c>
      <c r="I631" s="238"/>
      <c r="J631" s="239">
        <f>ROUND(I631*H631,2)</f>
        <v>0</v>
      </c>
      <c r="K631" s="235" t="s">
        <v>147</v>
      </c>
      <c r="L631" s="240"/>
      <c r="M631" s="241" t="s">
        <v>43</v>
      </c>
      <c r="N631" s="242" t="s">
        <v>51</v>
      </c>
      <c r="O631" s="66"/>
      <c r="P631" s="191">
        <f>O631*H631</f>
        <v>0</v>
      </c>
      <c r="Q631" s="191">
        <v>1</v>
      </c>
      <c r="R631" s="191">
        <f>Q631*H631</f>
        <v>1.7000000000000001E-2</v>
      </c>
      <c r="S631" s="191">
        <v>0</v>
      </c>
      <c r="T631" s="192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3" t="s">
        <v>201</v>
      </c>
      <c r="AT631" s="193" t="s">
        <v>242</v>
      </c>
      <c r="AU631" s="193" t="s">
        <v>87</v>
      </c>
      <c r="AY631" s="18" t="s">
        <v>141</v>
      </c>
      <c r="BE631" s="194">
        <f>IF(N631="základní",J631,0)</f>
        <v>0</v>
      </c>
      <c r="BF631" s="194">
        <f>IF(N631="snížená",J631,0)</f>
        <v>0</v>
      </c>
      <c r="BG631" s="194">
        <f>IF(N631="zákl. přenesená",J631,0)</f>
        <v>0</v>
      </c>
      <c r="BH631" s="194">
        <f>IF(N631="sníž. přenesená",J631,0)</f>
        <v>0</v>
      </c>
      <c r="BI631" s="194">
        <f>IF(N631="nulová",J631,0)</f>
        <v>0</v>
      </c>
      <c r="BJ631" s="18" t="s">
        <v>85</v>
      </c>
      <c r="BK631" s="194">
        <f>ROUND(I631*H631,2)</f>
        <v>0</v>
      </c>
      <c r="BL631" s="18" t="s">
        <v>148</v>
      </c>
      <c r="BM631" s="193" t="s">
        <v>785</v>
      </c>
    </row>
    <row r="632" spans="1:65" s="14" customFormat="1" ht="11.25">
      <c r="B632" s="211"/>
      <c r="C632" s="212"/>
      <c r="D632" s="202" t="s">
        <v>152</v>
      </c>
      <c r="E632" s="212"/>
      <c r="F632" s="214" t="s">
        <v>786</v>
      </c>
      <c r="G632" s="212"/>
      <c r="H632" s="215">
        <v>1.7000000000000001E-2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152</v>
      </c>
      <c r="AU632" s="221" t="s">
        <v>87</v>
      </c>
      <c r="AV632" s="14" t="s">
        <v>87</v>
      </c>
      <c r="AW632" s="14" t="s">
        <v>4</v>
      </c>
      <c r="AX632" s="14" t="s">
        <v>85</v>
      </c>
      <c r="AY632" s="221" t="s">
        <v>141</v>
      </c>
    </row>
    <row r="633" spans="1:65" s="2" customFormat="1" ht="16.5" customHeight="1">
      <c r="A633" s="36"/>
      <c r="B633" s="37"/>
      <c r="C633" s="182" t="s">
        <v>787</v>
      </c>
      <c r="D633" s="182" t="s">
        <v>143</v>
      </c>
      <c r="E633" s="183" t="s">
        <v>788</v>
      </c>
      <c r="F633" s="184" t="s">
        <v>789</v>
      </c>
      <c r="G633" s="185" t="s">
        <v>146</v>
      </c>
      <c r="H633" s="186">
        <v>69</v>
      </c>
      <c r="I633" s="187"/>
      <c r="J633" s="188">
        <f>ROUND(I633*H633,2)</f>
        <v>0</v>
      </c>
      <c r="K633" s="184" t="s">
        <v>147</v>
      </c>
      <c r="L633" s="41"/>
      <c r="M633" s="189" t="s">
        <v>43</v>
      </c>
      <c r="N633" s="190" t="s">
        <v>51</v>
      </c>
      <c r="O633" s="66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3" t="s">
        <v>261</v>
      </c>
      <c r="AT633" s="193" t="s">
        <v>143</v>
      </c>
      <c r="AU633" s="193" t="s">
        <v>87</v>
      </c>
      <c r="AY633" s="18" t="s">
        <v>141</v>
      </c>
      <c r="BE633" s="194">
        <f>IF(N633="základní",J633,0)</f>
        <v>0</v>
      </c>
      <c r="BF633" s="194">
        <f>IF(N633="snížená",J633,0)</f>
        <v>0</v>
      </c>
      <c r="BG633" s="194">
        <f>IF(N633="zákl. přenesená",J633,0)</f>
        <v>0</v>
      </c>
      <c r="BH633" s="194">
        <f>IF(N633="sníž. přenesená",J633,0)</f>
        <v>0</v>
      </c>
      <c r="BI633" s="194">
        <f>IF(N633="nulová",J633,0)</f>
        <v>0</v>
      </c>
      <c r="BJ633" s="18" t="s">
        <v>85</v>
      </c>
      <c r="BK633" s="194">
        <f>ROUND(I633*H633,2)</f>
        <v>0</v>
      </c>
      <c r="BL633" s="18" t="s">
        <v>261</v>
      </c>
      <c r="BM633" s="193" t="s">
        <v>790</v>
      </c>
    </row>
    <row r="634" spans="1:65" s="2" customFormat="1" ht="11.25">
      <c r="A634" s="36"/>
      <c r="B634" s="37"/>
      <c r="C634" s="38"/>
      <c r="D634" s="195" t="s">
        <v>150</v>
      </c>
      <c r="E634" s="38"/>
      <c r="F634" s="196" t="s">
        <v>791</v>
      </c>
      <c r="G634" s="38"/>
      <c r="H634" s="38"/>
      <c r="I634" s="197"/>
      <c r="J634" s="38"/>
      <c r="K634" s="38"/>
      <c r="L634" s="41"/>
      <c r="M634" s="198"/>
      <c r="N634" s="199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150</v>
      </c>
      <c r="AU634" s="18" t="s">
        <v>87</v>
      </c>
    </row>
    <row r="635" spans="1:65" s="14" customFormat="1" ht="11.25">
      <c r="B635" s="211"/>
      <c r="C635" s="212"/>
      <c r="D635" s="202" t="s">
        <v>152</v>
      </c>
      <c r="E635" s="213" t="s">
        <v>43</v>
      </c>
      <c r="F635" s="214" t="s">
        <v>792</v>
      </c>
      <c r="G635" s="212"/>
      <c r="H635" s="215">
        <v>69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152</v>
      </c>
      <c r="AU635" s="221" t="s">
        <v>87</v>
      </c>
      <c r="AV635" s="14" t="s">
        <v>87</v>
      </c>
      <c r="AW635" s="14" t="s">
        <v>41</v>
      </c>
      <c r="AX635" s="14" t="s">
        <v>85</v>
      </c>
      <c r="AY635" s="221" t="s">
        <v>141</v>
      </c>
    </row>
    <row r="636" spans="1:65" s="2" customFormat="1" ht="16.5" customHeight="1">
      <c r="A636" s="36"/>
      <c r="B636" s="37"/>
      <c r="C636" s="182" t="s">
        <v>793</v>
      </c>
      <c r="D636" s="182" t="s">
        <v>143</v>
      </c>
      <c r="E636" s="183" t="s">
        <v>794</v>
      </c>
      <c r="F636" s="184" t="s">
        <v>795</v>
      </c>
      <c r="G636" s="185" t="s">
        <v>146</v>
      </c>
      <c r="H636" s="186">
        <v>51.1</v>
      </c>
      <c r="I636" s="187"/>
      <c r="J636" s="188">
        <f>ROUND(I636*H636,2)</f>
        <v>0</v>
      </c>
      <c r="K636" s="184" t="s">
        <v>147</v>
      </c>
      <c r="L636" s="41"/>
      <c r="M636" s="189" t="s">
        <v>43</v>
      </c>
      <c r="N636" s="190" t="s">
        <v>51</v>
      </c>
      <c r="O636" s="66"/>
      <c r="P636" s="191">
        <f>O636*H636</f>
        <v>0</v>
      </c>
      <c r="Q636" s="191">
        <v>3.8000000000000002E-4</v>
      </c>
      <c r="R636" s="191">
        <f>Q636*H636</f>
        <v>1.9418000000000001E-2</v>
      </c>
      <c r="S636" s="191">
        <v>0</v>
      </c>
      <c r="T636" s="192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3" t="s">
        <v>148</v>
      </c>
      <c r="AT636" s="193" t="s">
        <v>143</v>
      </c>
      <c r="AU636" s="193" t="s">
        <v>87</v>
      </c>
      <c r="AY636" s="18" t="s">
        <v>141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8" t="s">
        <v>85</v>
      </c>
      <c r="BK636" s="194">
        <f>ROUND(I636*H636,2)</f>
        <v>0</v>
      </c>
      <c r="BL636" s="18" t="s">
        <v>148</v>
      </c>
      <c r="BM636" s="193" t="s">
        <v>796</v>
      </c>
    </row>
    <row r="637" spans="1:65" s="2" customFormat="1" ht="11.25">
      <c r="A637" s="36"/>
      <c r="B637" s="37"/>
      <c r="C637" s="38"/>
      <c r="D637" s="195" t="s">
        <v>150</v>
      </c>
      <c r="E637" s="38"/>
      <c r="F637" s="196" t="s">
        <v>797</v>
      </c>
      <c r="G637" s="38"/>
      <c r="H637" s="38"/>
      <c r="I637" s="197"/>
      <c r="J637" s="38"/>
      <c r="K637" s="38"/>
      <c r="L637" s="41"/>
      <c r="M637" s="198"/>
      <c r="N637" s="199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8" t="s">
        <v>150</v>
      </c>
      <c r="AU637" s="18" t="s">
        <v>87</v>
      </c>
    </row>
    <row r="638" spans="1:65" s="2" customFormat="1" ht="16.5" customHeight="1">
      <c r="A638" s="36"/>
      <c r="B638" s="37"/>
      <c r="C638" s="233" t="s">
        <v>798</v>
      </c>
      <c r="D638" s="233" t="s">
        <v>242</v>
      </c>
      <c r="E638" s="234" t="s">
        <v>799</v>
      </c>
      <c r="F638" s="235" t="s">
        <v>800</v>
      </c>
      <c r="G638" s="236" t="s">
        <v>146</v>
      </c>
      <c r="H638" s="237">
        <v>139.977</v>
      </c>
      <c r="I638" s="238"/>
      <c r="J638" s="239">
        <f>ROUND(I638*H638,2)</f>
        <v>0</v>
      </c>
      <c r="K638" s="235" t="s">
        <v>43</v>
      </c>
      <c r="L638" s="240"/>
      <c r="M638" s="241" t="s">
        <v>43</v>
      </c>
      <c r="N638" s="242" t="s">
        <v>51</v>
      </c>
      <c r="O638" s="6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3" t="s">
        <v>201</v>
      </c>
      <c r="AT638" s="193" t="s">
        <v>242</v>
      </c>
      <c r="AU638" s="193" t="s">
        <v>87</v>
      </c>
      <c r="AY638" s="18" t="s">
        <v>141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8" t="s">
        <v>85</v>
      </c>
      <c r="BK638" s="194">
        <f>ROUND(I638*H638,2)</f>
        <v>0</v>
      </c>
      <c r="BL638" s="18" t="s">
        <v>148</v>
      </c>
      <c r="BM638" s="193" t="s">
        <v>801</v>
      </c>
    </row>
    <row r="639" spans="1:65" s="14" customFormat="1" ht="11.25">
      <c r="B639" s="211"/>
      <c r="C639" s="212"/>
      <c r="D639" s="202" t="s">
        <v>152</v>
      </c>
      <c r="E639" s="212"/>
      <c r="F639" s="214" t="s">
        <v>802</v>
      </c>
      <c r="G639" s="212"/>
      <c r="H639" s="215">
        <v>139.977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152</v>
      </c>
      <c r="AU639" s="221" t="s">
        <v>87</v>
      </c>
      <c r="AV639" s="14" t="s">
        <v>87</v>
      </c>
      <c r="AW639" s="14" t="s">
        <v>4</v>
      </c>
      <c r="AX639" s="14" t="s">
        <v>85</v>
      </c>
      <c r="AY639" s="221" t="s">
        <v>141</v>
      </c>
    </row>
    <row r="640" spans="1:65" s="2" customFormat="1" ht="16.5" customHeight="1">
      <c r="A640" s="36"/>
      <c r="B640" s="37"/>
      <c r="C640" s="182" t="s">
        <v>803</v>
      </c>
      <c r="D640" s="182" t="s">
        <v>143</v>
      </c>
      <c r="E640" s="183" t="s">
        <v>804</v>
      </c>
      <c r="F640" s="184" t="s">
        <v>805</v>
      </c>
      <c r="G640" s="185" t="s">
        <v>166</v>
      </c>
      <c r="H640" s="186">
        <v>16.2</v>
      </c>
      <c r="I640" s="187"/>
      <c r="J640" s="188">
        <f>ROUND(I640*H640,2)</f>
        <v>0</v>
      </c>
      <c r="K640" s="184" t="s">
        <v>147</v>
      </c>
      <c r="L640" s="41"/>
      <c r="M640" s="189" t="s">
        <v>43</v>
      </c>
      <c r="N640" s="190" t="s">
        <v>51</v>
      </c>
      <c r="O640" s="66"/>
      <c r="P640" s="191">
        <f>O640*H640</f>
        <v>0</v>
      </c>
      <c r="Q640" s="191">
        <v>1.1E-4</v>
      </c>
      <c r="R640" s="191">
        <f>Q640*H640</f>
        <v>1.7819999999999999E-3</v>
      </c>
      <c r="S640" s="191">
        <v>0</v>
      </c>
      <c r="T640" s="192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3" t="s">
        <v>148</v>
      </c>
      <c r="AT640" s="193" t="s">
        <v>143</v>
      </c>
      <c r="AU640" s="193" t="s">
        <v>87</v>
      </c>
      <c r="AY640" s="18" t="s">
        <v>141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8" t="s">
        <v>85</v>
      </c>
      <c r="BK640" s="194">
        <f>ROUND(I640*H640,2)</f>
        <v>0</v>
      </c>
      <c r="BL640" s="18" t="s">
        <v>148</v>
      </c>
      <c r="BM640" s="193" t="s">
        <v>806</v>
      </c>
    </row>
    <row r="641" spans="1:65" s="2" customFormat="1" ht="11.25">
      <c r="A641" s="36"/>
      <c r="B641" s="37"/>
      <c r="C641" s="38"/>
      <c r="D641" s="195" t="s">
        <v>150</v>
      </c>
      <c r="E641" s="38"/>
      <c r="F641" s="196" t="s">
        <v>807</v>
      </c>
      <c r="G641" s="38"/>
      <c r="H641" s="38"/>
      <c r="I641" s="197"/>
      <c r="J641" s="38"/>
      <c r="K641" s="38"/>
      <c r="L641" s="41"/>
      <c r="M641" s="198"/>
      <c r="N641" s="199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150</v>
      </c>
      <c r="AU641" s="18" t="s">
        <v>87</v>
      </c>
    </row>
    <row r="642" spans="1:65" s="2" customFormat="1" ht="19.5">
      <c r="A642" s="36"/>
      <c r="B642" s="37"/>
      <c r="C642" s="38"/>
      <c r="D642" s="202" t="s">
        <v>457</v>
      </c>
      <c r="E642" s="38"/>
      <c r="F642" s="243" t="s">
        <v>808</v>
      </c>
      <c r="G642" s="38"/>
      <c r="H642" s="38"/>
      <c r="I642" s="197"/>
      <c r="J642" s="38"/>
      <c r="K642" s="38"/>
      <c r="L642" s="41"/>
      <c r="M642" s="198"/>
      <c r="N642" s="199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8" t="s">
        <v>457</v>
      </c>
      <c r="AU642" s="18" t="s">
        <v>87</v>
      </c>
    </row>
    <row r="643" spans="1:65" s="14" customFormat="1" ht="11.25">
      <c r="B643" s="211"/>
      <c r="C643" s="212"/>
      <c r="D643" s="202" t="s">
        <v>152</v>
      </c>
      <c r="E643" s="213" t="s">
        <v>43</v>
      </c>
      <c r="F643" s="214" t="s">
        <v>809</v>
      </c>
      <c r="G643" s="212"/>
      <c r="H643" s="215">
        <v>16.2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152</v>
      </c>
      <c r="AU643" s="221" t="s">
        <v>87</v>
      </c>
      <c r="AV643" s="14" t="s">
        <v>87</v>
      </c>
      <c r="AW643" s="14" t="s">
        <v>41</v>
      </c>
      <c r="AX643" s="14" t="s">
        <v>85</v>
      </c>
      <c r="AY643" s="221" t="s">
        <v>141</v>
      </c>
    </row>
    <row r="644" spans="1:65" s="2" customFormat="1" ht="16.5" customHeight="1">
      <c r="A644" s="36"/>
      <c r="B644" s="37"/>
      <c r="C644" s="233" t="s">
        <v>810</v>
      </c>
      <c r="D644" s="233" t="s">
        <v>242</v>
      </c>
      <c r="E644" s="234" t="s">
        <v>811</v>
      </c>
      <c r="F644" s="235" t="s">
        <v>812</v>
      </c>
      <c r="G644" s="236" t="s">
        <v>166</v>
      </c>
      <c r="H644" s="237">
        <v>17.010000000000002</v>
      </c>
      <c r="I644" s="238"/>
      <c r="J644" s="239">
        <f>ROUND(I644*H644,2)</f>
        <v>0</v>
      </c>
      <c r="K644" s="235" t="s">
        <v>43</v>
      </c>
      <c r="L644" s="240"/>
      <c r="M644" s="241" t="s">
        <v>43</v>
      </c>
      <c r="N644" s="242" t="s">
        <v>51</v>
      </c>
      <c r="O644" s="66"/>
      <c r="P644" s="191">
        <f>O644*H644</f>
        <v>0</v>
      </c>
      <c r="Q644" s="191">
        <v>0</v>
      </c>
      <c r="R644" s="191">
        <f>Q644*H644</f>
        <v>0</v>
      </c>
      <c r="S644" s="191">
        <v>0</v>
      </c>
      <c r="T644" s="192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3" t="s">
        <v>201</v>
      </c>
      <c r="AT644" s="193" t="s">
        <v>242</v>
      </c>
      <c r="AU644" s="193" t="s">
        <v>87</v>
      </c>
      <c r="AY644" s="18" t="s">
        <v>141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8" t="s">
        <v>85</v>
      </c>
      <c r="BK644" s="194">
        <f>ROUND(I644*H644,2)</f>
        <v>0</v>
      </c>
      <c r="BL644" s="18" t="s">
        <v>148</v>
      </c>
      <c r="BM644" s="193" t="s">
        <v>813</v>
      </c>
    </row>
    <row r="645" spans="1:65" s="2" customFormat="1" ht="16.5" customHeight="1">
      <c r="A645" s="36"/>
      <c r="B645" s="37"/>
      <c r="C645" s="233" t="s">
        <v>814</v>
      </c>
      <c r="D645" s="233" t="s">
        <v>242</v>
      </c>
      <c r="E645" s="234" t="s">
        <v>815</v>
      </c>
      <c r="F645" s="235" t="s">
        <v>816</v>
      </c>
      <c r="G645" s="236" t="s">
        <v>511</v>
      </c>
      <c r="H645" s="237">
        <v>50</v>
      </c>
      <c r="I645" s="238"/>
      <c r="J645" s="239">
        <f>ROUND(I645*H645,2)</f>
        <v>0</v>
      </c>
      <c r="K645" s="235" t="s">
        <v>43</v>
      </c>
      <c r="L645" s="240"/>
      <c r="M645" s="241" t="s">
        <v>43</v>
      </c>
      <c r="N645" s="242" t="s">
        <v>51</v>
      </c>
      <c r="O645" s="66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3" t="s">
        <v>201</v>
      </c>
      <c r="AT645" s="193" t="s">
        <v>242</v>
      </c>
      <c r="AU645" s="193" t="s">
        <v>87</v>
      </c>
      <c r="AY645" s="18" t="s">
        <v>141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8" t="s">
        <v>85</v>
      </c>
      <c r="BK645" s="194">
        <f>ROUND(I645*H645,2)</f>
        <v>0</v>
      </c>
      <c r="BL645" s="18" t="s">
        <v>148</v>
      </c>
      <c r="BM645" s="193" t="s">
        <v>817</v>
      </c>
    </row>
    <row r="646" spans="1:65" s="2" customFormat="1" ht="16.5" customHeight="1">
      <c r="A646" s="36"/>
      <c r="B646" s="37"/>
      <c r="C646" s="182" t="s">
        <v>818</v>
      </c>
      <c r="D646" s="182" t="s">
        <v>143</v>
      </c>
      <c r="E646" s="183" t="s">
        <v>819</v>
      </c>
      <c r="F646" s="184" t="s">
        <v>820</v>
      </c>
      <c r="G646" s="185" t="s">
        <v>146</v>
      </c>
      <c r="H646" s="186">
        <v>120.1</v>
      </c>
      <c r="I646" s="187"/>
      <c r="J646" s="188">
        <f>ROUND(I646*H646,2)</f>
        <v>0</v>
      </c>
      <c r="K646" s="184" t="s">
        <v>147</v>
      </c>
      <c r="L646" s="41"/>
      <c r="M646" s="189" t="s">
        <v>43</v>
      </c>
      <c r="N646" s="190" t="s">
        <v>51</v>
      </c>
      <c r="O646" s="66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3" t="s">
        <v>261</v>
      </c>
      <c r="AT646" s="193" t="s">
        <v>143</v>
      </c>
      <c r="AU646" s="193" t="s">
        <v>87</v>
      </c>
      <c r="AY646" s="18" t="s">
        <v>141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8" t="s">
        <v>85</v>
      </c>
      <c r="BK646" s="194">
        <f>ROUND(I646*H646,2)</f>
        <v>0</v>
      </c>
      <c r="BL646" s="18" t="s">
        <v>261</v>
      </c>
      <c r="BM646" s="193" t="s">
        <v>821</v>
      </c>
    </row>
    <row r="647" spans="1:65" s="2" customFormat="1" ht="11.25">
      <c r="A647" s="36"/>
      <c r="B647" s="37"/>
      <c r="C647" s="38"/>
      <c r="D647" s="195" t="s">
        <v>150</v>
      </c>
      <c r="E647" s="38"/>
      <c r="F647" s="196" t="s">
        <v>822</v>
      </c>
      <c r="G647" s="38"/>
      <c r="H647" s="38"/>
      <c r="I647" s="197"/>
      <c r="J647" s="38"/>
      <c r="K647" s="38"/>
      <c r="L647" s="41"/>
      <c r="M647" s="198"/>
      <c r="N647" s="199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8" t="s">
        <v>150</v>
      </c>
      <c r="AU647" s="18" t="s">
        <v>87</v>
      </c>
    </row>
    <row r="648" spans="1:65" s="14" customFormat="1" ht="11.25">
      <c r="B648" s="211"/>
      <c r="C648" s="212"/>
      <c r="D648" s="202" t="s">
        <v>152</v>
      </c>
      <c r="E648" s="213" t="s">
        <v>43</v>
      </c>
      <c r="F648" s="214" t="s">
        <v>823</v>
      </c>
      <c r="G648" s="212"/>
      <c r="H648" s="215">
        <v>120.1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152</v>
      </c>
      <c r="AU648" s="221" t="s">
        <v>87</v>
      </c>
      <c r="AV648" s="14" t="s">
        <v>87</v>
      </c>
      <c r="AW648" s="14" t="s">
        <v>41</v>
      </c>
      <c r="AX648" s="14" t="s">
        <v>85</v>
      </c>
      <c r="AY648" s="221" t="s">
        <v>141</v>
      </c>
    </row>
    <row r="649" spans="1:65" s="2" customFormat="1" ht="16.5" customHeight="1">
      <c r="A649" s="36"/>
      <c r="B649" s="37"/>
      <c r="C649" s="233" t="s">
        <v>824</v>
      </c>
      <c r="D649" s="233" t="s">
        <v>242</v>
      </c>
      <c r="E649" s="234" t="s">
        <v>825</v>
      </c>
      <c r="F649" s="235" t="s">
        <v>826</v>
      </c>
      <c r="G649" s="236" t="s">
        <v>146</v>
      </c>
      <c r="H649" s="237">
        <v>126.105</v>
      </c>
      <c r="I649" s="238"/>
      <c r="J649" s="239">
        <f>ROUND(I649*H649,2)</f>
        <v>0</v>
      </c>
      <c r="K649" s="235" t="s">
        <v>147</v>
      </c>
      <c r="L649" s="240"/>
      <c r="M649" s="241" t="s">
        <v>43</v>
      </c>
      <c r="N649" s="242" t="s">
        <v>51</v>
      </c>
      <c r="O649" s="66"/>
      <c r="P649" s="191">
        <f>O649*H649</f>
        <v>0</v>
      </c>
      <c r="Q649" s="191">
        <v>8.0000000000000004E-4</v>
      </c>
      <c r="R649" s="191">
        <f>Q649*H649</f>
        <v>0.100884</v>
      </c>
      <c r="S649" s="191">
        <v>0</v>
      </c>
      <c r="T649" s="192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3" t="s">
        <v>376</v>
      </c>
      <c r="AT649" s="193" t="s">
        <v>242</v>
      </c>
      <c r="AU649" s="193" t="s">
        <v>87</v>
      </c>
      <c r="AY649" s="18" t="s">
        <v>141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8" t="s">
        <v>85</v>
      </c>
      <c r="BK649" s="194">
        <f>ROUND(I649*H649,2)</f>
        <v>0</v>
      </c>
      <c r="BL649" s="18" t="s">
        <v>261</v>
      </c>
      <c r="BM649" s="193" t="s">
        <v>827</v>
      </c>
    </row>
    <row r="650" spans="1:65" s="14" customFormat="1" ht="11.25">
      <c r="B650" s="211"/>
      <c r="C650" s="212"/>
      <c r="D650" s="202" t="s">
        <v>152</v>
      </c>
      <c r="E650" s="212"/>
      <c r="F650" s="214" t="s">
        <v>828</v>
      </c>
      <c r="G650" s="212"/>
      <c r="H650" s="215">
        <v>126.105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152</v>
      </c>
      <c r="AU650" s="221" t="s">
        <v>87</v>
      </c>
      <c r="AV650" s="14" t="s">
        <v>87</v>
      </c>
      <c r="AW650" s="14" t="s">
        <v>4</v>
      </c>
      <c r="AX650" s="14" t="s">
        <v>85</v>
      </c>
      <c r="AY650" s="221" t="s">
        <v>141</v>
      </c>
    </row>
    <row r="651" spans="1:65" s="2" customFormat="1" ht="16.5" customHeight="1">
      <c r="A651" s="36"/>
      <c r="B651" s="37"/>
      <c r="C651" s="182" t="s">
        <v>829</v>
      </c>
      <c r="D651" s="182" t="s">
        <v>143</v>
      </c>
      <c r="E651" s="183" t="s">
        <v>830</v>
      </c>
      <c r="F651" s="184" t="s">
        <v>831</v>
      </c>
      <c r="G651" s="185" t="s">
        <v>146</v>
      </c>
      <c r="H651" s="186">
        <v>23.4</v>
      </c>
      <c r="I651" s="187"/>
      <c r="J651" s="188">
        <f>ROUND(I651*H651,2)</f>
        <v>0</v>
      </c>
      <c r="K651" s="184" t="s">
        <v>147</v>
      </c>
      <c r="L651" s="41"/>
      <c r="M651" s="189" t="s">
        <v>43</v>
      </c>
      <c r="N651" s="190" t="s">
        <v>51</v>
      </c>
      <c r="O651" s="66"/>
      <c r="P651" s="191">
        <f>O651*H651</f>
        <v>0</v>
      </c>
      <c r="Q651" s="191">
        <v>1.2999999999999999E-4</v>
      </c>
      <c r="R651" s="191">
        <f>Q651*H651</f>
        <v>3.0419999999999996E-3</v>
      </c>
      <c r="S651" s="191">
        <v>0</v>
      </c>
      <c r="T651" s="192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3" t="s">
        <v>261</v>
      </c>
      <c r="AT651" s="193" t="s">
        <v>143</v>
      </c>
      <c r="AU651" s="193" t="s">
        <v>87</v>
      </c>
      <c r="AY651" s="18" t="s">
        <v>141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18" t="s">
        <v>85</v>
      </c>
      <c r="BK651" s="194">
        <f>ROUND(I651*H651,2)</f>
        <v>0</v>
      </c>
      <c r="BL651" s="18" t="s">
        <v>261</v>
      </c>
      <c r="BM651" s="193" t="s">
        <v>832</v>
      </c>
    </row>
    <row r="652" spans="1:65" s="2" customFormat="1" ht="11.25">
      <c r="A652" s="36"/>
      <c r="B652" s="37"/>
      <c r="C652" s="38"/>
      <c r="D652" s="195" t="s">
        <v>150</v>
      </c>
      <c r="E652" s="38"/>
      <c r="F652" s="196" t="s">
        <v>833</v>
      </c>
      <c r="G652" s="38"/>
      <c r="H652" s="38"/>
      <c r="I652" s="197"/>
      <c r="J652" s="38"/>
      <c r="K652" s="38"/>
      <c r="L652" s="41"/>
      <c r="M652" s="198"/>
      <c r="N652" s="199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8" t="s">
        <v>150</v>
      </c>
      <c r="AU652" s="18" t="s">
        <v>87</v>
      </c>
    </row>
    <row r="653" spans="1:65" s="14" customFormat="1" ht="11.25">
      <c r="B653" s="211"/>
      <c r="C653" s="212"/>
      <c r="D653" s="202" t="s">
        <v>152</v>
      </c>
      <c r="E653" s="213" t="s">
        <v>43</v>
      </c>
      <c r="F653" s="214" t="s">
        <v>834</v>
      </c>
      <c r="G653" s="212"/>
      <c r="H653" s="215">
        <v>23.4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152</v>
      </c>
      <c r="AU653" s="221" t="s">
        <v>87</v>
      </c>
      <c r="AV653" s="14" t="s">
        <v>87</v>
      </c>
      <c r="AW653" s="14" t="s">
        <v>41</v>
      </c>
      <c r="AX653" s="14" t="s">
        <v>85</v>
      </c>
      <c r="AY653" s="221" t="s">
        <v>141</v>
      </c>
    </row>
    <row r="654" spans="1:65" s="2" customFormat="1" ht="24.2" customHeight="1">
      <c r="A654" s="36"/>
      <c r="B654" s="37"/>
      <c r="C654" s="182" t="s">
        <v>835</v>
      </c>
      <c r="D654" s="182" t="s">
        <v>143</v>
      </c>
      <c r="E654" s="183" t="s">
        <v>836</v>
      </c>
      <c r="F654" s="184" t="s">
        <v>837</v>
      </c>
      <c r="G654" s="185" t="s">
        <v>838</v>
      </c>
      <c r="H654" s="244"/>
      <c r="I654" s="187"/>
      <c r="J654" s="188">
        <f>ROUND(I654*H654,2)</f>
        <v>0</v>
      </c>
      <c r="K654" s="184" t="s">
        <v>147</v>
      </c>
      <c r="L654" s="41"/>
      <c r="M654" s="189" t="s">
        <v>43</v>
      </c>
      <c r="N654" s="190" t="s">
        <v>51</v>
      </c>
      <c r="O654" s="66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3" t="s">
        <v>261</v>
      </c>
      <c r="AT654" s="193" t="s">
        <v>143</v>
      </c>
      <c r="AU654" s="193" t="s">
        <v>87</v>
      </c>
      <c r="AY654" s="18" t="s">
        <v>141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8" t="s">
        <v>85</v>
      </c>
      <c r="BK654" s="194">
        <f>ROUND(I654*H654,2)</f>
        <v>0</v>
      </c>
      <c r="BL654" s="18" t="s">
        <v>261</v>
      </c>
      <c r="BM654" s="193" t="s">
        <v>839</v>
      </c>
    </row>
    <row r="655" spans="1:65" s="2" customFormat="1" ht="11.25">
      <c r="A655" s="36"/>
      <c r="B655" s="37"/>
      <c r="C655" s="38"/>
      <c r="D655" s="195" t="s">
        <v>150</v>
      </c>
      <c r="E655" s="38"/>
      <c r="F655" s="196" t="s">
        <v>840</v>
      </c>
      <c r="G655" s="38"/>
      <c r="H655" s="38"/>
      <c r="I655" s="197"/>
      <c r="J655" s="38"/>
      <c r="K655" s="38"/>
      <c r="L655" s="41"/>
      <c r="M655" s="198"/>
      <c r="N655" s="199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8" t="s">
        <v>150</v>
      </c>
      <c r="AU655" s="18" t="s">
        <v>87</v>
      </c>
    </row>
    <row r="656" spans="1:65" s="12" customFormat="1" ht="22.9" customHeight="1">
      <c r="B656" s="166"/>
      <c r="C656" s="167"/>
      <c r="D656" s="168" t="s">
        <v>79</v>
      </c>
      <c r="E656" s="180" t="s">
        <v>841</v>
      </c>
      <c r="F656" s="180" t="s">
        <v>842</v>
      </c>
      <c r="G656" s="167"/>
      <c r="H656" s="167"/>
      <c r="I656" s="170"/>
      <c r="J656" s="181">
        <f>BK656</f>
        <v>0</v>
      </c>
      <c r="K656" s="167"/>
      <c r="L656" s="172"/>
      <c r="M656" s="173"/>
      <c r="N656" s="174"/>
      <c r="O656" s="174"/>
      <c r="P656" s="175">
        <f>SUM(P657:P660)</f>
        <v>0</v>
      </c>
      <c r="Q656" s="174"/>
      <c r="R656" s="175">
        <f>SUM(R657:R660)</f>
        <v>0.22346250000000001</v>
      </c>
      <c r="S656" s="174"/>
      <c r="T656" s="176">
        <f>SUM(T657:T660)</f>
        <v>0</v>
      </c>
      <c r="AR656" s="177" t="s">
        <v>87</v>
      </c>
      <c r="AT656" s="178" t="s">
        <v>79</v>
      </c>
      <c r="AU656" s="178" t="s">
        <v>85</v>
      </c>
      <c r="AY656" s="177" t="s">
        <v>141</v>
      </c>
      <c r="BK656" s="179">
        <f>SUM(BK657:BK660)</f>
        <v>0</v>
      </c>
    </row>
    <row r="657" spans="1:65" s="2" customFormat="1" ht="24.2" customHeight="1">
      <c r="A657" s="36"/>
      <c r="B657" s="37"/>
      <c r="C657" s="182" t="s">
        <v>843</v>
      </c>
      <c r="D657" s="182" t="s">
        <v>143</v>
      </c>
      <c r="E657" s="183" t="s">
        <v>844</v>
      </c>
      <c r="F657" s="184" t="s">
        <v>845</v>
      </c>
      <c r="G657" s="185" t="s">
        <v>146</v>
      </c>
      <c r="H657" s="186">
        <v>29.5</v>
      </c>
      <c r="I657" s="187"/>
      <c r="J657" s="188">
        <f>ROUND(I657*H657,2)</f>
        <v>0</v>
      </c>
      <c r="K657" s="184" t="s">
        <v>43</v>
      </c>
      <c r="L657" s="41"/>
      <c r="M657" s="189" t="s">
        <v>43</v>
      </c>
      <c r="N657" s="190" t="s">
        <v>51</v>
      </c>
      <c r="O657" s="66"/>
      <c r="P657" s="191">
        <f>O657*H657</f>
        <v>0</v>
      </c>
      <c r="Q657" s="191">
        <v>6.0000000000000001E-3</v>
      </c>
      <c r="R657" s="191">
        <f>Q657*H657</f>
        <v>0.17699999999999999</v>
      </c>
      <c r="S657" s="191">
        <v>0</v>
      </c>
      <c r="T657" s="192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3" t="s">
        <v>261</v>
      </c>
      <c r="AT657" s="193" t="s">
        <v>143</v>
      </c>
      <c r="AU657" s="193" t="s">
        <v>87</v>
      </c>
      <c r="AY657" s="18" t="s">
        <v>141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8" t="s">
        <v>85</v>
      </c>
      <c r="BK657" s="194">
        <f>ROUND(I657*H657,2)</f>
        <v>0</v>
      </c>
      <c r="BL657" s="18" t="s">
        <v>261</v>
      </c>
      <c r="BM657" s="193" t="s">
        <v>846</v>
      </c>
    </row>
    <row r="658" spans="1:65" s="14" customFormat="1" ht="11.25">
      <c r="B658" s="211"/>
      <c r="C658" s="212"/>
      <c r="D658" s="202" t="s">
        <v>152</v>
      </c>
      <c r="E658" s="213" t="s">
        <v>43</v>
      </c>
      <c r="F658" s="214" t="s">
        <v>847</v>
      </c>
      <c r="G658" s="212"/>
      <c r="H658" s="215">
        <v>29.5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152</v>
      </c>
      <c r="AU658" s="221" t="s">
        <v>87</v>
      </c>
      <c r="AV658" s="14" t="s">
        <v>87</v>
      </c>
      <c r="AW658" s="14" t="s">
        <v>41</v>
      </c>
      <c r="AX658" s="14" t="s">
        <v>85</v>
      </c>
      <c r="AY658" s="221" t="s">
        <v>141</v>
      </c>
    </row>
    <row r="659" spans="1:65" s="2" customFormat="1" ht="16.5" customHeight="1">
      <c r="A659" s="36"/>
      <c r="B659" s="37"/>
      <c r="C659" s="233" t="s">
        <v>848</v>
      </c>
      <c r="D659" s="233" t="s">
        <v>242</v>
      </c>
      <c r="E659" s="234" t="s">
        <v>849</v>
      </c>
      <c r="F659" s="235" t="s">
        <v>850</v>
      </c>
      <c r="G659" s="236" t="s">
        <v>146</v>
      </c>
      <c r="H659" s="237">
        <v>30.975000000000001</v>
      </c>
      <c r="I659" s="238"/>
      <c r="J659" s="239">
        <f>ROUND(I659*H659,2)</f>
        <v>0</v>
      </c>
      <c r="K659" s="235" t="s">
        <v>43</v>
      </c>
      <c r="L659" s="240"/>
      <c r="M659" s="241" t="s">
        <v>43</v>
      </c>
      <c r="N659" s="242" t="s">
        <v>51</v>
      </c>
      <c r="O659" s="66"/>
      <c r="P659" s="191">
        <f>O659*H659</f>
        <v>0</v>
      </c>
      <c r="Q659" s="191">
        <v>1.5E-3</v>
      </c>
      <c r="R659" s="191">
        <f>Q659*H659</f>
        <v>4.6462500000000004E-2</v>
      </c>
      <c r="S659" s="191">
        <v>0</v>
      </c>
      <c r="T659" s="192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3" t="s">
        <v>376</v>
      </c>
      <c r="AT659" s="193" t="s">
        <v>242</v>
      </c>
      <c r="AU659" s="193" t="s">
        <v>87</v>
      </c>
      <c r="AY659" s="18" t="s">
        <v>141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8" t="s">
        <v>85</v>
      </c>
      <c r="BK659" s="194">
        <f>ROUND(I659*H659,2)</f>
        <v>0</v>
      </c>
      <c r="BL659" s="18" t="s">
        <v>261</v>
      </c>
      <c r="BM659" s="193" t="s">
        <v>851</v>
      </c>
    </row>
    <row r="660" spans="1:65" s="14" customFormat="1" ht="11.25">
      <c r="B660" s="211"/>
      <c r="C660" s="212"/>
      <c r="D660" s="202" t="s">
        <v>152</v>
      </c>
      <c r="E660" s="213" t="s">
        <v>43</v>
      </c>
      <c r="F660" s="214" t="s">
        <v>852</v>
      </c>
      <c r="G660" s="212"/>
      <c r="H660" s="215">
        <v>30.975000000000001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152</v>
      </c>
      <c r="AU660" s="221" t="s">
        <v>87</v>
      </c>
      <c r="AV660" s="14" t="s">
        <v>87</v>
      </c>
      <c r="AW660" s="14" t="s">
        <v>41</v>
      </c>
      <c r="AX660" s="14" t="s">
        <v>85</v>
      </c>
      <c r="AY660" s="221" t="s">
        <v>141</v>
      </c>
    </row>
    <row r="661" spans="1:65" s="12" customFormat="1" ht="25.9" customHeight="1">
      <c r="B661" s="166"/>
      <c r="C661" s="167"/>
      <c r="D661" s="168" t="s">
        <v>79</v>
      </c>
      <c r="E661" s="169" t="s">
        <v>242</v>
      </c>
      <c r="F661" s="169" t="s">
        <v>853</v>
      </c>
      <c r="G661" s="167"/>
      <c r="H661" s="167"/>
      <c r="I661" s="170"/>
      <c r="J661" s="171">
        <f>BK661</f>
        <v>0</v>
      </c>
      <c r="K661" s="167"/>
      <c r="L661" s="172"/>
      <c r="M661" s="173"/>
      <c r="N661" s="174"/>
      <c r="O661" s="174"/>
      <c r="P661" s="175">
        <f>P662</f>
        <v>0</v>
      </c>
      <c r="Q661" s="174"/>
      <c r="R661" s="175">
        <f>R662</f>
        <v>0</v>
      </c>
      <c r="S661" s="174"/>
      <c r="T661" s="176">
        <f>T662</f>
        <v>0</v>
      </c>
      <c r="AR661" s="177" t="s">
        <v>163</v>
      </c>
      <c r="AT661" s="178" t="s">
        <v>79</v>
      </c>
      <c r="AU661" s="178" t="s">
        <v>80</v>
      </c>
      <c r="AY661" s="177" t="s">
        <v>141</v>
      </c>
      <c r="BK661" s="179">
        <f>BK662</f>
        <v>0</v>
      </c>
    </row>
    <row r="662" spans="1:65" s="12" customFormat="1" ht="22.9" customHeight="1">
      <c r="B662" s="166"/>
      <c r="C662" s="167"/>
      <c r="D662" s="168" t="s">
        <v>79</v>
      </c>
      <c r="E662" s="180" t="s">
        <v>854</v>
      </c>
      <c r="F662" s="180" t="s">
        <v>855</v>
      </c>
      <c r="G662" s="167"/>
      <c r="H662" s="167"/>
      <c r="I662" s="170"/>
      <c r="J662" s="181">
        <f>BK662</f>
        <v>0</v>
      </c>
      <c r="K662" s="167"/>
      <c r="L662" s="172"/>
      <c r="M662" s="173"/>
      <c r="N662" s="174"/>
      <c r="O662" s="174"/>
      <c r="P662" s="175">
        <f>SUM(P663:P664)</f>
        <v>0</v>
      </c>
      <c r="Q662" s="174"/>
      <c r="R662" s="175">
        <f>SUM(R663:R664)</f>
        <v>0</v>
      </c>
      <c r="S662" s="174"/>
      <c r="T662" s="176">
        <f>SUM(T663:T664)</f>
        <v>0</v>
      </c>
      <c r="AR662" s="177" t="s">
        <v>163</v>
      </c>
      <c r="AT662" s="178" t="s">
        <v>79</v>
      </c>
      <c r="AU662" s="178" t="s">
        <v>85</v>
      </c>
      <c r="AY662" s="177" t="s">
        <v>141</v>
      </c>
      <c r="BK662" s="179">
        <f>SUM(BK663:BK664)</f>
        <v>0</v>
      </c>
    </row>
    <row r="663" spans="1:65" s="2" customFormat="1" ht="16.5" customHeight="1">
      <c r="A663" s="36"/>
      <c r="B663" s="37"/>
      <c r="C663" s="182" t="s">
        <v>856</v>
      </c>
      <c r="D663" s="182" t="s">
        <v>143</v>
      </c>
      <c r="E663" s="183" t="s">
        <v>857</v>
      </c>
      <c r="F663" s="184" t="s">
        <v>858</v>
      </c>
      <c r="G663" s="185" t="s">
        <v>859</v>
      </c>
      <c r="H663" s="186">
        <v>1</v>
      </c>
      <c r="I663" s="187"/>
      <c r="J663" s="188">
        <f>ROUND(I663*H663,2)</f>
        <v>0</v>
      </c>
      <c r="K663" s="184" t="s">
        <v>43</v>
      </c>
      <c r="L663" s="41"/>
      <c r="M663" s="189" t="s">
        <v>43</v>
      </c>
      <c r="N663" s="190" t="s">
        <v>51</v>
      </c>
      <c r="O663" s="66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3" t="s">
        <v>603</v>
      </c>
      <c r="AT663" s="193" t="s">
        <v>143</v>
      </c>
      <c r="AU663" s="193" t="s">
        <v>87</v>
      </c>
      <c r="AY663" s="18" t="s">
        <v>141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8" t="s">
        <v>85</v>
      </c>
      <c r="BK663" s="194">
        <f>ROUND(I663*H663,2)</f>
        <v>0</v>
      </c>
      <c r="BL663" s="18" t="s">
        <v>603</v>
      </c>
      <c r="BM663" s="193" t="s">
        <v>860</v>
      </c>
    </row>
    <row r="664" spans="1:65" s="2" customFormat="1" ht="29.25">
      <c r="A664" s="36"/>
      <c r="B664" s="37"/>
      <c r="C664" s="38"/>
      <c r="D664" s="202" t="s">
        <v>457</v>
      </c>
      <c r="E664" s="38"/>
      <c r="F664" s="243" t="s">
        <v>861</v>
      </c>
      <c r="G664" s="38"/>
      <c r="H664" s="38"/>
      <c r="I664" s="197"/>
      <c r="J664" s="38"/>
      <c r="K664" s="38"/>
      <c r="L664" s="41"/>
      <c r="M664" s="245"/>
      <c r="N664" s="246"/>
      <c r="O664" s="247"/>
      <c r="P664" s="247"/>
      <c r="Q664" s="247"/>
      <c r="R664" s="247"/>
      <c r="S664" s="247"/>
      <c r="T664" s="248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8" t="s">
        <v>457</v>
      </c>
      <c r="AU664" s="18" t="s">
        <v>87</v>
      </c>
    </row>
    <row r="665" spans="1:65" s="2" customFormat="1" ht="6.95" customHeight="1">
      <c r="A665" s="36"/>
      <c r="B665" s="49"/>
      <c r="C665" s="50"/>
      <c r="D665" s="50"/>
      <c r="E665" s="50"/>
      <c r="F665" s="50"/>
      <c r="G665" s="50"/>
      <c r="H665" s="50"/>
      <c r="I665" s="50"/>
      <c r="J665" s="50"/>
      <c r="K665" s="50"/>
      <c r="L665" s="41"/>
      <c r="M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</row>
  </sheetData>
  <sheetProtection algorithmName="SHA-512" hashValue="hgvd+HbeKs9bHVZ7VYp+ygxlwnimNT0R7AG3SMCg9+1IznO49RgpdoM292Z3+8wjMbK3Hh382Gro4lWy2LlQNw==" saltValue="GlBwtfrAWH3Y22mpwy+5hS9Ad22sDNOH/dZUQmD8jahyRwHVZ2GzKfX/7JSsp6mvpK1hVTPpAZScGvUTIga+PQ==" spinCount="100000" sheet="1" objects="1" scenarios="1" formatColumns="0" formatRows="0" autoFilter="0"/>
  <autoFilter ref="C99:K664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/>
    <hyperlink ref="F112" r:id="rId2"/>
    <hyperlink ref="F120" r:id="rId3"/>
    <hyperlink ref="F125" r:id="rId4"/>
    <hyperlink ref="F131" r:id="rId5"/>
    <hyperlink ref="F139" r:id="rId6"/>
    <hyperlink ref="F141" r:id="rId7"/>
    <hyperlink ref="F146" r:id="rId8"/>
    <hyperlink ref="F150" r:id="rId9"/>
    <hyperlink ref="F153" r:id="rId10"/>
    <hyperlink ref="F161" r:id="rId11"/>
    <hyperlink ref="F164" r:id="rId12"/>
    <hyperlink ref="F207" r:id="rId13"/>
    <hyperlink ref="F217" r:id="rId14"/>
    <hyperlink ref="F225" r:id="rId15"/>
    <hyperlink ref="F229" r:id="rId16"/>
    <hyperlink ref="F232" r:id="rId17"/>
    <hyperlink ref="F237" r:id="rId18"/>
    <hyperlink ref="F239" r:id="rId19"/>
    <hyperlink ref="F245" r:id="rId20"/>
    <hyperlink ref="F247" r:id="rId21"/>
    <hyperlink ref="F258" r:id="rId22"/>
    <hyperlink ref="F274" r:id="rId23"/>
    <hyperlink ref="F290" r:id="rId24"/>
    <hyperlink ref="F298" r:id="rId25"/>
    <hyperlink ref="F300" r:id="rId26"/>
    <hyperlink ref="F307" r:id="rId27"/>
    <hyperlink ref="F314" r:id="rId28"/>
    <hyperlink ref="F316" r:id="rId29"/>
    <hyperlink ref="F326" r:id="rId30"/>
    <hyperlink ref="F328" r:id="rId31"/>
    <hyperlink ref="F339" r:id="rId32"/>
    <hyperlink ref="F344" r:id="rId33"/>
    <hyperlink ref="F347" r:id="rId34"/>
    <hyperlink ref="F349" r:id="rId35"/>
    <hyperlink ref="F360" r:id="rId36"/>
    <hyperlink ref="F362" r:id="rId37"/>
    <hyperlink ref="F365" r:id="rId38"/>
    <hyperlink ref="F369" r:id="rId39"/>
    <hyperlink ref="F371" r:id="rId40"/>
    <hyperlink ref="F374" r:id="rId41"/>
    <hyperlink ref="F378" r:id="rId42"/>
    <hyperlink ref="F382" r:id="rId43"/>
    <hyperlink ref="F385" r:id="rId44"/>
    <hyperlink ref="F391" r:id="rId45"/>
    <hyperlink ref="F394" r:id="rId46"/>
    <hyperlink ref="F401" r:id="rId47"/>
    <hyperlink ref="F404" r:id="rId48"/>
    <hyperlink ref="F408" r:id="rId49"/>
    <hyperlink ref="F424" r:id="rId50"/>
    <hyperlink ref="F432" r:id="rId51"/>
    <hyperlink ref="F448" r:id="rId52"/>
    <hyperlink ref="F480" r:id="rId53"/>
    <hyperlink ref="F488" r:id="rId54"/>
    <hyperlink ref="F492" r:id="rId55"/>
    <hyperlink ref="F501" r:id="rId56"/>
    <hyperlink ref="F505" r:id="rId57"/>
    <hyperlink ref="F508" r:id="rId58"/>
    <hyperlink ref="F513" r:id="rId59"/>
    <hyperlink ref="F516" r:id="rId60"/>
    <hyperlink ref="F519" r:id="rId61"/>
    <hyperlink ref="F522" r:id="rId62"/>
    <hyperlink ref="F526" r:id="rId63"/>
    <hyperlink ref="F531" r:id="rId64"/>
    <hyperlink ref="F535" r:id="rId65"/>
    <hyperlink ref="F545" r:id="rId66"/>
    <hyperlink ref="F555" r:id="rId67"/>
    <hyperlink ref="F565" r:id="rId68"/>
    <hyperlink ref="F572" r:id="rId69"/>
    <hyperlink ref="F582" r:id="rId70"/>
    <hyperlink ref="F592" r:id="rId71"/>
    <hyperlink ref="F600" r:id="rId72"/>
    <hyperlink ref="F605" r:id="rId73"/>
    <hyperlink ref="F607" r:id="rId74"/>
    <hyperlink ref="F609" r:id="rId75"/>
    <hyperlink ref="F612" r:id="rId76"/>
    <hyperlink ref="F614" r:id="rId77"/>
    <hyperlink ref="F616" r:id="rId78"/>
    <hyperlink ref="F619" r:id="rId79"/>
    <hyperlink ref="F621" r:id="rId80"/>
    <hyperlink ref="F625" r:id="rId81"/>
    <hyperlink ref="F634" r:id="rId82"/>
    <hyperlink ref="F637" r:id="rId83"/>
    <hyperlink ref="F641" r:id="rId84"/>
    <hyperlink ref="F647" r:id="rId85"/>
    <hyperlink ref="F652" r:id="rId86"/>
    <hyperlink ref="F655" r:id="rId8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>
      <selection activeCell="I123" sqref="I123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8" t="str">
        <f>'Rekapitulace zakázky'!K6</f>
        <v>SO 04 - Oprava mostu v km 22,647 na trati Kutná Hora-Zruč n/S</v>
      </c>
      <c r="F7" s="379"/>
      <c r="G7" s="379"/>
      <c r="H7" s="379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78" t="s">
        <v>104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81" t="s">
        <v>862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4" t="s">
        <v>43</v>
      </c>
      <c r="F29" s="384"/>
      <c r="G29" s="384"/>
      <c r="H29" s="384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ROUND((SUM(BE88:BE142)),  2)</f>
        <v>0</v>
      </c>
      <c r="G35" s="36"/>
      <c r="H35" s="36"/>
      <c r="I35" s="128">
        <v>0.21</v>
      </c>
      <c r="J35" s="127">
        <f>ROUND(((SUM(BE88:BE142))*I35),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ROUND((SUM(BF88:BF142)),  2)</f>
        <v>0</v>
      </c>
      <c r="G36" s="36"/>
      <c r="H36" s="36"/>
      <c r="I36" s="128">
        <v>0.15</v>
      </c>
      <c r="J36" s="127">
        <f>ROUND(((SUM(BF88:BF142))*I36),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ROUND((SUM(BG88:BG142)),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ROUND((SUM(BH88:BH142)),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ROUND((SUM(BI88:BI142)),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E7</f>
        <v>SO 04 - Oprava mostu v km 22,647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5" t="s">
        <v>104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34" t="str">
        <f>E11</f>
        <v>22-10-2 - SO 04 - 001.2 - Oprava mostu v km 22,647 na trati Kutná Hora-Zruč n/S_Železniční svršek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111</v>
      </c>
      <c r="E64" s="147"/>
      <c r="F64" s="147"/>
      <c r="G64" s="147"/>
      <c r="H64" s="147"/>
      <c r="I64" s="147"/>
      <c r="J64" s="148">
        <f>J89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116</v>
      </c>
      <c r="E65" s="152"/>
      <c r="F65" s="152"/>
      <c r="G65" s="152"/>
      <c r="H65" s="152"/>
      <c r="I65" s="152"/>
      <c r="J65" s="153">
        <f>J90</f>
        <v>0</v>
      </c>
      <c r="K65" s="99"/>
      <c r="L65" s="154"/>
    </row>
    <row r="66" spans="1:31" s="9" customFormat="1" ht="24.95" customHeight="1">
      <c r="B66" s="144"/>
      <c r="C66" s="145"/>
      <c r="D66" s="146" t="s">
        <v>863</v>
      </c>
      <c r="E66" s="147"/>
      <c r="F66" s="147"/>
      <c r="G66" s="147"/>
      <c r="H66" s="147"/>
      <c r="I66" s="147"/>
      <c r="J66" s="148">
        <f>J132</f>
        <v>0</v>
      </c>
      <c r="K66" s="145"/>
      <c r="L66" s="149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5" t="str">
        <f>E7</f>
        <v>SO 04 - Oprava mostu v km 22,647 na trati Kutná Hora-Zruč n/S</v>
      </c>
      <c r="F76" s="386"/>
      <c r="G76" s="386"/>
      <c r="H76" s="38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103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85" t="s">
        <v>104</v>
      </c>
      <c r="F78" s="387"/>
      <c r="G78" s="387"/>
      <c r="H78" s="387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105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34" t="str">
        <f>E11</f>
        <v>22-10-2 - SO 04 - 001.2 - Oprava mostu v km 22,647 na trati Kutná Hora-Zruč n/S_Železniční svršek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21</v>
      </c>
      <c r="D82" s="38"/>
      <c r="E82" s="38"/>
      <c r="F82" s="28" t="str">
        <f>F14</f>
        <v xml:space="preserve"> </v>
      </c>
      <c r="G82" s="38"/>
      <c r="H82" s="38"/>
      <c r="I82" s="30" t="s">
        <v>23</v>
      </c>
      <c r="J82" s="61" t="str">
        <f>IF(J14="","",J14)</f>
        <v>24. 11. 2022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29</v>
      </c>
      <c r="D84" s="38"/>
      <c r="E84" s="38"/>
      <c r="F84" s="28" t="str">
        <f>E17</f>
        <v>Správa železnic, státní organizace</v>
      </c>
      <c r="G84" s="38"/>
      <c r="H84" s="38"/>
      <c r="I84" s="30" t="s">
        <v>37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35</v>
      </c>
      <c r="D85" s="38"/>
      <c r="E85" s="38"/>
      <c r="F85" s="28" t="str">
        <f>IF(E20="","",E20)</f>
        <v>Vyplň údaj</v>
      </c>
      <c r="G85" s="38"/>
      <c r="H85" s="38"/>
      <c r="I85" s="30" t="s">
        <v>42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5"/>
      <c r="B87" s="156"/>
      <c r="C87" s="157" t="s">
        <v>127</v>
      </c>
      <c r="D87" s="158" t="s">
        <v>65</v>
      </c>
      <c r="E87" s="158" t="s">
        <v>61</v>
      </c>
      <c r="F87" s="158" t="s">
        <v>62</v>
      </c>
      <c r="G87" s="158" t="s">
        <v>128</v>
      </c>
      <c r="H87" s="158" t="s">
        <v>129</v>
      </c>
      <c r="I87" s="158" t="s">
        <v>130</v>
      </c>
      <c r="J87" s="158" t="s">
        <v>109</v>
      </c>
      <c r="K87" s="159" t="s">
        <v>131</v>
      </c>
      <c r="L87" s="160"/>
      <c r="M87" s="70" t="s">
        <v>43</v>
      </c>
      <c r="N87" s="71" t="s">
        <v>50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61">
        <f>BK88</f>
        <v>0</v>
      </c>
      <c r="K88" s="38"/>
      <c r="L88" s="41"/>
      <c r="M88" s="73"/>
      <c r="N88" s="162"/>
      <c r="O88" s="74"/>
      <c r="P88" s="163">
        <f>P89+P132</f>
        <v>0</v>
      </c>
      <c r="Q88" s="74"/>
      <c r="R88" s="163">
        <f>R89+R132</f>
        <v>117.75277999999999</v>
      </c>
      <c r="S88" s="74"/>
      <c r="T88" s="164">
        <f>T89+T132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110</v>
      </c>
      <c r="BK88" s="165">
        <f>BK89+BK132</f>
        <v>0</v>
      </c>
    </row>
    <row r="89" spans="1:65" s="12" customFormat="1" ht="25.9" customHeight="1">
      <c r="B89" s="166"/>
      <c r="C89" s="167"/>
      <c r="D89" s="168" t="s">
        <v>79</v>
      </c>
      <c r="E89" s="169" t="s">
        <v>139</v>
      </c>
      <c r="F89" s="169" t="s">
        <v>140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</f>
        <v>0</v>
      </c>
      <c r="Q89" s="174"/>
      <c r="R89" s="175">
        <f>R90</f>
        <v>117.75277999999999</v>
      </c>
      <c r="S89" s="174"/>
      <c r="T89" s="176">
        <f>T90</f>
        <v>0</v>
      </c>
      <c r="AR89" s="177" t="s">
        <v>85</v>
      </c>
      <c r="AT89" s="178" t="s">
        <v>79</v>
      </c>
      <c r="AU89" s="178" t="s">
        <v>80</v>
      </c>
      <c r="AY89" s="177" t="s">
        <v>141</v>
      </c>
      <c r="BK89" s="179">
        <f>BK90</f>
        <v>0</v>
      </c>
    </row>
    <row r="90" spans="1:65" s="12" customFormat="1" ht="22.9" customHeight="1">
      <c r="B90" s="166"/>
      <c r="C90" s="167"/>
      <c r="D90" s="168" t="s">
        <v>79</v>
      </c>
      <c r="E90" s="180" t="s">
        <v>178</v>
      </c>
      <c r="F90" s="180" t="s">
        <v>507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SUM(P91:P131)</f>
        <v>0</v>
      </c>
      <c r="Q90" s="174"/>
      <c r="R90" s="175">
        <f>SUM(R91:R131)</f>
        <v>117.75277999999999</v>
      </c>
      <c r="S90" s="174"/>
      <c r="T90" s="176">
        <f>SUM(T91:T131)</f>
        <v>0</v>
      </c>
      <c r="AR90" s="177" t="s">
        <v>85</v>
      </c>
      <c r="AT90" s="178" t="s">
        <v>79</v>
      </c>
      <c r="AU90" s="178" t="s">
        <v>85</v>
      </c>
      <c r="AY90" s="177" t="s">
        <v>141</v>
      </c>
      <c r="BK90" s="179">
        <f>SUM(BK91:BK131)</f>
        <v>0</v>
      </c>
    </row>
    <row r="91" spans="1:65" s="2" customFormat="1" ht="37.9" customHeight="1">
      <c r="A91" s="36"/>
      <c r="B91" s="37"/>
      <c r="C91" s="182" t="s">
        <v>85</v>
      </c>
      <c r="D91" s="182" t="s">
        <v>143</v>
      </c>
      <c r="E91" s="183" t="s">
        <v>864</v>
      </c>
      <c r="F91" s="184" t="s">
        <v>865</v>
      </c>
      <c r="G91" s="185" t="s">
        <v>146</v>
      </c>
      <c r="H91" s="186">
        <v>27</v>
      </c>
      <c r="I91" s="187"/>
      <c r="J91" s="188">
        <f>ROUND(I91*H91,2)</f>
        <v>0</v>
      </c>
      <c r="K91" s="184" t="s">
        <v>866</v>
      </c>
      <c r="L91" s="41"/>
      <c r="M91" s="189" t="s">
        <v>43</v>
      </c>
      <c r="N91" s="190" t="s">
        <v>51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148</v>
      </c>
      <c r="AT91" s="193" t="s">
        <v>143</v>
      </c>
      <c r="AU91" s="193" t="s">
        <v>87</v>
      </c>
      <c r="AY91" s="18" t="s">
        <v>141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85</v>
      </c>
      <c r="BK91" s="194">
        <f>ROUND(I91*H91,2)</f>
        <v>0</v>
      </c>
      <c r="BL91" s="18" t="s">
        <v>148</v>
      </c>
      <c r="BM91" s="193" t="s">
        <v>867</v>
      </c>
    </row>
    <row r="92" spans="1:65" s="14" customFormat="1" ht="11.25">
      <c r="B92" s="211"/>
      <c r="C92" s="212"/>
      <c r="D92" s="202" t="s">
        <v>152</v>
      </c>
      <c r="E92" s="213" t="s">
        <v>43</v>
      </c>
      <c r="F92" s="214" t="s">
        <v>868</v>
      </c>
      <c r="G92" s="212"/>
      <c r="H92" s="215">
        <v>27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152</v>
      </c>
      <c r="AU92" s="221" t="s">
        <v>87</v>
      </c>
      <c r="AV92" s="14" t="s">
        <v>87</v>
      </c>
      <c r="AW92" s="14" t="s">
        <v>41</v>
      </c>
      <c r="AX92" s="14" t="s">
        <v>80</v>
      </c>
      <c r="AY92" s="221" t="s">
        <v>141</v>
      </c>
    </row>
    <row r="93" spans="1:65" s="15" customFormat="1" ht="11.25">
      <c r="B93" s="222"/>
      <c r="C93" s="223"/>
      <c r="D93" s="202" t="s">
        <v>152</v>
      </c>
      <c r="E93" s="224" t="s">
        <v>43</v>
      </c>
      <c r="F93" s="225" t="s">
        <v>158</v>
      </c>
      <c r="G93" s="223"/>
      <c r="H93" s="226">
        <v>27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152</v>
      </c>
      <c r="AU93" s="232" t="s">
        <v>87</v>
      </c>
      <c r="AV93" s="15" t="s">
        <v>148</v>
      </c>
      <c r="AW93" s="15" t="s">
        <v>41</v>
      </c>
      <c r="AX93" s="15" t="s">
        <v>85</v>
      </c>
      <c r="AY93" s="232" t="s">
        <v>141</v>
      </c>
    </row>
    <row r="94" spans="1:65" s="2" customFormat="1" ht="37.9" customHeight="1">
      <c r="A94" s="36"/>
      <c r="B94" s="37"/>
      <c r="C94" s="182" t="s">
        <v>87</v>
      </c>
      <c r="D94" s="182" t="s">
        <v>143</v>
      </c>
      <c r="E94" s="183" t="s">
        <v>869</v>
      </c>
      <c r="F94" s="184" t="s">
        <v>870</v>
      </c>
      <c r="G94" s="185" t="s">
        <v>181</v>
      </c>
      <c r="H94" s="186">
        <v>2.7</v>
      </c>
      <c r="I94" s="187"/>
      <c r="J94" s="188">
        <f>ROUND(I94*H94,2)</f>
        <v>0</v>
      </c>
      <c r="K94" s="184" t="s">
        <v>866</v>
      </c>
      <c r="L94" s="41"/>
      <c r="M94" s="189" t="s">
        <v>43</v>
      </c>
      <c r="N94" s="190" t="s">
        <v>51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148</v>
      </c>
      <c r="AT94" s="193" t="s">
        <v>143</v>
      </c>
      <c r="AU94" s="193" t="s">
        <v>87</v>
      </c>
      <c r="AY94" s="18" t="s">
        <v>141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85</v>
      </c>
      <c r="BK94" s="194">
        <f>ROUND(I94*H94,2)</f>
        <v>0</v>
      </c>
      <c r="BL94" s="18" t="s">
        <v>148</v>
      </c>
      <c r="BM94" s="193" t="s">
        <v>871</v>
      </c>
    </row>
    <row r="95" spans="1:65" s="14" customFormat="1" ht="11.25">
      <c r="B95" s="211"/>
      <c r="C95" s="212"/>
      <c r="D95" s="202" t="s">
        <v>152</v>
      </c>
      <c r="E95" s="213" t="s">
        <v>43</v>
      </c>
      <c r="F95" s="214" t="s">
        <v>872</v>
      </c>
      <c r="G95" s="212"/>
      <c r="H95" s="215">
        <v>2.7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152</v>
      </c>
      <c r="AU95" s="221" t="s">
        <v>87</v>
      </c>
      <c r="AV95" s="14" t="s">
        <v>87</v>
      </c>
      <c r="AW95" s="14" t="s">
        <v>41</v>
      </c>
      <c r="AX95" s="14" t="s">
        <v>85</v>
      </c>
      <c r="AY95" s="221" t="s">
        <v>141</v>
      </c>
    </row>
    <row r="96" spans="1:65" s="2" customFormat="1" ht="16.5" customHeight="1">
      <c r="A96" s="36"/>
      <c r="B96" s="37"/>
      <c r="C96" s="233" t="s">
        <v>163</v>
      </c>
      <c r="D96" s="233" t="s">
        <v>242</v>
      </c>
      <c r="E96" s="234" t="s">
        <v>873</v>
      </c>
      <c r="F96" s="235" t="s">
        <v>874</v>
      </c>
      <c r="G96" s="236" t="s">
        <v>223</v>
      </c>
      <c r="H96" s="237">
        <v>5.13</v>
      </c>
      <c r="I96" s="238"/>
      <c r="J96" s="239">
        <f>ROUND(I96*H96,2)</f>
        <v>0</v>
      </c>
      <c r="K96" s="235" t="s">
        <v>866</v>
      </c>
      <c r="L96" s="240"/>
      <c r="M96" s="241" t="s">
        <v>43</v>
      </c>
      <c r="N96" s="242" t="s">
        <v>51</v>
      </c>
      <c r="O96" s="66"/>
      <c r="P96" s="191">
        <f>O96*H96</f>
        <v>0</v>
      </c>
      <c r="Q96" s="191">
        <v>1</v>
      </c>
      <c r="R96" s="191">
        <f>Q96*H96</f>
        <v>5.13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201</v>
      </c>
      <c r="AT96" s="193" t="s">
        <v>242</v>
      </c>
      <c r="AU96" s="193" t="s">
        <v>87</v>
      </c>
      <c r="AY96" s="18" t="s">
        <v>141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8" t="s">
        <v>85</v>
      </c>
      <c r="BK96" s="194">
        <f>ROUND(I96*H96,2)</f>
        <v>0</v>
      </c>
      <c r="BL96" s="18" t="s">
        <v>148</v>
      </c>
      <c r="BM96" s="193" t="s">
        <v>875</v>
      </c>
    </row>
    <row r="97" spans="1:65" s="14" customFormat="1" ht="11.25">
      <c r="B97" s="211"/>
      <c r="C97" s="212"/>
      <c r="D97" s="202" t="s">
        <v>152</v>
      </c>
      <c r="E97" s="213" t="s">
        <v>43</v>
      </c>
      <c r="F97" s="214" t="s">
        <v>876</v>
      </c>
      <c r="G97" s="212"/>
      <c r="H97" s="215">
        <v>5.13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152</v>
      </c>
      <c r="AU97" s="221" t="s">
        <v>87</v>
      </c>
      <c r="AV97" s="14" t="s">
        <v>87</v>
      </c>
      <c r="AW97" s="14" t="s">
        <v>41</v>
      </c>
      <c r="AX97" s="14" t="s">
        <v>85</v>
      </c>
      <c r="AY97" s="221" t="s">
        <v>141</v>
      </c>
    </row>
    <row r="98" spans="1:65" s="2" customFormat="1" ht="37.9" customHeight="1">
      <c r="A98" s="36"/>
      <c r="B98" s="37"/>
      <c r="C98" s="182" t="s">
        <v>148</v>
      </c>
      <c r="D98" s="182" t="s">
        <v>143</v>
      </c>
      <c r="E98" s="183" t="s">
        <v>877</v>
      </c>
      <c r="F98" s="184" t="s">
        <v>878</v>
      </c>
      <c r="G98" s="185" t="s">
        <v>181</v>
      </c>
      <c r="H98" s="186">
        <v>45.468000000000004</v>
      </c>
      <c r="I98" s="187"/>
      <c r="J98" s="188">
        <f>ROUND(I98*H98,2)</f>
        <v>0</v>
      </c>
      <c r="K98" s="184" t="s">
        <v>866</v>
      </c>
      <c r="L98" s="41"/>
      <c r="M98" s="189" t="s">
        <v>43</v>
      </c>
      <c r="N98" s="190" t="s">
        <v>51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148</v>
      </c>
      <c r="AT98" s="193" t="s">
        <v>143</v>
      </c>
      <c r="AU98" s="193" t="s">
        <v>87</v>
      </c>
      <c r="AY98" s="18" t="s">
        <v>141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85</v>
      </c>
      <c r="BK98" s="194">
        <f>ROUND(I98*H98,2)</f>
        <v>0</v>
      </c>
      <c r="BL98" s="18" t="s">
        <v>148</v>
      </c>
      <c r="BM98" s="193" t="s">
        <v>879</v>
      </c>
    </row>
    <row r="99" spans="1:65" s="13" customFormat="1" ht="11.25">
      <c r="B99" s="200"/>
      <c r="C99" s="201"/>
      <c r="D99" s="202" t="s">
        <v>152</v>
      </c>
      <c r="E99" s="203" t="s">
        <v>43</v>
      </c>
      <c r="F99" s="204" t="s">
        <v>880</v>
      </c>
      <c r="G99" s="201"/>
      <c r="H99" s="203" t="s">
        <v>43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152</v>
      </c>
      <c r="AU99" s="210" t="s">
        <v>87</v>
      </c>
      <c r="AV99" s="13" t="s">
        <v>85</v>
      </c>
      <c r="AW99" s="13" t="s">
        <v>41</v>
      </c>
      <c r="AX99" s="13" t="s">
        <v>80</v>
      </c>
      <c r="AY99" s="210" t="s">
        <v>141</v>
      </c>
    </row>
    <row r="100" spans="1:65" s="14" customFormat="1" ht="11.25">
      <c r="B100" s="211"/>
      <c r="C100" s="212"/>
      <c r="D100" s="202" t="s">
        <v>152</v>
      </c>
      <c r="E100" s="213" t="s">
        <v>43</v>
      </c>
      <c r="F100" s="214" t="s">
        <v>881</v>
      </c>
      <c r="G100" s="212"/>
      <c r="H100" s="215">
        <v>22.56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152</v>
      </c>
      <c r="AU100" s="221" t="s">
        <v>87</v>
      </c>
      <c r="AV100" s="14" t="s">
        <v>87</v>
      </c>
      <c r="AW100" s="14" t="s">
        <v>41</v>
      </c>
      <c r="AX100" s="14" t="s">
        <v>80</v>
      </c>
      <c r="AY100" s="221" t="s">
        <v>141</v>
      </c>
    </row>
    <row r="101" spans="1:65" s="14" customFormat="1" ht="11.25">
      <c r="B101" s="211"/>
      <c r="C101" s="212"/>
      <c r="D101" s="202" t="s">
        <v>152</v>
      </c>
      <c r="E101" s="213" t="s">
        <v>43</v>
      </c>
      <c r="F101" s="214" t="s">
        <v>882</v>
      </c>
      <c r="G101" s="212"/>
      <c r="H101" s="215">
        <v>22.908000000000001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152</v>
      </c>
      <c r="AU101" s="221" t="s">
        <v>87</v>
      </c>
      <c r="AV101" s="14" t="s">
        <v>87</v>
      </c>
      <c r="AW101" s="14" t="s">
        <v>41</v>
      </c>
      <c r="AX101" s="14" t="s">
        <v>80</v>
      </c>
      <c r="AY101" s="221" t="s">
        <v>141</v>
      </c>
    </row>
    <row r="102" spans="1:65" s="15" customFormat="1" ht="11.25">
      <c r="B102" s="222"/>
      <c r="C102" s="223"/>
      <c r="D102" s="202" t="s">
        <v>152</v>
      </c>
      <c r="E102" s="224" t="s">
        <v>43</v>
      </c>
      <c r="F102" s="225" t="s">
        <v>158</v>
      </c>
      <c r="G102" s="223"/>
      <c r="H102" s="226">
        <v>45.468000000000004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152</v>
      </c>
      <c r="AU102" s="232" t="s">
        <v>87</v>
      </c>
      <c r="AV102" s="15" t="s">
        <v>148</v>
      </c>
      <c r="AW102" s="15" t="s">
        <v>41</v>
      </c>
      <c r="AX102" s="15" t="s">
        <v>85</v>
      </c>
      <c r="AY102" s="232" t="s">
        <v>141</v>
      </c>
    </row>
    <row r="103" spans="1:65" s="2" customFormat="1" ht="66.75" customHeight="1">
      <c r="A103" s="36"/>
      <c r="B103" s="37"/>
      <c r="C103" s="182" t="s">
        <v>178</v>
      </c>
      <c r="D103" s="182" t="s">
        <v>143</v>
      </c>
      <c r="E103" s="183" t="s">
        <v>883</v>
      </c>
      <c r="F103" s="184" t="s">
        <v>884</v>
      </c>
      <c r="G103" s="185" t="s">
        <v>181</v>
      </c>
      <c r="H103" s="186">
        <v>52.959000000000003</v>
      </c>
      <c r="I103" s="187"/>
      <c r="J103" s="188">
        <f>ROUND(I103*H103,2)</f>
        <v>0</v>
      </c>
      <c r="K103" s="184" t="s">
        <v>866</v>
      </c>
      <c r="L103" s="41"/>
      <c r="M103" s="189" t="s">
        <v>43</v>
      </c>
      <c r="N103" s="190" t="s">
        <v>51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148</v>
      </c>
      <c r="AT103" s="193" t="s">
        <v>143</v>
      </c>
      <c r="AU103" s="193" t="s">
        <v>87</v>
      </c>
      <c r="AY103" s="18" t="s">
        <v>141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85</v>
      </c>
      <c r="BK103" s="194">
        <f>ROUND(I103*H103,2)</f>
        <v>0</v>
      </c>
      <c r="BL103" s="18" t="s">
        <v>148</v>
      </c>
      <c r="BM103" s="193" t="s">
        <v>885</v>
      </c>
    </row>
    <row r="104" spans="1:65" s="13" customFormat="1" ht="11.25">
      <c r="B104" s="200"/>
      <c r="C104" s="201"/>
      <c r="D104" s="202" t="s">
        <v>152</v>
      </c>
      <c r="E104" s="203" t="s">
        <v>43</v>
      </c>
      <c r="F104" s="204" t="s">
        <v>886</v>
      </c>
      <c r="G104" s="201"/>
      <c r="H104" s="203" t="s">
        <v>43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152</v>
      </c>
      <c r="AU104" s="210" t="s">
        <v>87</v>
      </c>
      <c r="AV104" s="13" t="s">
        <v>85</v>
      </c>
      <c r="AW104" s="13" t="s">
        <v>41</v>
      </c>
      <c r="AX104" s="13" t="s">
        <v>80</v>
      </c>
      <c r="AY104" s="210" t="s">
        <v>141</v>
      </c>
    </row>
    <row r="105" spans="1:65" s="14" customFormat="1" ht="11.25">
      <c r="B105" s="211"/>
      <c r="C105" s="212"/>
      <c r="D105" s="202" t="s">
        <v>152</v>
      </c>
      <c r="E105" s="213" t="s">
        <v>43</v>
      </c>
      <c r="F105" s="214" t="s">
        <v>887</v>
      </c>
      <c r="G105" s="212"/>
      <c r="H105" s="215">
        <v>11.28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152</v>
      </c>
      <c r="AU105" s="221" t="s">
        <v>87</v>
      </c>
      <c r="AV105" s="14" t="s">
        <v>87</v>
      </c>
      <c r="AW105" s="14" t="s">
        <v>41</v>
      </c>
      <c r="AX105" s="14" t="s">
        <v>80</v>
      </c>
      <c r="AY105" s="221" t="s">
        <v>141</v>
      </c>
    </row>
    <row r="106" spans="1:65" s="13" customFormat="1" ht="11.25">
      <c r="B106" s="200"/>
      <c r="C106" s="201"/>
      <c r="D106" s="202" t="s">
        <v>152</v>
      </c>
      <c r="E106" s="203" t="s">
        <v>43</v>
      </c>
      <c r="F106" s="204" t="s">
        <v>888</v>
      </c>
      <c r="G106" s="201"/>
      <c r="H106" s="203" t="s">
        <v>43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152</v>
      </c>
      <c r="AU106" s="210" t="s">
        <v>87</v>
      </c>
      <c r="AV106" s="13" t="s">
        <v>85</v>
      </c>
      <c r="AW106" s="13" t="s">
        <v>41</v>
      </c>
      <c r="AX106" s="13" t="s">
        <v>80</v>
      </c>
      <c r="AY106" s="210" t="s">
        <v>141</v>
      </c>
    </row>
    <row r="107" spans="1:65" s="14" customFormat="1" ht="11.25">
      <c r="B107" s="211"/>
      <c r="C107" s="212"/>
      <c r="D107" s="202" t="s">
        <v>152</v>
      </c>
      <c r="E107" s="213" t="s">
        <v>43</v>
      </c>
      <c r="F107" s="214" t="s">
        <v>889</v>
      </c>
      <c r="G107" s="212"/>
      <c r="H107" s="215">
        <v>41.679000000000002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152</v>
      </c>
      <c r="AU107" s="221" t="s">
        <v>87</v>
      </c>
      <c r="AV107" s="14" t="s">
        <v>87</v>
      </c>
      <c r="AW107" s="14" t="s">
        <v>41</v>
      </c>
      <c r="AX107" s="14" t="s">
        <v>80</v>
      </c>
      <c r="AY107" s="221" t="s">
        <v>141</v>
      </c>
    </row>
    <row r="108" spans="1:65" s="15" customFormat="1" ht="11.25">
      <c r="B108" s="222"/>
      <c r="C108" s="223"/>
      <c r="D108" s="202" t="s">
        <v>152</v>
      </c>
      <c r="E108" s="224" t="s">
        <v>43</v>
      </c>
      <c r="F108" s="225" t="s">
        <v>158</v>
      </c>
      <c r="G108" s="223"/>
      <c r="H108" s="226">
        <v>52.959000000000003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152</v>
      </c>
      <c r="AU108" s="232" t="s">
        <v>87</v>
      </c>
      <c r="AV108" s="15" t="s">
        <v>148</v>
      </c>
      <c r="AW108" s="15" t="s">
        <v>41</v>
      </c>
      <c r="AX108" s="15" t="s">
        <v>85</v>
      </c>
      <c r="AY108" s="232" t="s">
        <v>141</v>
      </c>
    </row>
    <row r="109" spans="1:65" s="2" customFormat="1" ht="16.5" customHeight="1">
      <c r="A109" s="36"/>
      <c r="B109" s="37"/>
      <c r="C109" s="233" t="s">
        <v>189</v>
      </c>
      <c r="D109" s="233" t="s">
        <v>242</v>
      </c>
      <c r="E109" s="234" t="s">
        <v>890</v>
      </c>
      <c r="F109" s="235" t="s">
        <v>891</v>
      </c>
      <c r="G109" s="236" t="s">
        <v>223</v>
      </c>
      <c r="H109" s="237">
        <v>95.325999999999993</v>
      </c>
      <c r="I109" s="238"/>
      <c r="J109" s="239">
        <f>ROUND(I109*H109,2)</f>
        <v>0</v>
      </c>
      <c r="K109" s="235" t="s">
        <v>866</v>
      </c>
      <c r="L109" s="240"/>
      <c r="M109" s="241" t="s">
        <v>43</v>
      </c>
      <c r="N109" s="242" t="s">
        <v>51</v>
      </c>
      <c r="O109" s="66"/>
      <c r="P109" s="191">
        <f>O109*H109</f>
        <v>0</v>
      </c>
      <c r="Q109" s="191">
        <v>1</v>
      </c>
      <c r="R109" s="191">
        <f>Q109*H109</f>
        <v>95.325999999999993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201</v>
      </c>
      <c r="AT109" s="193" t="s">
        <v>242</v>
      </c>
      <c r="AU109" s="193" t="s">
        <v>87</v>
      </c>
      <c r="AY109" s="18" t="s">
        <v>141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85</v>
      </c>
      <c r="BK109" s="194">
        <f>ROUND(I109*H109,2)</f>
        <v>0</v>
      </c>
      <c r="BL109" s="18" t="s">
        <v>148</v>
      </c>
      <c r="BM109" s="193" t="s">
        <v>892</v>
      </c>
    </row>
    <row r="110" spans="1:65" s="14" customFormat="1" ht="11.25">
      <c r="B110" s="211"/>
      <c r="C110" s="212"/>
      <c r="D110" s="202" t="s">
        <v>152</v>
      </c>
      <c r="E110" s="213" t="s">
        <v>43</v>
      </c>
      <c r="F110" s="214" t="s">
        <v>893</v>
      </c>
      <c r="G110" s="212"/>
      <c r="H110" s="215">
        <v>95.325999999999993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152</v>
      </c>
      <c r="AU110" s="221" t="s">
        <v>87</v>
      </c>
      <c r="AV110" s="14" t="s">
        <v>87</v>
      </c>
      <c r="AW110" s="14" t="s">
        <v>41</v>
      </c>
      <c r="AX110" s="14" t="s">
        <v>85</v>
      </c>
      <c r="AY110" s="221" t="s">
        <v>141</v>
      </c>
    </row>
    <row r="111" spans="1:65" s="2" customFormat="1" ht="16.5" customHeight="1">
      <c r="A111" s="36"/>
      <c r="B111" s="37"/>
      <c r="C111" s="233" t="s">
        <v>201</v>
      </c>
      <c r="D111" s="233" t="s">
        <v>242</v>
      </c>
      <c r="E111" s="234" t="s">
        <v>894</v>
      </c>
      <c r="F111" s="235" t="s">
        <v>895</v>
      </c>
      <c r="G111" s="236" t="s">
        <v>511</v>
      </c>
      <c r="H111" s="237">
        <v>45</v>
      </c>
      <c r="I111" s="396"/>
      <c r="J111" s="239">
        <f>ROUND(I111*H111,2)</f>
        <v>0</v>
      </c>
      <c r="K111" s="235" t="s">
        <v>866</v>
      </c>
      <c r="L111" s="240"/>
      <c r="M111" s="241" t="s">
        <v>43</v>
      </c>
      <c r="N111" s="242" t="s">
        <v>51</v>
      </c>
      <c r="O111" s="66"/>
      <c r="P111" s="191">
        <f>O111*H111</f>
        <v>0</v>
      </c>
      <c r="Q111" s="191">
        <v>0.32729999999999998</v>
      </c>
      <c r="R111" s="191">
        <f>Q111*H111</f>
        <v>14.728499999999999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201</v>
      </c>
      <c r="AT111" s="193" t="s">
        <v>242</v>
      </c>
      <c r="AU111" s="193" t="s">
        <v>87</v>
      </c>
      <c r="AY111" s="18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85</v>
      </c>
      <c r="BK111" s="194">
        <f>ROUND(I111*H111,2)</f>
        <v>0</v>
      </c>
      <c r="BL111" s="18" t="s">
        <v>148</v>
      </c>
      <c r="BM111" s="193" t="s">
        <v>896</v>
      </c>
    </row>
    <row r="112" spans="1:65" s="2" customFormat="1" ht="29.25">
      <c r="A112" s="36"/>
      <c r="B112" s="37"/>
      <c r="C112" s="38"/>
      <c r="D112" s="202" t="s">
        <v>457</v>
      </c>
      <c r="E112" s="38"/>
      <c r="F112" s="243" t="s">
        <v>897</v>
      </c>
      <c r="G112" s="38"/>
      <c r="H112" s="38"/>
      <c r="I112" s="197"/>
      <c r="J112" s="38"/>
      <c r="K112" s="38"/>
      <c r="L112" s="41"/>
      <c r="M112" s="198"/>
      <c r="N112" s="19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457</v>
      </c>
      <c r="AU112" s="18" t="s">
        <v>87</v>
      </c>
    </row>
    <row r="113" spans="1:65" s="2" customFormat="1" ht="16.5" customHeight="1">
      <c r="A113" s="36"/>
      <c r="B113" s="37"/>
      <c r="C113" s="233" t="s">
        <v>207</v>
      </c>
      <c r="D113" s="233" t="s">
        <v>242</v>
      </c>
      <c r="E113" s="234" t="s">
        <v>898</v>
      </c>
      <c r="F113" s="235" t="s">
        <v>899</v>
      </c>
      <c r="G113" s="236" t="s">
        <v>166</v>
      </c>
      <c r="H113" s="237">
        <v>52</v>
      </c>
      <c r="I113" s="396"/>
      <c r="J113" s="239">
        <f>ROUND(I113*H113,2)</f>
        <v>0</v>
      </c>
      <c r="K113" s="235" t="s">
        <v>866</v>
      </c>
      <c r="L113" s="240"/>
      <c r="M113" s="241" t="s">
        <v>43</v>
      </c>
      <c r="N113" s="242" t="s">
        <v>51</v>
      </c>
      <c r="O113" s="66"/>
      <c r="P113" s="191">
        <f>O113*H113</f>
        <v>0</v>
      </c>
      <c r="Q113" s="191">
        <v>4.9390000000000003E-2</v>
      </c>
      <c r="R113" s="191">
        <f>Q113*H113</f>
        <v>2.5682800000000001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201</v>
      </c>
      <c r="AT113" s="193" t="s">
        <v>242</v>
      </c>
      <c r="AU113" s="193" t="s">
        <v>87</v>
      </c>
      <c r="AY113" s="18" t="s">
        <v>141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85</v>
      </c>
      <c r="BK113" s="194">
        <f>ROUND(I113*H113,2)</f>
        <v>0</v>
      </c>
      <c r="BL113" s="18" t="s">
        <v>148</v>
      </c>
      <c r="BM113" s="193" t="s">
        <v>900</v>
      </c>
    </row>
    <row r="114" spans="1:65" s="2" customFormat="1" ht="29.25">
      <c r="A114" s="36"/>
      <c r="B114" s="37"/>
      <c r="C114" s="38"/>
      <c r="D114" s="202" t="s">
        <v>457</v>
      </c>
      <c r="E114" s="38"/>
      <c r="F114" s="243" t="s">
        <v>897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457</v>
      </c>
      <c r="AU114" s="18" t="s">
        <v>87</v>
      </c>
    </row>
    <row r="115" spans="1:65" s="14" customFormat="1" ht="11.25">
      <c r="B115" s="211"/>
      <c r="C115" s="212"/>
      <c r="D115" s="202" t="s">
        <v>152</v>
      </c>
      <c r="E115" s="213" t="s">
        <v>43</v>
      </c>
      <c r="F115" s="214" t="s">
        <v>901</v>
      </c>
      <c r="G115" s="212"/>
      <c r="H115" s="215">
        <v>52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152</v>
      </c>
      <c r="AU115" s="221" t="s">
        <v>87</v>
      </c>
      <c r="AV115" s="14" t="s">
        <v>87</v>
      </c>
      <c r="AW115" s="14" t="s">
        <v>41</v>
      </c>
      <c r="AX115" s="14" t="s">
        <v>85</v>
      </c>
      <c r="AY115" s="221" t="s">
        <v>141</v>
      </c>
    </row>
    <row r="116" spans="1:65" s="2" customFormat="1" ht="37.9" customHeight="1">
      <c r="A116" s="36"/>
      <c r="B116" s="37"/>
      <c r="C116" s="182" t="s">
        <v>213</v>
      </c>
      <c r="D116" s="182" t="s">
        <v>143</v>
      </c>
      <c r="E116" s="183" t="s">
        <v>902</v>
      </c>
      <c r="F116" s="184" t="s">
        <v>903</v>
      </c>
      <c r="G116" s="185" t="s">
        <v>904</v>
      </c>
      <c r="H116" s="186">
        <v>2.5999999999999999E-2</v>
      </c>
      <c r="I116" s="187"/>
      <c r="J116" s="188">
        <f>ROUND(I116*H116,2)</f>
        <v>0</v>
      </c>
      <c r="K116" s="184" t="s">
        <v>866</v>
      </c>
      <c r="L116" s="41"/>
      <c r="M116" s="189" t="s">
        <v>43</v>
      </c>
      <c r="N116" s="190" t="s">
        <v>51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148</v>
      </c>
      <c r="AT116" s="193" t="s">
        <v>143</v>
      </c>
      <c r="AU116" s="193" t="s">
        <v>87</v>
      </c>
      <c r="AY116" s="18" t="s">
        <v>141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85</v>
      </c>
      <c r="BK116" s="194">
        <f>ROUND(I116*H116,2)</f>
        <v>0</v>
      </c>
      <c r="BL116" s="18" t="s">
        <v>148</v>
      </c>
      <c r="BM116" s="193" t="s">
        <v>905</v>
      </c>
    </row>
    <row r="117" spans="1:65" s="14" customFormat="1" ht="11.25">
      <c r="B117" s="211"/>
      <c r="C117" s="212"/>
      <c r="D117" s="202" t="s">
        <v>152</v>
      </c>
      <c r="E117" s="213" t="s">
        <v>43</v>
      </c>
      <c r="F117" s="214" t="s">
        <v>906</v>
      </c>
      <c r="G117" s="212"/>
      <c r="H117" s="215">
        <v>2.5999999999999999E-2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152</v>
      </c>
      <c r="AU117" s="221" t="s">
        <v>87</v>
      </c>
      <c r="AV117" s="14" t="s">
        <v>87</v>
      </c>
      <c r="AW117" s="14" t="s">
        <v>41</v>
      </c>
      <c r="AX117" s="14" t="s">
        <v>85</v>
      </c>
      <c r="AY117" s="221" t="s">
        <v>141</v>
      </c>
    </row>
    <row r="118" spans="1:65" s="2" customFormat="1" ht="44.25" customHeight="1">
      <c r="A118" s="36"/>
      <c r="B118" s="37"/>
      <c r="C118" s="182" t="s">
        <v>220</v>
      </c>
      <c r="D118" s="182" t="s">
        <v>143</v>
      </c>
      <c r="E118" s="183" t="s">
        <v>907</v>
      </c>
      <c r="F118" s="184" t="s">
        <v>908</v>
      </c>
      <c r="G118" s="185" t="s">
        <v>904</v>
      </c>
      <c r="H118" s="186">
        <v>2.5999999999999999E-2</v>
      </c>
      <c r="I118" s="187"/>
      <c r="J118" s="188">
        <f>ROUND(I118*H118,2)</f>
        <v>0</v>
      </c>
      <c r="K118" s="184" t="s">
        <v>866</v>
      </c>
      <c r="L118" s="41"/>
      <c r="M118" s="189" t="s">
        <v>43</v>
      </c>
      <c r="N118" s="190" t="s">
        <v>51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148</v>
      </c>
      <c r="AT118" s="193" t="s">
        <v>143</v>
      </c>
      <c r="AU118" s="193" t="s">
        <v>87</v>
      </c>
      <c r="AY118" s="18" t="s">
        <v>141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85</v>
      </c>
      <c r="BK118" s="194">
        <f>ROUND(I118*H118,2)</f>
        <v>0</v>
      </c>
      <c r="BL118" s="18" t="s">
        <v>148</v>
      </c>
      <c r="BM118" s="193" t="s">
        <v>909</v>
      </c>
    </row>
    <row r="119" spans="1:65" s="14" customFormat="1" ht="11.25">
      <c r="B119" s="211"/>
      <c r="C119" s="212"/>
      <c r="D119" s="202" t="s">
        <v>152</v>
      </c>
      <c r="E119" s="213" t="s">
        <v>43</v>
      </c>
      <c r="F119" s="214" t="s">
        <v>906</v>
      </c>
      <c r="G119" s="212"/>
      <c r="H119" s="215">
        <v>2.5999999999999999E-2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152</v>
      </c>
      <c r="AU119" s="221" t="s">
        <v>87</v>
      </c>
      <c r="AV119" s="14" t="s">
        <v>87</v>
      </c>
      <c r="AW119" s="14" t="s">
        <v>41</v>
      </c>
      <c r="AX119" s="14" t="s">
        <v>85</v>
      </c>
      <c r="AY119" s="221" t="s">
        <v>141</v>
      </c>
    </row>
    <row r="120" spans="1:65" s="2" customFormat="1" ht="24.2" customHeight="1">
      <c r="A120" s="36"/>
      <c r="B120" s="37"/>
      <c r="C120" s="182" t="s">
        <v>227</v>
      </c>
      <c r="D120" s="182" t="s">
        <v>143</v>
      </c>
      <c r="E120" s="183" t="s">
        <v>910</v>
      </c>
      <c r="F120" s="184" t="s">
        <v>911</v>
      </c>
      <c r="G120" s="185" t="s">
        <v>511</v>
      </c>
      <c r="H120" s="186">
        <v>4</v>
      </c>
      <c r="I120" s="187"/>
      <c r="J120" s="188">
        <f>ROUND(I120*H120,2)</f>
        <v>0</v>
      </c>
      <c r="K120" s="184" t="s">
        <v>866</v>
      </c>
      <c r="L120" s="41"/>
      <c r="M120" s="189" t="s">
        <v>43</v>
      </c>
      <c r="N120" s="190" t="s">
        <v>51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148</v>
      </c>
      <c r="AT120" s="193" t="s">
        <v>143</v>
      </c>
      <c r="AU120" s="193" t="s">
        <v>87</v>
      </c>
      <c r="AY120" s="18" t="s">
        <v>141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85</v>
      </c>
      <c r="BK120" s="194">
        <f>ROUND(I120*H120,2)</f>
        <v>0</v>
      </c>
      <c r="BL120" s="18" t="s">
        <v>148</v>
      </c>
      <c r="BM120" s="193" t="s">
        <v>912</v>
      </c>
    </row>
    <row r="121" spans="1:65" s="2" customFormat="1" ht="19.5">
      <c r="A121" s="36"/>
      <c r="B121" s="37"/>
      <c r="C121" s="38"/>
      <c r="D121" s="202" t="s">
        <v>457</v>
      </c>
      <c r="E121" s="38"/>
      <c r="F121" s="243" t="s">
        <v>913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457</v>
      </c>
      <c r="AU121" s="18" t="s">
        <v>87</v>
      </c>
    </row>
    <row r="122" spans="1:65" s="14" customFormat="1" ht="11.25">
      <c r="B122" s="211"/>
      <c r="C122" s="212"/>
      <c r="D122" s="202" t="s">
        <v>152</v>
      </c>
      <c r="E122" s="213" t="s">
        <v>43</v>
      </c>
      <c r="F122" s="214" t="s">
        <v>148</v>
      </c>
      <c r="G122" s="212"/>
      <c r="H122" s="215">
        <v>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152</v>
      </c>
      <c r="AU122" s="221" t="s">
        <v>87</v>
      </c>
      <c r="AV122" s="14" t="s">
        <v>87</v>
      </c>
      <c r="AW122" s="14" t="s">
        <v>41</v>
      </c>
      <c r="AX122" s="14" t="s">
        <v>85</v>
      </c>
      <c r="AY122" s="221" t="s">
        <v>141</v>
      </c>
    </row>
    <row r="123" spans="1:65" s="2" customFormat="1" ht="66.75" customHeight="1">
      <c r="A123" s="36"/>
      <c r="B123" s="37"/>
      <c r="C123" s="182" t="s">
        <v>241</v>
      </c>
      <c r="D123" s="182" t="s">
        <v>143</v>
      </c>
      <c r="E123" s="183" t="s">
        <v>914</v>
      </c>
      <c r="F123" s="184" t="s">
        <v>915</v>
      </c>
      <c r="G123" s="185" t="s">
        <v>904</v>
      </c>
      <c r="H123" s="186">
        <v>0</v>
      </c>
      <c r="I123" s="397"/>
      <c r="J123" s="188">
        <f>ROUND(I123*H123,2)</f>
        <v>0</v>
      </c>
      <c r="K123" s="184" t="s">
        <v>866</v>
      </c>
      <c r="L123" s="41"/>
      <c r="M123" s="189" t="s">
        <v>43</v>
      </c>
      <c r="N123" s="190" t="s">
        <v>51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148</v>
      </c>
      <c r="AT123" s="193" t="s">
        <v>143</v>
      </c>
      <c r="AU123" s="193" t="s">
        <v>87</v>
      </c>
      <c r="AY123" s="18" t="s">
        <v>141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85</v>
      </c>
      <c r="BK123" s="194">
        <f>ROUND(I123*H123,2)</f>
        <v>0</v>
      </c>
      <c r="BL123" s="18" t="s">
        <v>148</v>
      </c>
      <c r="BM123" s="193" t="s">
        <v>916</v>
      </c>
    </row>
    <row r="124" spans="1:65" s="2" customFormat="1" ht="29.25">
      <c r="A124" s="36"/>
      <c r="B124" s="37"/>
      <c r="C124" s="38"/>
      <c r="D124" s="202" t="s">
        <v>457</v>
      </c>
      <c r="E124" s="38"/>
      <c r="F124" s="243" t="s">
        <v>917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457</v>
      </c>
      <c r="AU124" s="18" t="s">
        <v>87</v>
      </c>
    </row>
    <row r="125" spans="1:65" s="2" customFormat="1" ht="55.5" customHeight="1">
      <c r="A125" s="36"/>
      <c r="B125" s="37"/>
      <c r="C125" s="182" t="s">
        <v>250</v>
      </c>
      <c r="D125" s="182" t="s">
        <v>143</v>
      </c>
      <c r="E125" s="183" t="s">
        <v>918</v>
      </c>
      <c r="F125" s="184" t="s">
        <v>919</v>
      </c>
      <c r="G125" s="185" t="s">
        <v>920</v>
      </c>
      <c r="H125" s="186">
        <v>4</v>
      </c>
      <c r="I125" s="397"/>
      <c r="J125" s="188">
        <f>ROUND(I125*H125,2)</f>
        <v>0</v>
      </c>
      <c r="K125" s="184" t="s">
        <v>866</v>
      </c>
      <c r="L125" s="41"/>
      <c r="M125" s="189" t="s">
        <v>43</v>
      </c>
      <c r="N125" s="190" t="s">
        <v>51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148</v>
      </c>
      <c r="AT125" s="193" t="s">
        <v>143</v>
      </c>
      <c r="AU125" s="193" t="s">
        <v>87</v>
      </c>
      <c r="AY125" s="18" t="s">
        <v>141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85</v>
      </c>
      <c r="BK125" s="194">
        <f>ROUND(I125*H125,2)</f>
        <v>0</v>
      </c>
      <c r="BL125" s="18" t="s">
        <v>148</v>
      </c>
      <c r="BM125" s="193" t="s">
        <v>921</v>
      </c>
    </row>
    <row r="126" spans="1:65" s="2" customFormat="1" ht="29.25">
      <c r="A126" s="36"/>
      <c r="B126" s="37"/>
      <c r="C126" s="38"/>
      <c r="D126" s="202" t="s">
        <v>457</v>
      </c>
      <c r="E126" s="38"/>
      <c r="F126" s="243" t="s">
        <v>917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457</v>
      </c>
      <c r="AU126" s="18" t="s">
        <v>87</v>
      </c>
    </row>
    <row r="127" spans="1:65" s="2" customFormat="1" ht="49.15" customHeight="1">
      <c r="A127" s="36"/>
      <c r="B127" s="37"/>
      <c r="C127" s="182" t="s">
        <v>8</v>
      </c>
      <c r="D127" s="182" t="s">
        <v>143</v>
      </c>
      <c r="E127" s="183" t="s">
        <v>922</v>
      </c>
      <c r="F127" s="184" t="s">
        <v>923</v>
      </c>
      <c r="G127" s="185" t="s">
        <v>920</v>
      </c>
      <c r="H127" s="186">
        <v>2</v>
      </c>
      <c r="I127" s="397"/>
      <c r="J127" s="188">
        <f>ROUND(I127*H127,2)</f>
        <v>0</v>
      </c>
      <c r="K127" s="184" t="s">
        <v>866</v>
      </c>
      <c r="L127" s="41"/>
      <c r="M127" s="189" t="s">
        <v>43</v>
      </c>
      <c r="N127" s="190" t="s">
        <v>51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148</v>
      </c>
      <c r="AT127" s="193" t="s">
        <v>143</v>
      </c>
      <c r="AU127" s="193" t="s">
        <v>87</v>
      </c>
      <c r="AY127" s="18" t="s">
        <v>141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85</v>
      </c>
      <c r="BK127" s="194">
        <f>ROUND(I127*H127,2)</f>
        <v>0</v>
      </c>
      <c r="BL127" s="18" t="s">
        <v>148</v>
      </c>
      <c r="BM127" s="193" t="s">
        <v>924</v>
      </c>
    </row>
    <row r="128" spans="1:65" s="2" customFormat="1" ht="29.25">
      <c r="A128" s="36"/>
      <c r="B128" s="37"/>
      <c r="C128" s="38"/>
      <c r="D128" s="202" t="s">
        <v>457</v>
      </c>
      <c r="E128" s="38"/>
      <c r="F128" s="243" t="s">
        <v>917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457</v>
      </c>
      <c r="AU128" s="18" t="s">
        <v>87</v>
      </c>
    </row>
    <row r="129" spans="1:65" s="2" customFormat="1" ht="55.5" customHeight="1">
      <c r="A129" s="36"/>
      <c r="B129" s="37"/>
      <c r="C129" s="182" t="s">
        <v>261</v>
      </c>
      <c r="D129" s="182" t="s">
        <v>143</v>
      </c>
      <c r="E129" s="183" t="s">
        <v>925</v>
      </c>
      <c r="F129" s="184" t="s">
        <v>926</v>
      </c>
      <c r="G129" s="185" t="s">
        <v>166</v>
      </c>
      <c r="H129" s="186">
        <v>300</v>
      </c>
      <c r="I129" s="397"/>
      <c r="J129" s="188">
        <f>ROUND(I129*H129,2)</f>
        <v>0</v>
      </c>
      <c r="K129" s="184" t="s">
        <v>866</v>
      </c>
      <c r="L129" s="41"/>
      <c r="M129" s="189" t="s">
        <v>43</v>
      </c>
      <c r="N129" s="190" t="s">
        <v>51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148</v>
      </c>
      <c r="AT129" s="193" t="s">
        <v>143</v>
      </c>
      <c r="AU129" s="193" t="s">
        <v>87</v>
      </c>
      <c r="AY129" s="18" t="s">
        <v>141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85</v>
      </c>
      <c r="BK129" s="194">
        <f>ROUND(I129*H129,2)</f>
        <v>0</v>
      </c>
      <c r="BL129" s="18" t="s">
        <v>148</v>
      </c>
      <c r="BM129" s="193" t="s">
        <v>927</v>
      </c>
    </row>
    <row r="130" spans="1:65" s="2" customFormat="1" ht="29.25">
      <c r="A130" s="36"/>
      <c r="B130" s="37"/>
      <c r="C130" s="38"/>
      <c r="D130" s="202" t="s">
        <v>457</v>
      </c>
      <c r="E130" s="38"/>
      <c r="F130" s="243" t="s">
        <v>917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457</v>
      </c>
      <c r="AU130" s="18" t="s">
        <v>87</v>
      </c>
    </row>
    <row r="131" spans="1:65" s="14" customFormat="1" ht="11.25">
      <c r="B131" s="211"/>
      <c r="C131" s="212"/>
      <c r="D131" s="202" t="s">
        <v>152</v>
      </c>
      <c r="E131" s="213" t="s">
        <v>43</v>
      </c>
      <c r="F131" s="214" t="s">
        <v>928</v>
      </c>
      <c r="G131" s="212"/>
      <c r="H131" s="215">
        <v>300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87</v>
      </c>
      <c r="AV131" s="14" t="s">
        <v>87</v>
      </c>
      <c r="AW131" s="14" t="s">
        <v>41</v>
      </c>
      <c r="AX131" s="14" t="s">
        <v>85</v>
      </c>
      <c r="AY131" s="221" t="s">
        <v>141</v>
      </c>
    </row>
    <row r="132" spans="1:65" s="12" customFormat="1" ht="25.9" customHeight="1">
      <c r="B132" s="166"/>
      <c r="C132" s="167"/>
      <c r="D132" s="168" t="s">
        <v>79</v>
      </c>
      <c r="E132" s="169" t="s">
        <v>929</v>
      </c>
      <c r="F132" s="169" t="s">
        <v>930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SUM(P133:P142)</f>
        <v>0</v>
      </c>
      <c r="Q132" s="174"/>
      <c r="R132" s="175">
        <f>SUM(R133:R142)</f>
        <v>0</v>
      </c>
      <c r="S132" s="174"/>
      <c r="T132" s="176">
        <f>SUM(T133:T142)</f>
        <v>0</v>
      </c>
      <c r="AR132" s="177" t="s">
        <v>148</v>
      </c>
      <c r="AT132" s="178" t="s">
        <v>79</v>
      </c>
      <c r="AU132" s="178" t="s">
        <v>80</v>
      </c>
      <c r="AY132" s="177" t="s">
        <v>141</v>
      </c>
      <c r="BK132" s="179">
        <f>SUM(BK133:BK142)</f>
        <v>0</v>
      </c>
    </row>
    <row r="133" spans="1:65" s="2" customFormat="1" ht="62.65" customHeight="1">
      <c r="A133" s="36"/>
      <c r="B133" s="37"/>
      <c r="C133" s="182" t="s">
        <v>267</v>
      </c>
      <c r="D133" s="182" t="s">
        <v>143</v>
      </c>
      <c r="E133" s="183" t="s">
        <v>931</v>
      </c>
      <c r="F133" s="184" t="s">
        <v>932</v>
      </c>
      <c r="G133" s="185" t="s">
        <v>223</v>
      </c>
      <c r="H133" s="186">
        <v>182.298</v>
      </c>
      <c r="I133" s="187"/>
      <c r="J133" s="188">
        <f>ROUND(I133*H133,2)</f>
        <v>0</v>
      </c>
      <c r="K133" s="184" t="s">
        <v>866</v>
      </c>
      <c r="L133" s="41"/>
      <c r="M133" s="189" t="s">
        <v>43</v>
      </c>
      <c r="N133" s="190" t="s">
        <v>51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933</v>
      </c>
      <c r="AT133" s="193" t="s">
        <v>143</v>
      </c>
      <c r="AU133" s="193" t="s">
        <v>85</v>
      </c>
      <c r="AY133" s="18" t="s">
        <v>141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85</v>
      </c>
      <c r="BK133" s="194">
        <f>ROUND(I133*H133,2)</f>
        <v>0</v>
      </c>
      <c r="BL133" s="18" t="s">
        <v>933</v>
      </c>
      <c r="BM133" s="193" t="s">
        <v>934</v>
      </c>
    </row>
    <row r="134" spans="1:65" s="13" customFormat="1" ht="11.25">
      <c r="B134" s="200"/>
      <c r="C134" s="201"/>
      <c r="D134" s="202" t="s">
        <v>152</v>
      </c>
      <c r="E134" s="203" t="s">
        <v>43</v>
      </c>
      <c r="F134" s="204" t="s">
        <v>935</v>
      </c>
      <c r="G134" s="201"/>
      <c r="H134" s="203" t="s">
        <v>43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152</v>
      </c>
      <c r="AU134" s="210" t="s">
        <v>85</v>
      </c>
      <c r="AV134" s="13" t="s">
        <v>85</v>
      </c>
      <c r="AW134" s="13" t="s">
        <v>41</v>
      </c>
      <c r="AX134" s="13" t="s">
        <v>80</v>
      </c>
      <c r="AY134" s="210" t="s">
        <v>141</v>
      </c>
    </row>
    <row r="135" spans="1:65" s="14" customFormat="1" ht="11.25">
      <c r="B135" s="211"/>
      <c r="C135" s="212"/>
      <c r="D135" s="202" t="s">
        <v>152</v>
      </c>
      <c r="E135" s="213" t="s">
        <v>43</v>
      </c>
      <c r="F135" s="214" t="s">
        <v>936</v>
      </c>
      <c r="G135" s="212"/>
      <c r="H135" s="215">
        <v>81.841999999999999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85</v>
      </c>
      <c r="AV135" s="14" t="s">
        <v>87</v>
      </c>
      <c r="AW135" s="14" t="s">
        <v>41</v>
      </c>
      <c r="AX135" s="14" t="s">
        <v>80</v>
      </c>
      <c r="AY135" s="221" t="s">
        <v>141</v>
      </c>
    </row>
    <row r="136" spans="1:65" s="13" customFormat="1" ht="11.25">
      <c r="B136" s="200"/>
      <c r="C136" s="201"/>
      <c r="D136" s="202" t="s">
        <v>152</v>
      </c>
      <c r="E136" s="203" t="s">
        <v>43</v>
      </c>
      <c r="F136" s="204" t="s">
        <v>937</v>
      </c>
      <c r="G136" s="201"/>
      <c r="H136" s="203" t="s">
        <v>43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152</v>
      </c>
      <c r="AU136" s="210" t="s">
        <v>85</v>
      </c>
      <c r="AV136" s="13" t="s">
        <v>85</v>
      </c>
      <c r="AW136" s="13" t="s">
        <v>41</v>
      </c>
      <c r="AX136" s="13" t="s">
        <v>80</v>
      </c>
      <c r="AY136" s="210" t="s">
        <v>141</v>
      </c>
    </row>
    <row r="137" spans="1:65" s="14" customFormat="1" ht="11.25">
      <c r="B137" s="211"/>
      <c r="C137" s="212"/>
      <c r="D137" s="202" t="s">
        <v>152</v>
      </c>
      <c r="E137" s="213" t="s">
        <v>43</v>
      </c>
      <c r="F137" s="214" t="s">
        <v>938</v>
      </c>
      <c r="G137" s="212"/>
      <c r="H137" s="215">
        <v>100.456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4" t="s">
        <v>87</v>
      </c>
      <c r="AW137" s="14" t="s">
        <v>41</v>
      </c>
      <c r="AX137" s="14" t="s">
        <v>80</v>
      </c>
      <c r="AY137" s="221" t="s">
        <v>141</v>
      </c>
    </row>
    <row r="138" spans="1:65" s="15" customFormat="1" ht="11.25">
      <c r="B138" s="222"/>
      <c r="C138" s="223"/>
      <c r="D138" s="202" t="s">
        <v>152</v>
      </c>
      <c r="E138" s="224" t="s">
        <v>43</v>
      </c>
      <c r="F138" s="225" t="s">
        <v>158</v>
      </c>
      <c r="G138" s="223"/>
      <c r="H138" s="226">
        <v>182.298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152</v>
      </c>
      <c r="AU138" s="232" t="s">
        <v>85</v>
      </c>
      <c r="AV138" s="15" t="s">
        <v>148</v>
      </c>
      <c r="AW138" s="15" t="s">
        <v>41</v>
      </c>
      <c r="AX138" s="15" t="s">
        <v>85</v>
      </c>
      <c r="AY138" s="232" t="s">
        <v>141</v>
      </c>
    </row>
    <row r="139" spans="1:65" s="2" customFormat="1" ht="44.25" customHeight="1">
      <c r="A139" s="36"/>
      <c r="B139" s="37"/>
      <c r="C139" s="182" t="s">
        <v>274</v>
      </c>
      <c r="D139" s="182" t="s">
        <v>143</v>
      </c>
      <c r="E139" s="183" t="s">
        <v>939</v>
      </c>
      <c r="F139" s="184" t="s">
        <v>940</v>
      </c>
      <c r="G139" s="185" t="s">
        <v>223</v>
      </c>
      <c r="H139" s="186">
        <v>81.841999999999999</v>
      </c>
      <c r="I139" s="187"/>
      <c r="J139" s="188">
        <f>ROUND(I139*H139,2)</f>
        <v>0</v>
      </c>
      <c r="K139" s="184" t="s">
        <v>866</v>
      </c>
      <c r="L139" s="41"/>
      <c r="M139" s="189" t="s">
        <v>43</v>
      </c>
      <c r="N139" s="190" t="s">
        <v>51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933</v>
      </c>
      <c r="AT139" s="193" t="s">
        <v>143</v>
      </c>
      <c r="AU139" s="193" t="s">
        <v>85</v>
      </c>
      <c r="AY139" s="18" t="s">
        <v>141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85</v>
      </c>
      <c r="BK139" s="194">
        <f>ROUND(I139*H139,2)</f>
        <v>0</v>
      </c>
      <c r="BL139" s="18" t="s">
        <v>933</v>
      </c>
      <c r="BM139" s="193" t="s">
        <v>941</v>
      </c>
    </row>
    <row r="140" spans="1:65" s="13" customFormat="1" ht="11.25">
      <c r="B140" s="200"/>
      <c r="C140" s="201"/>
      <c r="D140" s="202" t="s">
        <v>152</v>
      </c>
      <c r="E140" s="203" t="s">
        <v>43</v>
      </c>
      <c r="F140" s="204" t="s">
        <v>942</v>
      </c>
      <c r="G140" s="201"/>
      <c r="H140" s="203" t="s">
        <v>43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152</v>
      </c>
      <c r="AU140" s="210" t="s">
        <v>85</v>
      </c>
      <c r="AV140" s="13" t="s">
        <v>85</v>
      </c>
      <c r="AW140" s="13" t="s">
        <v>41</v>
      </c>
      <c r="AX140" s="13" t="s">
        <v>80</v>
      </c>
      <c r="AY140" s="210" t="s">
        <v>141</v>
      </c>
    </row>
    <row r="141" spans="1:65" s="14" customFormat="1" ht="11.25">
      <c r="B141" s="211"/>
      <c r="C141" s="212"/>
      <c r="D141" s="202" t="s">
        <v>152</v>
      </c>
      <c r="E141" s="213" t="s">
        <v>43</v>
      </c>
      <c r="F141" s="214" t="s">
        <v>936</v>
      </c>
      <c r="G141" s="212"/>
      <c r="H141" s="215">
        <v>81.841999999999999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4" t="s">
        <v>87</v>
      </c>
      <c r="AW141" s="14" t="s">
        <v>41</v>
      </c>
      <c r="AX141" s="14" t="s">
        <v>80</v>
      </c>
      <c r="AY141" s="221" t="s">
        <v>141</v>
      </c>
    </row>
    <row r="142" spans="1:65" s="15" customFormat="1" ht="11.25">
      <c r="B142" s="222"/>
      <c r="C142" s="223"/>
      <c r="D142" s="202" t="s">
        <v>152</v>
      </c>
      <c r="E142" s="224" t="s">
        <v>43</v>
      </c>
      <c r="F142" s="225" t="s">
        <v>158</v>
      </c>
      <c r="G142" s="223"/>
      <c r="H142" s="226">
        <v>81.841999999999999</v>
      </c>
      <c r="I142" s="227"/>
      <c r="J142" s="223"/>
      <c r="K142" s="223"/>
      <c r="L142" s="228"/>
      <c r="M142" s="249"/>
      <c r="N142" s="250"/>
      <c r="O142" s="250"/>
      <c r="P142" s="250"/>
      <c r="Q142" s="250"/>
      <c r="R142" s="250"/>
      <c r="S142" s="250"/>
      <c r="T142" s="251"/>
      <c r="AT142" s="232" t="s">
        <v>152</v>
      </c>
      <c r="AU142" s="232" t="s">
        <v>85</v>
      </c>
      <c r="AV142" s="15" t="s">
        <v>148</v>
      </c>
      <c r="AW142" s="15" t="s">
        <v>41</v>
      </c>
      <c r="AX142" s="15" t="s">
        <v>85</v>
      </c>
      <c r="AY142" s="232" t="s">
        <v>141</v>
      </c>
    </row>
    <row r="143" spans="1:65" s="2" customFormat="1" ht="6.95" customHeight="1">
      <c r="A143" s="36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41"/>
      <c r="M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</sheetData>
  <sheetProtection password="C71F" sheet="1" objects="1" scenarios="1" formatColumns="0" formatRows="0" autoFilter="0"/>
  <autoFilter ref="C87:K14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8" t="str">
        <f>'Rekapitulace zakázky'!K6</f>
        <v>SO 04 - Oprava mostu v km 22,647 na trati Kutná Hora-Zruč n/S</v>
      </c>
      <c r="F7" s="379"/>
      <c r="G7" s="379"/>
      <c r="H7" s="379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78" t="s">
        <v>104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1" t="s">
        <v>943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4" t="s">
        <v>43</v>
      </c>
      <c r="F29" s="384"/>
      <c r="G29" s="384"/>
      <c r="H29" s="384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ROUND((SUM(BE92:BE132)),  2)</f>
        <v>0</v>
      </c>
      <c r="G35" s="36"/>
      <c r="H35" s="36"/>
      <c r="I35" s="128">
        <v>0.21</v>
      </c>
      <c r="J35" s="127">
        <f>ROUND(((SUM(BE92:BE132))*I35),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ROUND((SUM(BF92:BF132)),  2)</f>
        <v>0</v>
      </c>
      <c r="G36" s="36"/>
      <c r="H36" s="36"/>
      <c r="I36" s="128">
        <v>0.15</v>
      </c>
      <c r="J36" s="127">
        <f>ROUND(((SUM(BF92:BF132))*I36),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ROUND((SUM(BG92:BG132)),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ROUND((SUM(BH92:BH132)),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ROUND((SUM(BI92:BI132)),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E7</f>
        <v>SO 04 - Oprava mostu v km 22,647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5" t="s">
        <v>104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4" t="str">
        <f>E11</f>
        <v xml:space="preserve">22-10-3 - SO 04 - 001.3 - Oprava mostu v km 22,647 na trati Kutná Hora-Zruč n/S_VRN 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944</v>
      </c>
      <c r="E64" s="147"/>
      <c r="F64" s="147"/>
      <c r="G64" s="147"/>
      <c r="H64" s="147"/>
      <c r="I64" s="147"/>
      <c r="J64" s="148">
        <f>J93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945</v>
      </c>
      <c r="E65" s="152"/>
      <c r="F65" s="152"/>
      <c r="G65" s="152"/>
      <c r="H65" s="152"/>
      <c r="I65" s="152"/>
      <c r="J65" s="153">
        <f>J94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946</v>
      </c>
      <c r="E66" s="152"/>
      <c r="F66" s="152"/>
      <c r="G66" s="152"/>
      <c r="H66" s="152"/>
      <c r="I66" s="152"/>
      <c r="J66" s="153">
        <f>J98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947</v>
      </c>
      <c r="E67" s="152"/>
      <c r="F67" s="152"/>
      <c r="G67" s="152"/>
      <c r="H67" s="152"/>
      <c r="I67" s="152"/>
      <c r="J67" s="153">
        <f>J108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948</v>
      </c>
      <c r="E68" s="152"/>
      <c r="F68" s="152"/>
      <c r="G68" s="152"/>
      <c r="H68" s="152"/>
      <c r="I68" s="152"/>
      <c r="J68" s="153">
        <f>J117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949</v>
      </c>
      <c r="E69" s="152"/>
      <c r="F69" s="152"/>
      <c r="G69" s="152"/>
      <c r="H69" s="152"/>
      <c r="I69" s="152"/>
      <c r="J69" s="153">
        <f>J123</f>
        <v>0</v>
      </c>
      <c r="K69" s="99"/>
      <c r="L69" s="154"/>
    </row>
    <row r="70" spans="1:31" s="10" customFormat="1" ht="19.899999999999999" customHeight="1">
      <c r="B70" s="150"/>
      <c r="C70" s="99"/>
      <c r="D70" s="151" t="s">
        <v>950</v>
      </c>
      <c r="E70" s="152"/>
      <c r="F70" s="152"/>
      <c r="G70" s="152"/>
      <c r="H70" s="152"/>
      <c r="I70" s="152"/>
      <c r="J70" s="153">
        <f>J129</f>
        <v>0</v>
      </c>
      <c r="K70" s="99"/>
      <c r="L70" s="154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4" t="s">
        <v>126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5" t="str">
        <f>E7</f>
        <v>SO 04 - Oprava mostu v km 22,647 na trati Kutná Hora-Zruč n/S</v>
      </c>
      <c r="F80" s="386"/>
      <c r="G80" s="386"/>
      <c r="H80" s="38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103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85" t="s">
        <v>104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105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4" t="str">
        <f>E11</f>
        <v xml:space="preserve">22-10-3 - SO 04 - 001.3 - Oprava mostu v km 22,647 na trati Kutná Hora-Zruč n/S_VRN </v>
      </c>
      <c r="F84" s="387"/>
      <c r="G84" s="387"/>
      <c r="H84" s="387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21</v>
      </c>
      <c r="D86" s="38"/>
      <c r="E86" s="38"/>
      <c r="F86" s="28" t="str">
        <f>F14</f>
        <v xml:space="preserve"> </v>
      </c>
      <c r="G86" s="38"/>
      <c r="H86" s="38"/>
      <c r="I86" s="30" t="s">
        <v>23</v>
      </c>
      <c r="J86" s="61" t="str">
        <f>IF(J14="","",J14)</f>
        <v>24. 11. 2022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29</v>
      </c>
      <c r="D88" s="38"/>
      <c r="E88" s="38"/>
      <c r="F88" s="28" t="str">
        <f>E17</f>
        <v>Správa železnic, státní organizace</v>
      </c>
      <c r="G88" s="38"/>
      <c r="H88" s="38"/>
      <c r="I88" s="30" t="s">
        <v>37</v>
      </c>
      <c r="J88" s="34" t="str">
        <f>E23</f>
        <v>DIPONT s.r.o.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35</v>
      </c>
      <c r="D89" s="38"/>
      <c r="E89" s="38"/>
      <c r="F89" s="28" t="str">
        <f>IF(E20="","",E20)</f>
        <v>Vyplň údaj</v>
      </c>
      <c r="G89" s="38"/>
      <c r="H89" s="38"/>
      <c r="I89" s="30" t="s">
        <v>42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5"/>
      <c r="B91" s="156"/>
      <c r="C91" s="157" t="s">
        <v>127</v>
      </c>
      <c r="D91" s="158" t="s">
        <v>65</v>
      </c>
      <c r="E91" s="158" t="s">
        <v>61</v>
      </c>
      <c r="F91" s="158" t="s">
        <v>62</v>
      </c>
      <c r="G91" s="158" t="s">
        <v>128</v>
      </c>
      <c r="H91" s="158" t="s">
        <v>129</v>
      </c>
      <c r="I91" s="158" t="s">
        <v>130</v>
      </c>
      <c r="J91" s="158" t="s">
        <v>109</v>
      </c>
      <c r="K91" s="159" t="s">
        <v>131</v>
      </c>
      <c r="L91" s="160"/>
      <c r="M91" s="70" t="s">
        <v>43</v>
      </c>
      <c r="N91" s="71" t="s">
        <v>50</v>
      </c>
      <c r="O91" s="71" t="s">
        <v>132</v>
      </c>
      <c r="P91" s="71" t="s">
        <v>133</v>
      </c>
      <c r="Q91" s="71" t="s">
        <v>134</v>
      </c>
      <c r="R91" s="71" t="s">
        <v>135</v>
      </c>
      <c r="S91" s="71" t="s">
        <v>136</v>
      </c>
      <c r="T91" s="72" t="s">
        <v>137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>
      <c r="A92" s="36"/>
      <c r="B92" s="37"/>
      <c r="C92" s="77" t="s">
        <v>138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</f>
        <v>0</v>
      </c>
      <c r="Q92" s="74"/>
      <c r="R92" s="163">
        <f>R93</f>
        <v>0</v>
      </c>
      <c r="S92" s="74"/>
      <c r="T92" s="164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110</v>
      </c>
      <c r="BK92" s="165">
        <f>BK93</f>
        <v>0</v>
      </c>
    </row>
    <row r="93" spans="1:65" s="12" customFormat="1" ht="25.9" customHeight="1">
      <c r="B93" s="166"/>
      <c r="C93" s="167"/>
      <c r="D93" s="168" t="s">
        <v>79</v>
      </c>
      <c r="E93" s="169" t="s">
        <v>951</v>
      </c>
      <c r="F93" s="169" t="s">
        <v>952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P94+P98+P108+P117+P123+P129</f>
        <v>0</v>
      </c>
      <c r="Q93" s="174"/>
      <c r="R93" s="175">
        <f>R94+R98+R108+R117+R123+R129</f>
        <v>0</v>
      </c>
      <c r="S93" s="174"/>
      <c r="T93" s="176">
        <f>T94+T98+T108+T117+T123+T129</f>
        <v>0</v>
      </c>
      <c r="AR93" s="177" t="s">
        <v>178</v>
      </c>
      <c r="AT93" s="178" t="s">
        <v>79</v>
      </c>
      <c r="AU93" s="178" t="s">
        <v>80</v>
      </c>
      <c r="AY93" s="177" t="s">
        <v>141</v>
      </c>
      <c r="BK93" s="179">
        <f>BK94+BK98+BK108+BK117+BK123+BK129</f>
        <v>0</v>
      </c>
    </row>
    <row r="94" spans="1:65" s="12" customFormat="1" ht="22.9" customHeight="1">
      <c r="B94" s="166"/>
      <c r="C94" s="167"/>
      <c r="D94" s="168" t="s">
        <v>79</v>
      </c>
      <c r="E94" s="180" t="s">
        <v>953</v>
      </c>
      <c r="F94" s="180" t="s">
        <v>954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SUM(P95:P97)</f>
        <v>0</v>
      </c>
      <c r="Q94" s="174"/>
      <c r="R94" s="175">
        <f>SUM(R95:R97)</f>
        <v>0</v>
      </c>
      <c r="S94" s="174"/>
      <c r="T94" s="176">
        <f>SUM(T95:T97)</f>
        <v>0</v>
      </c>
      <c r="AR94" s="177" t="s">
        <v>178</v>
      </c>
      <c r="AT94" s="178" t="s">
        <v>79</v>
      </c>
      <c r="AU94" s="178" t="s">
        <v>85</v>
      </c>
      <c r="AY94" s="177" t="s">
        <v>141</v>
      </c>
      <c r="BK94" s="179">
        <f>SUM(BK95:BK97)</f>
        <v>0</v>
      </c>
    </row>
    <row r="95" spans="1:65" s="2" customFormat="1" ht="16.5" customHeight="1">
      <c r="A95" s="36"/>
      <c r="B95" s="37"/>
      <c r="C95" s="182" t="s">
        <v>85</v>
      </c>
      <c r="D95" s="182" t="s">
        <v>143</v>
      </c>
      <c r="E95" s="183" t="s">
        <v>955</v>
      </c>
      <c r="F95" s="184" t="s">
        <v>956</v>
      </c>
      <c r="G95" s="185" t="s">
        <v>859</v>
      </c>
      <c r="H95" s="186">
        <v>1</v>
      </c>
      <c r="I95" s="187"/>
      <c r="J95" s="188">
        <f>ROUND(I95*H95,2)</f>
        <v>0</v>
      </c>
      <c r="K95" s="184" t="s">
        <v>147</v>
      </c>
      <c r="L95" s="41"/>
      <c r="M95" s="189" t="s">
        <v>43</v>
      </c>
      <c r="N95" s="190" t="s">
        <v>51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957</v>
      </c>
      <c r="AT95" s="193" t="s">
        <v>143</v>
      </c>
      <c r="AU95" s="193" t="s">
        <v>87</v>
      </c>
      <c r="AY95" s="18" t="s">
        <v>141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85</v>
      </c>
      <c r="BK95" s="194">
        <f>ROUND(I95*H95,2)</f>
        <v>0</v>
      </c>
      <c r="BL95" s="18" t="s">
        <v>957</v>
      </c>
      <c r="BM95" s="193" t="s">
        <v>958</v>
      </c>
    </row>
    <row r="96" spans="1:65" s="2" customFormat="1" ht="11.25">
      <c r="A96" s="36"/>
      <c r="B96" s="37"/>
      <c r="C96" s="38"/>
      <c r="D96" s="195" t="s">
        <v>150</v>
      </c>
      <c r="E96" s="38"/>
      <c r="F96" s="196" t="s">
        <v>959</v>
      </c>
      <c r="G96" s="38"/>
      <c r="H96" s="38"/>
      <c r="I96" s="197"/>
      <c r="J96" s="38"/>
      <c r="K96" s="38"/>
      <c r="L96" s="41"/>
      <c r="M96" s="198"/>
      <c r="N96" s="19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150</v>
      </c>
      <c r="AU96" s="18" t="s">
        <v>87</v>
      </c>
    </row>
    <row r="97" spans="1:65" s="2" customFormat="1" ht="19.5">
      <c r="A97" s="36"/>
      <c r="B97" s="37"/>
      <c r="C97" s="38"/>
      <c r="D97" s="202" t="s">
        <v>457</v>
      </c>
      <c r="E97" s="38"/>
      <c r="F97" s="243" t="s">
        <v>960</v>
      </c>
      <c r="G97" s="38"/>
      <c r="H97" s="38"/>
      <c r="I97" s="197"/>
      <c r="J97" s="38"/>
      <c r="K97" s="38"/>
      <c r="L97" s="41"/>
      <c r="M97" s="198"/>
      <c r="N97" s="199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457</v>
      </c>
      <c r="AU97" s="18" t="s">
        <v>87</v>
      </c>
    </row>
    <row r="98" spans="1:65" s="12" customFormat="1" ht="22.9" customHeight="1">
      <c r="B98" s="166"/>
      <c r="C98" s="167"/>
      <c r="D98" s="168" t="s">
        <v>79</v>
      </c>
      <c r="E98" s="180" t="s">
        <v>961</v>
      </c>
      <c r="F98" s="180" t="s">
        <v>962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SUM(P99:P107)</f>
        <v>0</v>
      </c>
      <c r="Q98" s="174"/>
      <c r="R98" s="175">
        <f>SUM(R99:R107)</f>
        <v>0</v>
      </c>
      <c r="S98" s="174"/>
      <c r="T98" s="176">
        <f>SUM(T99:T107)</f>
        <v>0</v>
      </c>
      <c r="AR98" s="177" t="s">
        <v>178</v>
      </c>
      <c r="AT98" s="178" t="s">
        <v>79</v>
      </c>
      <c r="AU98" s="178" t="s">
        <v>85</v>
      </c>
      <c r="AY98" s="177" t="s">
        <v>141</v>
      </c>
      <c r="BK98" s="179">
        <f>SUM(BK99:BK107)</f>
        <v>0</v>
      </c>
    </row>
    <row r="99" spans="1:65" s="2" customFormat="1" ht="16.5" customHeight="1">
      <c r="A99" s="36"/>
      <c r="B99" s="37"/>
      <c r="C99" s="182" t="s">
        <v>87</v>
      </c>
      <c r="D99" s="182" t="s">
        <v>143</v>
      </c>
      <c r="E99" s="183" t="s">
        <v>963</v>
      </c>
      <c r="F99" s="184" t="s">
        <v>962</v>
      </c>
      <c r="G99" s="185" t="s">
        <v>859</v>
      </c>
      <c r="H99" s="186">
        <v>1</v>
      </c>
      <c r="I99" s="187"/>
      <c r="J99" s="188">
        <f>ROUND(I99*H99,2)</f>
        <v>0</v>
      </c>
      <c r="K99" s="184" t="s">
        <v>147</v>
      </c>
      <c r="L99" s="41"/>
      <c r="M99" s="189" t="s">
        <v>43</v>
      </c>
      <c r="N99" s="190" t="s">
        <v>51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957</v>
      </c>
      <c r="AT99" s="193" t="s">
        <v>143</v>
      </c>
      <c r="AU99" s="193" t="s">
        <v>87</v>
      </c>
      <c r="AY99" s="18" t="s">
        <v>141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85</v>
      </c>
      <c r="BK99" s="194">
        <f>ROUND(I99*H99,2)</f>
        <v>0</v>
      </c>
      <c r="BL99" s="18" t="s">
        <v>957</v>
      </c>
      <c r="BM99" s="193" t="s">
        <v>964</v>
      </c>
    </row>
    <row r="100" spans="1:65" s="2" customFormat="1" ht="11.25">
      <c r="A100" s="36"/>
      <c r="B100" s="37"/>
      <c r="C100" s="38"/>
      <c r="D100" s="195" t="s">
        <v>150</v>
      </c>
      <c r="E100" s="38"/>
      <c r="F100" s="196" t="s">
        <v>965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150</v>
      </c>
      <c r="AU100" s="18" t="s">
        <v>87</v>
      </c>
    </row>
    <row r="101" spans="1:65" s="2" customFormat="1" ht="19.5">
      <c r="A101" s="36"/>
      <c r="B101" s="37"/>
      <c r="C101" s="38"/>
      <c r="D101" s="202" t="s">
        <v>457</v>
      </c>
      <c r="E101" s="38"/>
      <c r="F101" s="243" t="s">
        <v>966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457</v>
      </c>
      <c r="AU101" s="18" t="s">
        <v>87</v>
      </c>
    </row>
    <row r="102" spans="1:65" s="2" customFormat="1" ht="16.5" customHeight="1">
      <c r="A102" s="36"/>
      <c r="B102" s="37"/>
      <c r="C102" s="182" t="s">
        <v>163</v>
      </c>
      <c r="D102" s="182" t="s">
        <v>143</v>
      </c>
      <c r="E102" s="183" t="s">
        <v>967</v>
      </c>
      <c r="F102" s="184" t="s">
        <v>968</v>
      </c>
      <c r="G102" s="185" t="s">
        <v>859</v>
      </c>
      <c r="H102" s="186">
        <v>1</v>
      </c>
      <c r="I102" s="187"/>
      <c r="J102" s="188">
        <f>ROUND(I102*H102,2)</f>
        <v>0</v>
      </c>
      <c r="K102" s="184" t="s">
        <v>147</v>
      </c>
      <c r="L102" s="41"/>
      <c r="M102" s="189" t="s">
        <v>43</v>
      </c>
      <c r="N102" s="190" t="s">
        <v>51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957</v>
      </c>
      <c r="AT102" s="193" t="s">
        <v>143</v>
      </c>
      <c r="AU102" s="193" t="s">
        <v>87</v>
      </c>
      <c r="AY102" s="18" t="s">
        <v>141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85</v>
      </c>
      <c r="BK102" s="194">
        <f>ROUND(I102*H102,2)</f>
        <v>0</v>
      </c>
      <c r="BL102" s="18" t="s">
        <v>957</v>
      </c>
      <c r="BM102" s="193" t="s">
        <v>969</v>
      </c>
    </row>
    <row r="103" spans="1:65" s="2" customFormat="1" ht="11.25">
      <c r="A103" s="36"/>
      <c r="B103" s="37"/>
      <c r="C103" s="38"/>
      <c r="D103" s="195" t="s">
        <v>150</v>
      </c>
      <c r="E103" s="38"/>
      <c r="F103" s="196" t="s">
        <v>970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150</v>
      </c>
      <c r="AU103" s="18" t="s">
        <v>87</v>
      </c>
    </row>
    <row r="104" spans="1:65" s="2" customFormat="1" ht="29.25">
      <c r="A104" s="36"/>
      <c r="B104" s="37"/>
      <c r="C104" s="38"/>
      <c r="D104" s="202" t="s">
        <v>457</v>
      </c>
      <c r="E104" s="38"/>
      <c r="F104" s="243" t="s">
        <v>971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457</v>
      </c>
      <c r="AU104" s="18" t="s">
        <v>87</v>
      </c>
    </row>
    <row r="105" spans="1:65" s="2" customFormat="1" ht="16.5" customHeight="1">
      <c r="A105" s="36"/>
      <c r="B105" s="37"/>
      <c r="C105" s="182" t="s">
        <v>148</v>
      </c>
      <c r="D105" s="182" t="s">
        <v>143</v>
      </c>
      <c r="E105" s="183" t="s">
        <v>972</v>
      </c>
      <c r="F105" s="184" t="s">
        <v>973</v>
      </c>
      <c r="G105" s="185" t="s">
        <v>859</v>
      </c>
      <c r="H105" s="186">
        <v>1</v>
      </c>
      <c r="I105" s="187"/>
      <c r="J105" s="188">
        <f>ROUND(I105*H105,2)</f>
        <v>0</v>
      </c>
      <c r="K105" s="184" t="s">
        <v>147</v>
      </c>
      <c r="L105" s="41"/>
      <c r="M105" s="189" t="s">
        <v>43</v>
      </c>
      <c r="N105" s="190" t="s">
        <v>51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957</v>
      </c>
      <c r="AT105" s="193" t="s">
        <v>143</v>
      </c>
      <c r="AU105" s="193" t="s">
        <v>87</v>
      </c>
      <c r="AY105" s="18" t="s">
        <v>141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85</v>
      </c>
      <c r="BK105" s="194">
        <f>ROUND(I105*H105,2)</f>
        <v>0</v>
      </c>
      <c r="BL105" s="18" t="s">
        <v>957</v>
      </c>
      <c r="BM105" s="193" t="s">
        <v>974</v>
      </c>
    </row>
    <row r="106" spans="1:65" s="2" customFormat="1" ht="11.25">
      <c r="A106" s="36"/>
      <c r="B106" s="37"/>
      <c r="C106" s="38"/>
      <c r="D106" s="195" t="s">
        <v>150</v>
      </c>
      <c r="E106" s="38"/>
      <c r="F106" s="196" t="s">
        <v>975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150</v>
      </c>
      <c r="AU106" s="18" t="s">
        <v>87</v>
      </c>
    </row>
    <row r="107" spans="1:65" s="2" customFormat="1" ht="19.5">
      <c r="A107" s="36"/>
      <c r="B107" s="37"/>
      <c r="C107" s="38"/>
      <c r="D107" s="202" t="s">
        <v>457</v>
      </c>
      <c r="E107" s="38"/>
      <c r="F107" s="243" t="s">
        <v>976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457</v>
      </c>
      <c r="AU107" s="18" t="s">
        <v>87</v>
      </c>
    </row>
    <row r="108" spans="1:65" s="12" customFormat="1" ht="22.9" customHeight="1">
      <c r="B108" s="166"/>
      <c r="C108" s="167"/>
      <c r="D108" s="168" t="s">
        <v>79</v>
      </c>
      <c r="E108" s="180" t="s">
        <v>977</v>
      </c>
      <c r="F108" s="180" t="s">
        <v>978</v>
      </c>
      <c r="G108" s="167"/>
      <c r="H108" s="167"/>
      <c r="I108" s="170"/>
      <c r="J108" s="181">
        <f>BK108</f>
        <v>0</v>
      </c>
      <c r="K108" s="167"/>
      <c r="L108" s="172"/>
      <c r="M108" s="173"/>
      <c r="N108" s="174"/>
      <c r="O108" s="174"/>
      <c r="P108" s="175">
        <f>SUM(P109:P116)</f>
        <v>0</v>
      </c>
      <c r="Q108" s="174"/>
      <c r="R108" s="175">
        <f>SUM(R109:R116)</f>
        <v>0</v>
      </c>
      <c r="S108" s="174"/>
      <c r="T108" s="176">
        <f>SUM(T109:T116)</f>
        <v>0</v>
      </c>
      <c r="AR108" s="177" t="s">
        <v>178</v>
      </c>
      <c r="AT108" s="178" t="s">
        <v>79</v>
      </c>
      <c r="AU108" s="178" t="s">
        <v>85</v>
      </c>
      <c r="AY108" s="177" t="s">
        <v>141</v>
      </c>
      <c r="BK108" s="179">
        <f>SUM(BK109:BK116)</f>
        <v>0</v>
      </c>
    </row>
    <row r="109" spans="1:65" s="2" customFormat="1" ht="16.5" customHeight="1">
      <c r="A109" s="36"/>
      <c r="B109" s="37"/>
      <c r="C109" s="182" t="s">
        <v>178</v>
      </c>
      <c r="D109" s="182" t="s">
        <v>143</v>
      </c>
      <c r="E109" s="183" t="s">
        <v>979</v>
      </c>
      <c r="F109" s="184" t="s">
        <v>980</v>
      </c>
      <c r="G109" s="185" t="s">
        <v>859</v>
      </c>
      <c r="H109" s="186">
        <v>1</v>
      </c>
      <c r="I109" s="187"/>
      <c r="J109" s="188">
        <f>ROUND(I109*H109,2)</f>
        <v>0</v>
      </c>
      <c r="K109" s="184" t="s">
        <v>147</v>
      </c>
      <c r="L109" s="41"/>
      <c r="M109" s="189" t="s">
        <v>43</v>
      </c>
      <c r="N109" s="190" t="s">
        <v>51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957</v>
      </c>
      <c r="AT109" s="193" t="s">
        <v>143</v>
      </c>
      <c r="AU109" s="193" t="s">
        <v>87</v>
      </c>
      <c r="AY109" s="18" t="s">
        <v>141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85</v>
      </c>
      <c r="BK109" s="194">
        <f>ROUND(I109*H109,2)</f>
        <v>0</v>
      </c>
      <c r="BL109" s="18" t="s">
        <v>957</v>
      </c>
      <c r="BM109" s="193" t="s">
        <v>981</v>
      </c>
    </row>
    <row r="110" spans="1:65" s="2" customFormat="1" ht="11.25">
      <c r="A110" s="36"/>
      <c r="B110" s="37"/>
      <c r="C110" s="38"/>
      <c r="D110" s="195" t="s">
        <v>150</v>
      </c>
      <c r="E110" s="38"/>
      <c r="F110" s="196" t="s">
        <v>982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150</v>
      </c>
      <c r="AU110" s="18" t="s">
        <v>87</v>
      </c>
    </row>
    <row r="111" spans="1:65" s="2" customFormat="1" ht="19.5">
      <c r="A111" s="36"/>
      <c r="B111" s="37"/>
      <c r="C111" s="38"/>
      <c r="D111" s="202" t="s">
        <v>457</v>
      </c>
      <c r="E111" s="38"/>
      <c r="F111" s="243" t="s">
        <v>983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457</v>
      </c>
      <c r="AU111" s="18" t="s">
        <v>87</v>
      </c>
    </row>
    <row r="112" spans="1:65" s="2" customFormat="1" ht="16.5" customHeight="1">
      <c r="A112" s="36"/>
      <c r="B112" s="37"/>
      <c r="C112" s="182" t="s">
        <v>189</v>
      </c>
      <c r="D112" s="182" t="s">
        <v>143</v>
      </c>
      <c r="E112" s="183" t="s">
        <v>984</v>
      </c>
      <c r="F112" s="184" t="s">
        <v>985</v>
      </c>
      <c r="G112" s="185" t="s">
        <v>859</v>
      </c>
      <c r="H112" s="186">
        <v>1</v>
      </c>
      <c r="I112" s="187"/>
      <c r="J112" s="188">
        <f>ROUND(I112*H112,2)</f>
        <v>0</v>
      </c>
      <c r="K112" s="184" t="s">
        <v>43</v>
      </c>
      <c r="L112" s="41"/>
      <c r="M112" s="189" t="s">
        <v>43</v>
      </c>
      <c r="N112" s="190" t="s">
        <v>51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957</v>
      </c>
      <c r="AT112" s="193" t="s">
        <v>143</v>
      </c>
      <c r="AU112" s="193" t="s">
        <v>87</v>
      </c>
      <c r="AY112" s="18" t="s">
        <v>141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85</v>
      </c>
      <c r="BK112" s="194">
        <f>ROUND(I112*H112,2)</f>
        <v>0</v>
      </c>
      <c r="BL112" s="18" t="s">
        <v>957</v>
      </c>
      <c r="BM112" s="193" t="s">
        <v>986</v>
      </c>
    </row>
    <row r="113" spans="1:65" s="2" customFormat="1" ht="19.5">
      <c r="A113" s="36"/>
      <c r="B113" s="37"/>
      <c r="C113" s="38"/>
      <c r="D113" s="202" t="s">
        <v>457</v>
      </c>
      <c r="E113" s="38"/>
      <c r="F113" s="243" t="s">
        <v>987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457</v>
      </c>
      <c r="AU113" s="18" t="s">
        <v>87</v>
      </c>
    </row>
    <row r="114" spans="1:65" s="2" customFormat="1" ht="16.5" customHeight="1">
      <c r="A114" s="36"/>
      <c r="B114" s="37"/>
      <c r="C114" s="182" t="s">
        <v>194</v>
      </c>
      <c r="D114" s="182" t="s">
        <v>143</v>
      </c>
      <c r="E114" s="183" t="s">
        <v>988</v>
      </c>
      <c r="F114" s="184" t="s">
        <v>989</v>
      </c>
      <c r="G114" s="185" t="s">
        <v>859</v>
      </c>
      <c r="H114" s="186">
        <v>1</v>
      </c>
      <c r="I114" s="187"/>
      <c r="J114" s="188">
        <f>ROUND(I114*H114,2)</f>
        <v>0</v>
      </c>
      <c r="K114" s="184" t="s">
        <v>147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957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957</v>
      </c>
      <c r="BM114" s="193" t="s">
        <v>990</v>
      </c>
    </row>
    <row r="115" spans="1:65" s="2" customFormat="1" ht="11.25">
      <c r="A115" s="36"/>
      <c r="B115" s="37"/>
      <c r="C115" s="38"/>
      <c r="D115" s="195" t="s">
        <v>150</v>
      </c>
      <c r="E115" s="38"/>
      <c r="F115" s="196" t="s">
        <v>991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150</v>
      </c>
      <c r="AU115" s="18" t="s">
        <v>87</v>
      </c>
    </row>
    <row r="116" spans="1:65" s="2" customFormat="1" ht="19.5">
      <c r="A116" s="36"/>
      <c r="B116" s="37"/>
      <c r="C116" s="38"/>
      <c r="D116" s="202" t="s">
        <v>457</v>
      </c>
      <c r="E116" s="38"/>
      <c r="F116" s="243" t="s">
        <v>992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457</v>
      </c>
      <c r="AU116" s="18" t="s">
        <v>87</v>
      </c>
    </row>
    <row r="117" spans="1:65" s="12" customFormat="1" ht="22.9" customHeight="1">
      <c r="B117" s="166"/>
      <c r="C117" s="167"/>
      <c r="D117" s="168" t="s">
        <v>79</v>
      </c>
      <c r="E117" s="180" t="s">
        <v>993</v>
      </c>
      <c r="F117" s="180" t="s">
        <v>994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SUM(P118:P122)</f>
        <v>0</v>
      </c>
      <c r="Q117" s="174"/>
      <c r="R117" s="175">
        <f>SUM(R118:R122)</f>
        <v>0</v>
      </c>
      <c r="S117" s="174"/>
      <c r="T117" s="176">
        <f>SUM(T118:T122)</f>
        <v>0</v>
      </c>
      <c r="AR117" s="177" t="s">
        <v>178</v>
      </c>
      <c r="AT117" s="178" t="s">
        <v>79</v>
      </c>
      <c r="AU117" s="178" t="s">
        <v>85</v>
      </c>
      <c r="AY117" s="177" t="s">
        <v>141</v>
      </c>
      <c r="BK117" s="179">
        <f>SUM(BK118:BK122)</f>
        <v>0</v>
      </c>
    </row>
    <row r="118" spans="1:65" s="2" customFormat="1" ht="16.5" customHeight="1">
      <c r="A118" s="36"/>
      <c r="B118" s="37"/>
      <c r="C118" s="182" t="s">
        <v>201</v>
      </c>
      <c r="D118" s="182" t="s">
        <v>143</v>
      </c>
      <c r="E118" s="183" t="s">
        <v>995</v>
      </c>
      <c r="F118" s="184" t="s">
        <v>994</v>
      </c>
      <c r="G118" s="185" t="s">
        <v>859</v>
      </c>
      <c r="H118" s="186">
        <v>1</v>
      </c>
      <c r="I118" s="187"/>
      <c r="J118" s="188">
        <f>ROUND(I118*H118,2)</f>
        <v>0</v>
      </c>
      <c r="K118" s="184" t="s">
        <v>147</v>
      </c>
      <c r="L118" s="41"/>
      <c r="M118" s="189" t="s">
        <v>43</v>
      </c>
      <c r="N118" s="190" t="s">
        <v>51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957</v>
      </c>
      <c r="AT118" s="193" t="s">
        <v>143</v>
      </c>
      <c r="AU118" s="193" t="s">
        <v>87</v>
      </c>
      <c r="AY118" s="18" t="s">
        <v>141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85</v>
      </c>
      <c r="BK118" s="194">
        <f>ROUND(I118*H118,2)</f>
        <v>0</v>
      </c>
      <c r="BL118" s="18" t="s">
        <v>957</v>
      </c>
      <c r="BM118" s="193" t="s">
        <v>996</v>
      </c>
    </row>
    <row r="119" spans="1:65" s="2" customFormat="1" ht="11.25">
      <c r="A119" s="36"/>
      <c r="B119" s="37"/>
      <c r="C119" s="38"/>
      <c r="D119" s="195" t="s">
        <v>150</v>
      </c>
      <c r="E119" s="38"/>
      <c r="F119" s="196" t="s">
        <v>997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150</v>
      </c>
      <c r="AU119" s="18" t="s">
        <v>87</v>
      </c>
    </row>
    <row r="120" spans="1:65" s="2" customFormat="1" ht="16.5" customHeight="1">
      <c r="A120" s="36"/>
      <c r="B120" s="37"/>
      <c r="C120" s="182" t="s">
        <v>207</v>
      </c>
      <c r="D120" s="182" t="s">
        <v>143</v>
      </c>
      <c r="E120" s="183" t="s">
        <v>998</v>
      </c>
      <c r="F120" s="184" t="s">
        <v>999</v>
      </c>
      <c r="G120" s="185" t="s">
        <v>859</v>
      </c>
      <c r="H120" s="186">
        <v>1</v>
      </c>
      <c r="I120" s="187"/>
      <c r="J120" s="188">
        <f>ROUND(I120*H120,2)</f>
        <v>0</v>
      </c>
      <c r="K120" s="184" t="s">
        <v>147</v>
      </c>
      <c r="L120" s="41"/>
      <c r="M120" s="189" t="s">
        <v>43</v>
      </c>
      <c r="N120" s="190" t="s">
        <v>51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957</v>
      </c>
      <c r="AT120" s="193" t="s">
        <v>143</v>
      </c>
      <c r="AU120" s="193" t="s">
        <v>87</v>
      </c>
      <c r="AY120" s="18" t="s">
        <v>141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85</v>
      </c>
      <c r="BK120" s="194">
        <f>ROUND(I120*H120,2)</f>
        <v>0</v>
      </c>
      <c r="BL120" s="18" t="s">
        <v>957</v>
      </c>
      <c r="BM120" s="193" t="s">
        <v>1000</v>
      </c>
    </row>
    <row r="121" spans="1:65" s="2" customFormat="1" ht="11.25">
      <c r="A121" s="36"/>
      <c r="B121" s="37"/>
      <c r="C121" s="38"/>
      <c r="D121" s="195" t="s">
        <v>150</v>
      </c>
      <c r="E121" s="38"/>
      <c r="F121" s="196" t="s">
        <v>1001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150</v>
      </c>
      <c r="AU121" s="18" t="s">
        <v>87</v>
      </c>
    </row>
    <row r="122" spans="1:65" s="2" customFormat="1" ht="19.5">
      <c r="A122" s="36"/>
      <c r="B122" s="37"/>
      <c r="C122" s="38"/>
      <c r="D122" s="202" t="s">
        <v>457</v>
      </c>
      <c r="E122" s="38"/>
      <c r="F122" s="243" t="s">
        <v>1002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457</v>
      </c>
      <c r="AU122" s="18" t="s">
        <v>87</v>
      </c>
    </row>
    <row r="123" spans="1:65" s="12" customFormat="1" ht="22.9" customHeight="1">
      <c r="B123" s="166"/>
      <c r="C123" s="167"/>
      <c r="D123" s="168" t="s">
        <v>79</v>
      </c>
      <c r="E123" s="180" t="s">
        <v>1003</v>
      </c>
      <c r="F123" s="180" t="s">
        <v>1004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SUM(P124:P128)</f>
        <v>0</v>
      </c>
      <c r="Q123" s="174"/>
      <c r="R123" s="175">
        <f>SUM(R124:R128)</f>
        <v>0</v>
      </c>
      <c r="S123" s="174"/>
      <c r="T123" s="176">
        <f>SUM(T124:T128)</f>
        <v>0</v>
      </c>
      <c r="AR123" s="177" t="s">
        <v>178</v>
      </c>
      <c r="AT123" s="178" t="s">
        <v>79</v>
      </c>
      <c r="AU123" s="178" t="s">
        <v>85</v>
      </c>
      <c r="AY123" s="177" t="s">
        <v>141</v>
      </c>
      <c r="BK123" s="179">
        <f>SUM(BK124:BK128)</f>
        <v>0</v>
      </c>
    </row>
    <row r="124" spans="1:65" s="2" customFormat="1" ht="16.5" customHeight="1">
      <c r="A124" s="36"/>
      <c r="B124" s="37"/>
      <c r="C124" s="182" t="s">
        <v>213</v>
      </c>
      <c r="D124" s="182" t="s">
        <v>143</v>
      </c>
      <c r="E124" s="183" t="s">
        <v>1005</v>
      </c>
      <c r="F124" s="184" t="s">
        <v>1006</v>
      </c>
      <c r="G124" s="185" t="s">
        <v>859</v>
      </c>
      <c r="H124" s="186">
        <v>1</v>
      </c>
      <c r="I124" s="187"/>
      <c r="J124" s="188">
        <f>ROUND(I124*H124,2)</f>
        <v>0</v>
      </c>
      <c r="K124" s="184" t="s">
        <v>147</v>
      </c>
      <c r="L124" s="41"/>
      <c r="M124" s="189" t="s">
        <v>43</v>
      </c>
      <c r="N124" s="190" t="s">
        <v>51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957</v>
      </c>
      <c r="AT124" s="193" t="s">
        <v>143</v>
      </c>
      <c r="AU124" s="193" t="s">
        <v>87</v>
      </c>
      <c r="AY124" s="18" t="s">
        <v>141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85</v>
      </c>
      <c r="BK124" s="194">
        <f>ROUND(I124*H124,2)</f>
        <v>0</v>
      </c>
      <c r="BL124" s="18" t="s">
        <v>957</v>
      </c>
      <c r="BM124" s="193" t="s">
        <v>1007</v>
      </c>
    </row>
    <row r="125" spans="1:65" s="2" customFormat="1" ht="11.25">
      <c r="A125" s="36"/>
      <c r="B125" s="37"/>
      <c r="C125" s="38"/>
      <c r="D125" s="195" t="s">
        <v>150</v>
      </c>
      <c r="E125" s="38"/>
      <c r="F125" s="196" t="s">
        <v>1008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150</v>
      </c>
      <c r="AU125" s="18" t="s">
        <v>87</v>
      </c>
    </row>
    <row r="126" spans="1:65" s="2" customFormat="1" ht="29.25">
      <c r="A126" s="36"/>
      <c r="B126" s="37"/>
      <c r="C126" s="38"/>
      <c r="D126" s="202" t="s">
        <v>457</v>
      </c>
      <c r="E126" s="38"/>
      <c r="F126" s="243" t="s">
        <v>1009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457</v>
      </c>
      <c r="AU126" s="18" t="s">
        <v>87</v>
      </c>
    </row>
    <row r="127" spans="1:65" s="13" customFormat="1" ht="11.25">
      <c r="B127" s="200"/>
      <c r="C127" s="201"/>
      <c r="D127" s="202" t="s">
        <v>152</v>
      </c>
      <c r="E127" s="203" t="s">
        <v>43</v>
      </c>
      <c r="F127" s="204" t="s">
        <v>1010</v>
      </c>
      <c r="G127" s="201"/>
      <c r="H127" s="203" t="s">
        <v>43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152</v>
      </c>
      <c r="AU127" s="210" t="s">
        <v>87</v>
      </c>
      <c r="AV127" s="13" t="s">
        <v>85</v>
      </c>
      <c r="AW127" s="13" t="s">
        <v>41</v>
      </c>
      <c r="AX127" s="13" t="s">
        <v>80</v>
      </c>
      <c r="AY127" s="210" t="s">
        <v>141</v>
      </c>
    </row>
    <row r="128" spans="1:65" s="14" customFormat="1" ht="11.25">
      <c r="B128" s="211"/>
      <c r="C128" s="212"/>
      <c r="D128" s="202" t="s">
        <v>152</v>
      </c>
      <c r="E128" s="213" t="s">
        <v>43</v>
      </c>
      <c r="F128" s="214" t="s">
        <v>85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87</v>
      </c>
      <c r="AV128" s="14" t="s">
        <v>87</v>
      </c>
      <c r="AW128" s="14" t="s">
        <v>41</v>
      </c>
      <c r="AX128" s="14" t="s">
        <v>85</v>
      </c>
      <c r="AY128" s="221" t="s">
        <v>141</v>
      </c>
    </row>
    <row r="129" spans="1:65" s="12" customFormat="1" ht="22.9" customHeight="1">
      <c r="B129" s="166"/>
      <c r="C129" s="167"/>
      <c r="D129" s="168" t="s">
        <v>79</v>
      </c>
      <c r="E129" s="180" t="s">
        <v>1011</v>
      </c>
      <c r="F129" s="180" t="s">
        <v>1012</v>
      </c>
      <c r="G129" s="167"/>
      <c r="H129" s="167"/>
      <c r="I129" s="170"/>
      <c r="J129" s="181">
        <f>BK129</f>
        <v>0</v>
      </c>
      <c r="K129" s="167"/>
      <c r="L129" s="172"/>
      <c r="M129" s="173"/>
      <c r="N129" s="174"/>
      <c r="O129" s="174"/>
      <c r="P129" s="175">
        <f>SUM(P130:P132)</f>
        <v>0</v>
      </c>
      <c r="Q129" s="174"/>
      <c r="R129" s="175">
        <f>SUM(R130:R132)</f>
        <v>0</v>
      </c>
      <c r="S129" s="174"/>
      <c r="T129" s="176">
        <f>SUM(T130:T132)</f>
        <v>0</v>
      </c>
      <c r="AR129" s="177" t="s">
        <v>178</v>
      </c>
      <c r="AT129" s="178" t="s">
        <v>79</v>
      </c>
      <c r="AU129" s="178" t="s">
        <v>85</v>
      </c>
      <c r="AY129" s="177" t="s">
        <v>141</v>
      </c>
      <c r="BK129" s="179">
        <f>SUM(BK130:BK132)</f>
        <v>0</v>
      </c>
    </row>
    <row r="130" spans="1:65" s="2" customFormat="1" ht="16.5" customHeight="1">
      <c r="A130" s="36"/>
      <c r="B130" s="37"/>
      <c r="C130" s="182" t="s">
        <v>220</v>
      </c>
      <c r="D130" s="182" t="s">
        <v>143</v>
      </c>
      <c r="E130" s="183" t="s">
        <v>1013</v>
      </c>
      <c r="F130" s="184" t="s">
        <v>1014</v>
      </c>
      <c r="G130" s="185" t="s">
        <v>859</v>
      </c>
      <c r="H130" s="186">
        <v>1</v>
      </c>
      <c r="I130" s="187"/>
      <c r="J130" s="188">
        <f>ROUND(I130*H130,2)</f>
        <v>0</v>
      </c>
      <c r="K130" s="184" t="s">
        <v>147</v>
      </c>
      <c r="L130" s="41"/>
      <c r="M130" s="189" t="s">
        <v>43</v>
      </c>
      <c r="N130" s="190" t="s">
        <v>51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957</v>
      </c>
      <c r="AT130" s="193" t="s">
        <v>143</v>
      </c>
      <c r="AU130" s="193" t="s">
        <v>87</v>
      </c>
      <c r="AY130" s="18" t="s">
        <v>141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85</v>
      </c>
      <c r="BK130" s="194">
        <f>ROUND(I130*H130,2)</f>
        <v>0</v>
      </c>
      <c r="BL130" s="18" t="s">
        <v>957</v>
      </c>
      <c r="BM130" s="193" t="s">
        <v>1015</v>
      </c>
    </row>
    <row r="131" spans="1:65" s="2" customFormat="1" ht="11.25">
      <c r="A131" s="36"/>
      <c r="B131" s="37"/>
      <c r="C131" s="38"/>
      <c r="D131" s="195" t="s">
        <v>150</v>
      </c>
      <c r="E131" s="38"/>
      <c r="F131" s="196" t="s">
        <v>1016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150</v>
      </c>
      <c r="AU131" s="18" t="s">
        <v>87</v>
      </c>
    </row>
    <row r="132" spans="1:65" s="2" customFormat="1" ht="19.5">
      <c r="A132" s="36"/>
      <c r="B132" s="37"/>
      <c r="C132" s="38"/>
      <c r="D132" s="202" t="s">
        <v>457</v>
      </c>
      <c r="E132" s="38"/>
      <c r="F132" s="243" t="s">
        <v>1017</v>
      </c>
      <c r="G132" s="38"/>
      <c r="H132" s="38"/>
      <c r="I132" s="197"/>
      <c r="J132" s="38"/>
      <c r="K132" s="38"/>
      <c r="L132" s="41"/>
      <c r="M132" s="245"/>
      <c r="N132" s="246"/>
      <c r="O132" s="247"/>
      <c r="P132" s="247"/>
      <c r="Q132" s="247"/>
      <c r="R132" s="247"/>
      <c r="S132" s="247"/>
      <c r="T132" s="24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457</v>
      </c>
      <c r="AU132" s="18" t="s">
        <v>87</v>
      </c>
    </row>
    <row r="133" spans="1:65" s="2" customFormat="1" ht="6.95" customHeight="1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Il7TH0bjlfg3r/99SLI1wRG17dug2eamPV9syAWWP9vymuVJa9g5QQD9hRJ6QpxrcqHI4rz+1mD/y4nxh/2lpg==" saltValue="Cd94813UOyQk8+ZHZwTaa/tNIi7tbw9J1sKUPDDxiFcP+DBeYlfplKASIrf18jhqeI9RV30jf4xYEai/jI4QPQ==" spinCount="100000" sheet="1" objects="1" scenarios="1" formatColumns="0" formatRows="0" autoFilter="0"/>
  <autoFilter ref="C91:K132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100" r:id="rId2"/>
    <hyperlink ref="F103" r:id="rId3"/>
    <hyperlink ref="F106" r:id="rId4"/>
    <hyperlink ref="F110" r:id="rId5"/>
    <hyperlink ref="F115" r:id="rId6"/>
    <hyperlink ref="F119" r:id="rId7"/>
    <hyperlink ref="F121" r:id="rId8"/>
    <hyperlink ref="F125" r:id="rId9"/>
    <hyperlink ref="F131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8" t="str">
        <f>'Rekapitulace zakázky'!K6</f>
        <v>SO 04 - Oprava mostu v km 22,647 na trati Kutná Hora-Zruč n/S</v>
      </c>
      <c r="F7" s="379"/>
      <c r="G7" s="379"/>
      <c r="H7" s="379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78" t="s">
        <v>104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1" t="s">
        <v>1018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4" t="s">
        <v>43</v>
      </c>
      <c r="F29" s="384"/>
      <c r="G29" s="384"/>
      <c r="H29" s="384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ROUND((SUM(BE87:BE92)),  2)</f>
        <v>0</v>
      </c>
      <c r="G35" s="36"/>
      <c r="H35" s="36"/>
      <c r="I35" s="128">
        <v>0.21</v>
      </c>
      <c r="J35" s="127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ROUND((SUM(BF87:BF92)),  2)</f>
        <v>0</v>
      </c>
      <c r="G36" s="36"/>
      <c r="H36" s="36"/>
      <c r="I36" s="128">
        <v>0.15</v>
      </c>
      <c r="J36" s="127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ROUND((SUM(BG87:BG92)),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ROUND((SUM(BH87:BH92)),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ROUND((SUM(BI87:BI92)),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5" t="str">
        <f>E7</f>
        <v>SO 04 - Oprava mostu v km 22,647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5" t="s">
        <v>104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4" t="str">
        <f>E11</f>
        <v>22-10-4 - SO 04 - 001.3 - Oprava mostu v km 22,647 na trati Kutná Hora-Zruč n/S_DSPS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108</v>
      </c>
      <c r="D61" s="141"/>
      <c r="E61" s="141"/>
      <c r="F61" s="141"/>
      <c r="G61" s="141"/>
      <c r="H61" s="141"/>
      <c r="I61" s="141"/>
      <c r="J61" s="142" t="s">
        <v>109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4"/>
      <c r="C64" s="145"/>
      <c r="D64" s="146" t="s">
        <v>944</v>
      </c>
      <c r="E64" s="147"/>
      <c r="F64" s="147"/>
      <c r="G64" s="147"/>
      <c r="H64" s="147"/>
      <c r="I64" s="147"/>
      <c r="J64" s="148">
        <f>J88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945</v>
      </c>
      <c r="E65" s="152"/>
      <c r="F65" s="152"/>
      <c r="G65" s="152"/>
      <c r="H65" s="152"/>
      <c r="I65" s="152"/>
      <c r="J65" s="153">
        <f>J89</f>
        <v>0</v>
      </c>
      <c r="K65" s="99"/>
      <c r="L65" s="154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4" t="s">
        <v>126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5" t="str">
        <f>E7</f>
        <v>SO 04 - Oprava mostu v km 22,647 na trati Kutná Hora-Zruč n/S</v>
      </c>
      <c r="F75" s="386"/>
      <c r="G75" s="386"/>
      <c r="H75" s="386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2"/>
      <c r="C76" s="30" t="s">
        <v>103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6"/>
      <c r="B77" s="37"/>
      <c r="C77" s="38"/>
      <c r="D77" s="38"/>
      <c r="E77" s="385" t="s">
        <v>104</v>
      </c>
      <c r="F77" s="387"/>
      <c r="G77" s="387"/>
      <c r="H77" s="387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4" t="str">
        <f>E11</f>
        <v>22-10-4 - SO 04 - 001.3 - Oprava mostu v km 22,647 na trati Kutná Hora-Zruč n/S_DSPS</v>
      </c>
      <c r="F79" s="387"/>
      <c r="G79" s="387"/>
      <c r="H79" s="38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21</v>
      </c>
      <c r="D81" s="38"/>
      <c r="E81" s="38"/>
      <c r="F81" s="28" t="str">
        <f>F14</f>
        <v xml:space="preserve"> </v>
      </c>
      <c r="G81" s="38"/>
      <c r="H81" s="38"/>
      <c r="I81" s="30" t="s">
        <v>23</v>
      </c>
      <c r="J81" s="61" t="str">
        <f>IF(J14="","",J14)</f>
        <v>24. 11. 2022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29</v>
      </c>
      <c r="D83" s="38"/>
      <c r="E83" s="38"/>
      <c r="F83" s="28" t="str">
        <f>E17</f>
        <v>Správa železnic, státní organizace</v>
      </c>
      <c r="G83" s="38"/>
      <c r="H83" s="38"/>
      <c r="I83" s="30" t="s">
        <v>37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35</v>
      </c>
      <c r="D84" s="38"/>
      <c r="E84" s="38"/>
      <c r="F84" s="28" t="str">
        <f>IF(E20="","",E20)</f>
        <v>Vyplň údaj</v>
      </c>
      <c r="G84" s="38"/>
      <c r="H84" s="38"/>
      <c r="I84" s="30" t="s">
        <v>42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5"/>
      <c r="B86" s="156"/>
      <c r="C86" s="157" t="s">
        <v>127</v>
      </c>
      <c r="D86" s="158" t="s">
        <v>65</v>
      </c>
      <c r="E86" s="158" t="s">
        <v>61</v>
      </c>
      <c r="F86" s="158" t="s">
        <v>62</v>
      </c>
      <c r="G86" s="158" t="s">
        <v>128</v>
      </c>
      <c r="H86" s="158" t="s">
        <v>129</v>
      </c>
      <c r="I86" s="158" t="s">
        <v>130</v>
      </c>
      <c r="J86" s="158" t="s">
        <v>109</v>
      </c>
      <c r="K86" s="159" t="s">
        <v>131</v>
      </c>
      <c r="L86" s="160"/>
      <c r="M86" s="70" t="s">
        <v>43</v>
      </c>
      <c r="N86" s="71" t="s">
        <v>50</v>
      </c>
      <c r="O86" s="71" t="s">
        <v>132</v>
      </c>
      <c r="P86" s="71" t="s">
        <v>133</v>
      </c>
      <c r="Q86" s="71" t="s">
        <v>134</v>
      </c>
      <c r="R86" s="71" t="s">
        <v>135</v>
      </c>
      <c r="S86" s="71" t="s">
        <v>136</v>
      </c>
      <c r="T86" s="72" t="s">
        <v>137</v>
      </c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</row>
    <row r="87" spans="1:65" s="2" customFormat="1" ht="22.9" customHeight="1">
      <c r="A87" s="36"/>
      <c r="B87" s="37"/>
      <c r="C87" s="77" t="s">
        <v>138</v>
      </c>
      <c r="D87" s="38"/>
      <c r="E87" s="38"/>
      <c r="F87" s="38"/>
      <c r="G87" s="38"/>
      <c r="H87" s="38"/>
      <c r="I87" s="38"/>
      <c r="J87" s="161">
        <f>BK87</f>
        <v>0</v>
      </c>
      <c r="K87" s="38"/>
      <c r="L87" s="41"/>
      <c r="M87" s="73"/>
      <c r="N87" s="162"/>
      <c r="O87" s="74"/>
      <c r="P87" s="163">
        <f>P88</f>
        <v>0</v>
      </c>
      <c r="Q87" s="74"/>
      <c r="R87" s="163">
        <f>R88</f>
        <v>0</v>
      </c>
      <c r="S87" s="74"/>
      <c r="T87" s="164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110</v>
      </c>
      <c r="BK87" s="165">
        <f>BK88</f>
        <v>0</v>
      </c>
    </row>
    <row r="88" spans="1:65" s="12" customFormat="1" ht="25.9" customHeight="1">
      <c r="B88" s="166"/>
      <c r="C88" s="167"/>
      <c r="D88" s="168" t="s">
        <v>79</v>
      </c>
      <c r="E88" s="169" t="s">
        <v>951</v>
      </c>
      <c r="F88" s="169" t="s">
        <v>952</v>
      </c>
      <c r="G88" s="167"/>
      <c r="H88" s="167"/>
      <c r="I88" s="170"/>
      <c r="J88" s="171">
        <f>BK88</f>
        <v>0</v>
      </c>
      <c r="K88" s="167"/>
      <c r="L88" s="172"/>
      <c r="M88" s="173"/>
      <c r="N88" s="174"/>
      <c r="O88" s="174"/>
      <c r="P88" s="175">
        <f>P89</f>
        <v>0</v>
      </c>
      <c r="Q88" s="174"/>
      <c r="R88" s="175">
        <f>R89</f>
        <v>0</v>
      </c>
      <c r="S88" s="174"/>
      <c r="T88" s="176">
        <f>T89</f>
        <v>0</v>
      </c>
      <c r="AR88" s="177" t="s">
        <v>178</v>
      </c>
      <c r="AT88" s="178" t="s">
        <v>79</v>
      </c>
      <c r="AU88" s="178" t="s">
        <v>80</v>
      </c>
      <c r="AY88" s="177" t="s">
        <v>141</v>
      </c>
      <c r="BK88" s="179">
        <f>BK89</f>
        <v>0</v>
      </c>
    </row>
    <row r="89" spans="1:65" s="12" customFormat="1" ht="22.9" customHeight="1">
      <c r="B89" s="166"/>
      <c r="C89" s="167"/>
      <c r="D89" s="168" t="s">
        <v>79</v>
      </c>
      <c r="E89" s="180" t="s">
        <v>953</v>
      </c>
      <c r="F89" s="180" t="s">
        <v>954</v>
      </c>
      <c r="G89" s="167"/>
      <c r="H89" s="167"/>
      <c r="I89" s="170"/>
      <c r="J89" s="181">
        <f>BK89</f>
        <v>0</v>
      </c>
      <c r="K89" s="167"/>
      <c r="L89" s="172"/>
      <c r="M89" s="173"/>
      <c r="N89" s="174"/>
      <c r="O89" s="174"/>
      <c r="P89" s="175">
        <f>SUM(P90:P92)</f>
        <v>0</v>
      </c>
      <c r="Q89" s="174"/>
      <c r="R89" s="175">
        <f>SUM(R90:R92)</f>
        <v>0</v>
      </c>
      <c r="S89" s="174"/>
      <c r="T89" s="176">
        <f>SUM(T90:T92)</f>
        <v>0</v>
      </c>
      <c r="AR89" s="177" t="s">
        <v>178</v>
      </c>
      <c r="AT89" s="178" t="s">
        <v>79</v>
      </c>
      <c r="AU89" s="178" t="s">
        <v>85</v>
      </c>
      <c r="AY89" s="177" t="s">
        <v>141</v>
      </c>
      <c r="BK89" s="179">
        <f>SUM(BK90:BK92)</f>
        <v>0</v>
      </c>
    </row>
    <row r="90" spans="1:65" s="2" customFormat="1" ht="16.5" customHeight="1">
      <c r="A90" s="36"/>
      <c r="B90" s="37"/>
      <c r="C90" s="182" t="s">
        <v>85</v>
      </c>
      <c r="D90" s="182" t="s">
        <v>143</v>
      </c>
      <c r="E90" s="183" t="s">
        <v>1019</v>
      </c>
      <c r="F90" s="184" t="s">
        <v>1020</v>
      </c>
      <c r="G90" s="185" t="s">
        <v>859</v>
      </c>
      <c r="H90" s="186">
        <v>1</v>
      </c>
      <c r="I90" s="187"/>
      <c r="J90" s="188">
        <f>ROUND(I90*H90,2)</f>
        <v>0</v>
      </c>
      <c r="K90" s="184" t="s">
        <v>147</v>
      </c>
      <c r="L90" s="41"/>
      <c r="M90" s="189" t="s">
        <v>43</v>
      </c>
      <c r="N90" s="190" t="s">
        <v>51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957</v>
      </c>
      <c r="AT90" s="193" t="s">
        <v>143</v>
      </c>
      <c r="AU90" s="193" t="s">
        <v>87</v>
      </c>
      <c r="AY90" s="18" t="s">
        <v>141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8" t="s">
        <v>85</v>
      </c>
      <c r="BK90" s="194">
        <f>ROUND(I90*H90,2)</f>
        <v>0</v>
      </c>
      <c r="BL90" s="18" t="s">
        <v>957</v>
      </c>
      <c r="BM90" s="193" t="s">
        <v>1021</v>
      </c>
    </row>
    <row r="91" spans="1:65" s="2" customFormat="1" ht="11.25">
      <c r="A91" s="36"/>
      <c r="B91" s="37"/>
      <c r="C91" s="38"/>
      <c r="D91" s="195" t="s">
        <v>150</v>
      </c>
      <c r="E91" s="38"/>
      <c r="F91" s="196" t="s">
        <v>1022</v>
      </c>
      <c r="G91" s="38"/>
      <c r="H91" s="38"/>
      <c r="I91" s="197"/>
      <c r="J91" s="38"/>
      <c r="K91" s="38"/>
      <c r="L91" s="41"/>
      <c r="M91" s="198"/>
      <c r="N91" s="199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150</v>
      </c>
      <c r="AU91" s="18" t="s">
        <v>87</v>
      </c>
    </row>
    <row r="92" spans="1:65" s="2" customFormat="1" ht="29.25">
      <c r="A92" s="36"/>
      <c r="B92" s="37"/>
      <c r="C92" s="38"/>
      <c r="D92" s="202" t="s">
        <v>457</v>
      </c>
      <c r="E92" s="38"/>
      <c r="F92" s="243" t="s">
        <v>1023</v>
      </c>
      <c r="G92" s="38"/>
      <c r="H92" s="38"/>
      <c r="I92" s="197"/>
      <c r="J92" s="38"/>
      <c r="K92" s="38"/>
      <c r="L92" s="41"/>
      <c r="M92" s="245"/>
      <c r="N92" s="246"/>
      <c r="O92" s="247"/>
      <c r="P92" s="247"/>
      <c r="Q92" s="247"/>
      <c r="R92" s="247"/>
      <c r="S92" s="247"/>
      <c r="T92" s="24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457</v>
      </c>
      <c r="AU92" s="18" t="s">
        <v>87</v>
      </c>
    </row>
    <row r="93" spans="1:65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k2dKQORn6chxmJlehs8prAZ3+yfP/4dVPnXTq/66jzFcp4exYqLIju9YaPIg+4WccHTVb0geMvYBRa6c4sj4iQ==" saltValue="WBJySzCMK9BBNRywEdcT0SzZNLD5ScLXXP2EuE8GB12WBj1S/AzaInicvRLrq5WkH5D6vKDfG2LKr+xQens2YQ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2.7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9" t="s">
        <v>1024</v>
      </c>
      <c r="D3" s="389"/>
      <c r="E3" s="389"/>
      <c r="F3" s="389"/>
      <c r="G3" s="389"/>
      <c r="H3" s="389"/>
      <c r="I3" s="389"/>
      <c r="J3" s="389"/>
      <c r="K3" s="257"/>
    </row>
    <row r="4" spans="2:11" s="1" customFormat="1" ht="25.5" customHeight="1">
      <c r="B4" s="258"/>
      <c r="C4" s="394" t="s">
        <v>1025</v>
      </c>
      <c r="D4" s="394"/>
      <c r="E4" s="394"/>
      <c r="F4" s="394"/>
      <c r="G4" s="394"/>
      <c r="H4" s="394"/>
      <c r="I4" s="394"/>
      <c r="J4" s="394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93" t="s">
        <v>1026</v>
      </c>
      <c r="D6" s="393"/>
      <c r="E6" s="393"/>
      <c r="F6" s="393"/>
      <c r="G6" s="393"/>
      <c r="H6" s="393"/>
      <c r="I6" s="393"/>
      <c r="J6" s="393"/>
      <c r="K6" s="259"/>
    </row>
    <row r="7" spans="2:11" s="1" customFormat="1" ht="15" customHeight="1">
      <c r="B7" s="262"/>
      <c r="C7" s="393" t="s">
        <v>1027</v>
      </c>
      <c r="D7" s="393"/>
      <c r="E7" s="393"/>
      <c r="F7" s="393"/>
      <c r="G7" s="393"/>
      <c r="H7" s="393"/>
      <c r="I7" s="393"/>
      <c r="J7" s="393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93" t="s">
        <v>1028</v>
      </c>
      <c r="D9" s="393"/>
      <c r="E9" s="393"/>
      <c r="F9" s="393"/>
      <c r="G9" s="393"/>
      <c r="H9" s="393"/>
      <c r="I9" s="393"/>
      <c r="J9" s="393"/>
      <c r="K9" s="259"/>
    </row>
    <row r="10" spans="2:11" s="1" customFormat="1" ht="15" customHeight="1">
      <c r="B10" s="262"/>
      <c r="C10" s="261"/>
      <c r="D10" s="393" t="s">
        <v>1029</v>
      </c>
      <c r="E10" s="393"/>
      <c r="F10" s="393"/>
      <c r="G10" s="393"/>
      <c r="H10" s="393"/>
      <c r="I10" s="393"/>
      <c r="J10" s="393"/>
      <c r="K10" s="259"/>
    </row>
    <row r="11" spans="2:11" s="1" customFormat="1" ht="15" customHeight="1">
      <c r="B11" s="262"/>
      <c r="C11" s="263"/>
      <c r="D11" s="393" t="s">
        <v>1030</v>
      </c>
      <c r="E11" s="393"/>
      <c r="F11" s="393"/>
      <c r="G11" s="393"/>
      <c r="H11" s="393"/>
      <c r="I11" s="393"/>
      <c r="J11" s="393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1031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93" t="s">
        <v>1032</v>
      </c>
      <c r="E15" s="393"/>
      <c r="F15" s="393"/>
      <c r="G15" s="393"/>
      <c r="H15" s="393"/>
      <c r="I15" s="393"/>
      <c r="J15" s="393"/>
      <c r="K15" s="259"/>
    </row>
    <row r="16" spans="2:11" s="1" customFormat="1" ht="15" customHeight="1">
      <c r="B16" s="262"/>
      <c r="C16" s="263"/>
      <c r="D16" s="393" t="s">
        <v>1033</v>
      </c>
      <c r="E16" s="393"/>
      <c r="F16" s="393"/>
      <c r="G16" s="393"/>
      <c r="H16" s="393"/>
      <c r="I16" s="393"/>
      <c r="J16" s="393"/>
      <c r="K16" s="259"/>
    </row>
    <row r="17" spans="2:11" s="1" customFormat="1" ht="15" customHeight="1">
      <c r="B17" s="262"/>
      <c r="C17" s="263"/>
      <c r="D17" s="393" t="s">
        <v>1034</v>
      </c>
      <c r="E17" s="393"/>
      <c r="F17" s="393"/>
      <c r="G17" s="393"/>
      <c r="H17" s="393"/>
      <c r="I17" s="393"/>
      <c r="J17" s="393"/>
      <c r="K17" s="259"/>
    </row>
    <row r="18" spans="2:11" s="1" customFormat="1" ht="15" customHeight="1">
      <c r="B18" s="262"/>
      <c r="C18" s="263"/>
      <c r="D18" s="263"/>
      <c r="E18" s="265" t="s">
        <v>1035</v>
      </c>
      <c r="F18" s="393" t="s">
        <v>1036</v>
      </c>
      <c r="G18" s="393"/>
      <c r="H18" s="393"/>
      <c r="I18" s="393"/>
      <c r="J18" s="393"/>
      <c r="K18" s="259"/>
    </row>
    <row r="19" spans="2:11" s="1" customFormat="1" ht="15" customHeight="1">
      <c r="B19" s="262"/>
      <c r="C19" s="263"/>
      <c r="D19" s="263"/>
      <c r="E19" s="265" t="s">
        <v>84</v>
      </c>
      <c r="F19" s="393" t="s">
        <v>1037</v>
      </c>
      <c r="G19" s="393"/>
      <c r="H19" s="393"/>
      <c r="I19" s="393"/>
      <c r="J19" s="393"/>
      <c r="K19" s="259"/>
    </row>
    <row r="20" spans="2:11" s="1" customFormat="1" ht="15" customHeight="1">
      <c r="B20" s="262"/>
      <c r="C20" s="263"/>
      <c r="D20" s="263"/>
      <c r="E20" s="265" t="s">
        <v>1038</v>
      </c>
      <c r="F20" s="393" t="s">
        <v>1039</v>
      </c>
      <c r="G20" s="393"/>
      <c r="H20" s="393"/>
      <c r="I20" s="393"/>
      <c r="J20" s="393"/>
      <c r="K20" s="259"/>
    </row>
    <row r="21" spans="2:11" s="1" customFormat="1" ht="15" customHeight="1">
      <c r="B21" s="262"/>
      <c r="C21" s="263"/>
      <c r="D21" s="263"/>
      <c r="E21" s="265" t="s">
        <v>1040</v>
      </c>
      <c r="F21" s="393" t="s">
        <v>1041</v>
      </c>
      <c r="G21" s="393"/>
      <c r="H21" s="393"/>
      <c r="I21" s="393"/>
      <c r="J21" s="393"/>
      <c r="K21" s="259"/>
    </row>
    <row r="22" spans="2:11" s="1" customFormat="1" ht="15" customHeight="1">
      <c r="B22" s="262"/>
      <c r="C22" s="263"/>
      <c r="D22" s="263"/>
      <c r="E22" s="265" t="s">
        <v>929</v>
      </c>
      <c r="F22" s="393" t="s">
        <v>930</v>
      </c>
      <c r="G22" s="393"/>
      <c r="H22" s="393"/>
      <c r="I22" s="393"/>
      <c r="J22" s="393"/>
      <c r="K22" s="259"/>
    </row>
    <row r="23" spans="2:11" s="1" customFormat="1" ht="15" customHeight="1">
      <c r="B23" s="262"/>
      <c r="C23" s="263"/>
      <c r="D23" s="263"/>
      <c r="E23" s="265" t="s">
        <v>91</v>
      </c>
      <c r="F23" s="393" t="s">
        <v>1042</v>
      </c>
      <c r="G23" s="393"/>
      <c r="H23" s="393"/>
      <c r="I23" s="393"/>
      <c r="J23" s="393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93" t="s">
        <v>1043</v>
      </c>
      <c r="D25" s="393"/>
      <c r="E25" s="393"/>
      <c r="F25" s="393"/>
      <c r="G25" s="393"/>
      <c r="H25" s="393"/>
      <c r="I25" s="393"/>
      <c r="J25" s="393"/>
      <c r="K25" s="259"/>
    </row>
    <row r="26" spans="2:11" s="1" customFormat="1" ht="15" customHeight="1">
      <c r="B26" s="262"/>
      <c r="C26" s="393" t="s">
        <v>1044</v>
      </c>
      <c r="D26" s="393"/>
      <c r="E26" s="393"/>
      <c r="F26" s="393"/>
      <c r="G26" s="393"/>
      <c r="H26" s="393"/>
      <c r="I26" s="393"/>
      <c r="J26" s="393"/>
      <c r="K26" s="259"/>
    </row>
    <row r="27" spans="2:11" s="1" customFormat="1" ht="15" customHeight="1">
      <c r="B27" s="262"/>
      <c r="C27" s="261"/>
      <c r="D27" s="393" t="s">
        <v>1045</v>
      </c>
      <c r="E27" s="393"/>
      <c r="F27" s="393"/>
      <c r="G27" s="393"/>
      <c r="H27" s="393"/>
      <c r="I27" s="393"/>
      <c r="J27" s="393"/>
      <c r="K27" s="259"/>
    </row>
    <row r="28" spans="2:11" s="1" customFormat="1" ht="15" customHeight="1">
      <c r="B28" s="262"/>
      <c r="C28" s="263"/>
      <c r="D28" s="393" t="s">
        <v>1046</v>
      </c>
      <c r="E28" s="393"/>
      <c r="F28" s="393"/>
      <c r="G28" s="393"/>
      <c r="H28" s="393"/>
      <c r="I28" s="393"/>
      <c r="J28" s="393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93" t="s">
        <v>1047</v>
      </c>
      <c r="E30" s="393"/>
      <c r="F30" s="393"/>
      <c r="G30" s="393"/>
      <c r="H30" s="393"/>
      <c r="I30" s="393"/>
      <c r="J30" s="393"/>
      <c r="K30" s="259"/>
    </row>
    <row r="31" spans="2:11" s="1" customFormat="1" ht="15" customHeight="1">
      <c r="B31" s="262"/>
      <c r="C31" s="263"/>
      <c r="D31" s="393" t="s">
        <v>1048</v>
      </c>
      <c r="E31" s="393"/>
      <c r="F31" s="393"/>
      <c r="G31" s="393"/>
      <c r="H31" s="393"/>
      <c r="I31" s="393"/>
      <c r="J31" s="393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93" t="s">
        <v>1049</v>
      </c>
      <c r="E33" s="393"/>
      <c r="F33" s="393"/>
      <c r="G33" s="393"/>
      <c r="H33" s="393"/>
      <c r="I33" s="393"/>
      <c r="J33" s="393"/>
      <c r="K33" s="259"/>
    </row>
    <row r="34" spans="2:11" s="1" customFormat="1" ht="15" customHeight="1">
      <c r="B34" s="262"/>
      <c r="C34" s="263"/>
      <c r="D34" s="393" t="s">
        <v>1050</v>
      </c>
      <c r="E34" s="393"/>
      <c r="F34" s="393"/>
      <c r="G34" s="393"/>
      <c r="H34" s="393"/>
      <c r="I34" s="393"/>
      <c r="J34" s="393"/>
      <c r="K34" s="259"/>
    </row>
    <row r="35" spans="2:11" s="1" customFormat="1" ht="15" customHeight="1">
      <c r="B35" s="262"/>
      <c r="C35" s="263"/>
      <c r="D35" s="393" t="s">
        <v>1051</v>
      </c>
      <c r="E35" s="393"/>
      <c r="F35" s="393"/>
      <c r="G35" s="393"/>
      <c r="H35" s="393"/>
      <c r="I35" s="393"/>
      <c r="J35" s="393"/>
      <c r="K35" s="259"/>
    </row>
    <row r="36" spans="2:11" s="1" customFormat="1" ht="15" customHeight="1">
      <c r="B36" s="262"/>
      <c r="C36" s="263"/>
      <c r="D36" s="261"/>
      <c r="E36" s="264" t="s">
        <v>127</v>
      </c>
      <c r="F36" s="261"/>
      <c r="G36" s="393" t="s">
        <v>1052</v>
      </c>
      <c r="H36" s="393"/>
      <c r="I36" s="393"/>
      <c r="J36" s="393"/>
      <c r="K36" s="259"/>
    </row>
    <row r="37" spans="2:11" s="1" customFormat="1" ht="30.75" customHeight="1">
      <c r="B37" s="262"/>
      <c r="C37" s="263"/>
      <c r="D37" s="261"/>
      <c r="E37" s="264" t="s">
        <v>1053</v>
      </c>
      <c r="F37" s="261"/>
      <c r="G37" s="393" t="s">
        <v>1054</v>
      </c>
      <c r="H37" s="393"/>
      <c r="I37" s="393"/>
      <c r="J37" s="393"/>
      <c r="K37" s="259"/>
    </row>
    <row r="38" spans="2:11" s="1" customFormat="1" ht="15" customHeight="1">
      <c r="B38" s="262"/>
      <c r="C38" s="263"/>
      <c r="D38" s="261"/>
      <c r="E38" s="264" t="s">
        <v>61</v>
      </c>
      <c r="F38" s="261"/>
      <c r="G38" s="393" t="s">
        <v>1055</v>
      </c>
      <c r="H38" s="393"/>
      <c r="I38" s="393"/>
      <c r="J38" s="393"/>
      <c r="K38" s="259"/>
    </row>
    <row r="39" spans="2:11" s="1" customFormat="1" ht="15" customHeight="1">
      <c r="B39" s="262"/>
      <c r="C39" s="263"/>
      <c r="D39" s="261"/>
      <c r="E39" s="264" t="s">
        <v>62</v>
      </c>
      <c r="F39" s="261"/>
      <c r="G39" s="393" t="s">
        <v>1056</v>
      </c>
      <c r="H39" s="393"/>
      <c r="I39" s="393"/>
      <c r="J39" s="393"/>
      <c r="K39" s="259"/>
    </row>
    <row r="40" spans="2:11" s="1" customFormat="1" ht="15" customHeight="1">
      <c r="B40" s="262"/>
      <c r="C40" s="263"/>
      <c r="D40" s="261"/>
      <c r="E40" s="264" t="s">
        <v>128</v>
      </c>
      <c r="F40" s="261"/>
      <c r="G40" s="393" t="s">
        <v>1057</v>
      </c>
      <c r="H40" s="393"/>
      <c r="I40" s="393"/>
      <c r="J40" s="393"/>
      <c r="K40" s="259"/>
    </row>
    <row r="41" spans="2:11" s="1" customFormat="1" ht="15" customHeight="1">
      <c r="B41" s="262"/>
      <c r="C41" s="263"/>
      <c r="D41" s="261"/>
      <c r="E41" s="264" t="s">
        <v>129</v>
      </c>
      <c r="F41" s="261"/>
      <c r="G41" s="393" t="s">
        <v>1058</v>
      </c>
      <c r="H41" s="393"/>
      <c r="I41" s="393"/>
      <c r="J41" s="393"/>
      <c r="K41" s="259"/>
    </row>
    <row r="42" spans="2:11" s="1" customFormat="1" ht="15" customHeight="1">
      <c r="B42" s="262"/>
      <c r="C42" s="263"/>
      <c r="D42" s="261"/>
      <c r="E42" s="264" t="s">
        <v>1059</v>
      </c>
      <c r="F42" s="261"/>
      <c r="G42" s="393" t="s">
        <v>1060</v>
      </c>
      <c r="H42" s="393"/>
      <c r="I42" s="393"/>
      <c r="J42" s="393"/>
      <c r="K42" s="259"/>
    </row>
    <row r="43" spans="2:11" s="1" customFormat="1" ht="15" customHeight="1">
      <c r="B43" s="262"/>
      <c r="C43" s="263"/>
      <c r="D43" s="261"/>
      <c r="E43" s="264"/>
      <c r="F43" s="261"/>
      <c r="G43" s="393" t="s">
        <v>1061</v>
      </c>
      <c r="H43" s="393"/>
      <c r="I43" s="393"/>
      <c r="J43" s="393"/>
      <c r="K43" s="259"/>
    </row>
    <row r="44" spans="2:11" s="1" customFormat="1" ht="15" customHeight="1">
      <c r="B44" s="262"/>
      <c r="C44" s="263"/>
      <c r="D44" s="261"/>
      <c r="E44" s="264" t="s">
        <v>1062</v>
      </c>
      <c r="F44" s="261"/>
      <c r="G44" s="393" t="s">
        <v>1063</v>
      </c>
      <c r="H44" s="393"/>
      <c r="I44" s="393"/>
      <c r="J44" s="393"/>
      <c r="K44" s="259"/>
    </row>
    <row r="45" spans="2:11" s="1" customFormat="1" ht="15" customHeight="1">
      <c r="B45" s="262"/>
      <c r="C45" s="263"/>
      <c r="D45" s="261"/>
      <c r="E45" s="264" t="s">
        <v>131</v>
      </c>
      <c r="F45" s="261"/>
      <c r="G45" s="393" t="s">
        <v>1064</v>
      </c>
      <c r="H45" s="393"/>
      <c r="I45" s="393"/>
      <c r="J45" s="393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93" t="s">
        <v>1065</v>
      </c>
      <c r="E47" s="393"/>
      <c r="F47" s="393"/>
      <c r="G47" s="393"/>
      <c r="H47" s="393"/>
      <c r="I47" s="393"/>
      <c r="J47" s="393"/>
      <c r="K47" s="259"/>
    </row>
    <row r="48" spans="2:11" s="1" customFormat="1" ht="15" customHeight="1">
      <c r="B48" s="262"/>
      <c r="C48" s="263"/>
      <c r="D48" s="263"/>
      <c r="E48" s="393" t="s">
        <v>1066</v>
      </c>
      <c r="F48" s="393"/>
      <c r="G48" s="393"/>
      <c r="H48" s="393"/>
      <c r="I48" s="393"/>
      <c r="J48" s="393"/>
      <c r="K48" s="259"/>
    </row>
    <row r="49" spans="2:11" s="1" customFormat="1" ht="15" customHeight="1">
      <c r="B49" s="262"/>
      <c r="C49" s="263"/>
      <c r="D49" s="263"/>
      <c r="E49" s="393" t="s">
        <v>1067</v>
      </c>
      <c r="F49" s="393"/>
      <c r="G49" s="393"/>
      <c r="H49" s="393"/>
      <c r="I49" s="393"/>
      <c r="J49" s="393"/>
      <c r="K49" s="259"/>
    </row>
    <row r="50" spans="2:11" s="1" customFormat="1" ht="15" customHeight="1">
      <c r="B50" s="262"/>
      <c r="C50" s="263"/>
      <c r="D50" s="263"/>
      <c r="E50" s="393" t="s">
        <v>1068</v>
      </c>
      <c r="F50" s="393"/>
      <c r="G50" s="393"/>
      <c r="H50" s="393"/>
      <c r="I50" s="393"/>
      <c r="J50" s="393"/>
      <c r="K50" s="259"/>
    </row>
    <row r="51" spans="2:11" s="1" customFormat="1" ht="15" customHeight="1">
      <c r="B51" s="262"/>
      <c r="C51" s="263"/>
      <c r="D51" s="393" t="s">
        <v>1069</v>
      </c>
      <c r="E51" s="393"/>
      <c r="F51" s="393"/>
      <c r="G51" s="393"/>
      <c r="H51" s="393"/>
      <c r="I51" s="393"/>
      <c r="J51" s="393"/>
      <c r="K51" s="259"/>
    </row>
    <row r="52" spans="2:11" s="1" customFormat="1" ht="25.5" customHeight="1">
      <c r="B52" s="258"/>
      <c r="C52" s="394" t="s">
        <v>1070</v>
      </c>
      <c r="D52" s="394"/>
      <c r="E52" s="394"/>
      <c r="F52" s="394"/>
      <c r="G52" s="394"/>
      <c r="H52" s="394"/>
      <c r="I52" s="394"/>
      <c r="J52" s="394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93" t="s">
        <v>1071</v>
      </c>
      <c r="D54" s="393"/>
      <c r="E54" s="393"/>
      <c r="F54" s="393"/>
      <c r="G54" s="393"/>
      <c r="H54" s="393"/>
      <c r="I54" s="393"/>
      <c r="J54" s="393"/>
      <c r="K54" s="259"/>
    </row>
    <row r="55" spans="2:11" s="1" customFormat="1" ht="15" customHeight="1">
      <c r="B55" s="258"/>
      <c r="C55" s="393" t="s">
        <v>1072</v>
      </c>
      <c r="D55" s="393"/>
      <c r="E55" s="393"/>
      <c r="F55" s="393"/>
      <c r="G55" s="393"/>
      <c r="H55" s="393"/>
      <c r="I55" s="393"/>
      <c r="J55" s="393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93" t="s">
        <v>1073</v>
      </c>
      <c r="D57" s="393"/>
      <c r="E57" s="393"/>
      <c r="F57" s="393"/>
      <c r="G57" s="393"/>
      <c r="H57" s="393"/>
      <c r="I57" s="393"/>
      <c r="J57" s="393"/>
      <c r="K57" s="259"/>
    </row>
    <row r="58" spans="2:11" s="1" customFormat="1" ht="15" customHeight="1">
      <c r="B58" s="258"/>
      <c r="C58" s="263"/>
      <c r="D58" s="393" t="s">
        <v>1074</v>
      </c>
      <c r="E58" s="393"/>
      <c r="F58" s="393"/>
      <c r="G58" s="393"/>
      <c r="H58" s="393"/>
      <c r="I58" s="393"/>
      <c r="J58" s="393"/>
      <c r="K58" s="259"/>
    </row>
    <row r="59" spans="2:11" s="1" customFormat="1" ht="15" customHeight="1">
      <c r="B59" s="258"/>
      <c r="C59" s="263"/>
      <c r="D59" s="393" t="s">
        <v>1075</v>
      </c>
      <c r="E59" s="393"/>
      <c r="F59" s="393"/>
      <c r="G59" s="393"/>
      <c r="H59" s="393"/>
      <c r="I59" s="393"/>
      <c r="J59" s="393"/>
      <c r="K59" s="259"/>
    </row>
    <row r="60" spans="2:11" s="1" customFormat="1" ht="15" customHeight="1">
      <c r="B60" s="258"/>
      <c r="C60" s="263"/>
      <c r="D60" s="393" t="s">
        <v>1076</v>
      </c>
      <c r="E60" s="393"/>
      <c r="F60" s="393"/>
      <c r="G60" s="393"/>
      <c r="H60" s="393"/>
      <c r="I60" s="393"/>
      <c r="J60" s="393"/>
      <c r="K60" s="259"/>
    </row>
    <row r="61" spans="2:11" s="1" customFormat="1" ht="15" customHeight="1">
      <c r="B61" s="258"/>
      <c r="C61" s="263"/>
      <c r="D61" s="393" t="s">
        <v>1077</v>
      </c>
      <c r="E61" s="393"/>
      <c r="F61" s="393"/>
      <c r="G61" s="393"/>
      <c r="H61" s="393"/>
      <c r="I61" s="393"/>
      <c r="J61" s="393"/>
      <c r="K61" s="259"/>
    </row>
    <row r="62" spans="2:11" s="1" customFormat="1" ht="15" customHeight="1">
      <c r="B62" s="258"/>
      <c r="C62" s="263"/>
      <c r="D62" s="395" t="s">
        <v>1078</v>
      </c>
      <c r="E62" s="395"/>
      <c r="F62" s="395"/>
      <c r="G62" s="395"/>
      <c r="H62" s="395"/>
      <c r="I62" s="395"/>
      <c r="J62" s="395"/>
      <c r="K62" s="259"/>
    </row>
    <row r="63" spans="2:11" s="1" customFormat="1" ht="15" customHeight="1">
      <c r="B63" s="258"/>
      <c r="C63" s="263"/>
      <c r="D63" s="393" t="s">
        <v>1079</v>
      </c>
      <c r="E63" s="393"/>
      <c r="F63" s="393"/>
      <c r="G63" s="393"/>
      <c r="H63" s="393"/>
      <c r="I63" s="393"/>
      <c r="J63" s="393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93" t="s">
        <v>1080</v>
      </c>
      <c r="E65" s="393"/>
      <c r="F65" s="393"/>
      <c r="G65" s="393"/>
      <c r="H65" s="393"/>
      <c r="I65" s="393"/>
      <c r="J65" s="393"/>
      <c r="K65" s="259"/>
    </row>
    <row r="66" spans="2:11" s="1" customFormat="1" ht="15" customHeight="1">
      <c r="B66" s="258"/>
      <c r="C66" s="263"/>
      <c r="D66" s="395" t="s">
        <v>1081</v>
      </c>
      <c r="E66" s="395"/>
      <c r="F66" s="395"/>
      <c r="G66" s="395"/>
      <c r="H66" s="395"/>
      <c r="I66" s="395"/>
      <c r="J66" s="395"/>
      <c r="K66" s="259"/>
    </row>
    <row r="67" spans="2:11" s="1" customFormat="1" ht="15" customHeight="1">
      <c r="B67" s="258"/>
      <c r="C67" s="263"/>
      <c r="D67" s="393" t="s">
        <v>1082</v>
      </c>
      <c r="E67" s="393"/>
      <c r="F67" s="393"/>
      <c r="G67" s="393"/>
      <c r="H67" s="393"/>
      <c r="I67" s="393"/>
      <c r="J67" s="393"/>
      <c r="K67" s="259"/>
    </row>
    <row r="68" spans="2:11" s="1" customFormat="1" ht="15" customHeight="1">
      <c r="B68" s="258"/>
      <c r="C68" s="263"/>
      <c r="D68" s="393" t="s">
        <v>1083</v>
      </c>
      <c r="E68" s="393"/>
      <c r="F68" s="393"/>
      <c r="G68" s="393"/>
      <c r="H68" s="393"/>
      <c r="I68" s="393"/>
      <c r="J68" s="393"/>
      <c r="K68" s="259"/>
    </row>
    <row r="69" spans="2:11" s="1" customFormat="1" ht="15" customHeight="1">
      <c r="B69" s="258"/>
      <c r="C69" s="263"/>
      <c r="D69" s="393" t="s">
        <v>1084</v>
      </c>
      <c r="E69" s="393"/>
      <c r="F69" s="393"/>
      <c r="G69" s="393"/>
      <c r="H69" s="393"/>
      <c r="I69" s="393"/>
      <c r="J69" s="393"/>
      <c r="K69" s="259"/>
    </row>
    <row r="70" spans="2:11" s="1" customFormat="1" ht="15" customHeight="1">
      <c r="B70" s="258"/>
      <c r="C70" s="263"/>
      <c r="D70" s="393" t="s">
        <v>1085</v>
      </c>
      <c r="E70" s="393"/>
      <c r="F70" s="393"/>
      <c r="G70" s="393"/>
      <c r="H70" s="393"/>
      <c r="I70" s="393"/>
      <c r="J70" s="393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8" t="s">
        <v>1086</v>
      </c>
      <c r="D75" s="388"/>
      <c r="E75" s="388"/>
      <c r="F75" s="388"/>
      <c r="G75" s="388"/>
      <c r="H75" s="388"/>
      <c r="I75" s="388"/>
      <c r="J75" s="388"/>
      <c r="K75" s="276"/>
    </row>
    <row r="76" spans="2:11" s="1" customFormat="1" ht="17.25" customHeight="1">
      <c r="B76" s="275"/>
      <c r="C76" s="277" t="s">
        <v>1087</v>
      </c>
      <c r="D76" s="277"/>
      <c r="E76" s="277"/>
      <c r="F76" s="277" t="s">
        <v>1088</v>
      </c>
      <c r="G76" s="278"/>
      <c r="H76" s="277" t="s">
        <v>62</v>
      </c>
      <c r="I76" s="277" t="s">
        <v>65</v>
      </c>
      <c r="J76" s="277" t="s">
        <v>1089</v>
      </c>
      <c r="K76" s="276"/>
    </row>
    <row r="77" spans="2:11" s="1" customFormat="1" ht="17.25" customHeight="1">
      <c r="B77" s="275"/>
      <c r="C77" s="279" t="s">
        <v>1090</v>
      </c>
      <c r="D77" s="279"/>
      <c r="E77" s="279"/>
      <c r="F77" s="280" t="s">
        <v>1091</v>
      </c>
      <c r="G77" s="281"/>
      <c r="H77" s="279"/>
      <c r="I77" s="279"/>
      <c r="J77" s="279" t="s">
        <v>1092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61</v>
      </c>
      <c r="D79" s="284"/>
      <c r="E79" s="284"/>
      <c r="F79" s="285" t="s">
        <v>1093</v>
      </c>
      <c r="G79" s="286"/>
      <c r="H79" s="264" t="s">
        <v>1094</v>
      </c>
      <c r="I79" s="264" t="s">
        <v>1095</v>
      </c>
      <c r="J79" s="264">
        <v>20</v>
      </c>
      <c r="K79" s="276"/>
    </row>
    <row r="80" spans="2:11" s="1" customFormat="1" ht="15" customHeight="1">
      <c r="B80" s="275"/>
      <c r="C80" s="264" t="s">
        <v>1096</v>
      </c>
      <c r="D80" s="264"/>
      <c r="E80" s="264"/>
      <c r="F80" s="285" t="s">
        <v>1093</v>
      </c>
      <c r="G80" s="286"/>
      <c r="H80" s="264" t="s">
        <v>1097</v>
      </c>
      <c r="I80" s="264" t="s">
        <v>1095</v>
      </c>
      <c r="J80" s="264">
        <v>120</v>
      </c>
      <c r="K80" s="276"/>
    </row>
    <row r="81" spans="2:11" s="1" customFormat="1" ht="15" customHeight="1">
      <c r="B81" s="287"/>
      <c r="C81" s="264" t="s">
        <v>1098</v>
      </c>
      <c r="D81" s="264"/>
      <c r="E81" s="264"/>
      <c r="F81" s="285" t="s">
        <v>1099</v>
      </c>
      <c r="G81" s="286"/>
      <c r="H81" s="264" t="s">
        <v>1100</v>
      </c>
      <c r="I81" s="264" t="s">
        <v>1095</v>
      </c>
      <c r="J81" s="264">
        <v>50</v>
      </c>
      <c r="K81" s="276"/>
    </row>
    <row r="82" spans="2:11" s="1" customFormat="1" ht="15" customHeight="1">
      <c r="B82" s="287"/>
      <c r="C82" s="264" t="s">
        <v>1101</v>
      </c>
      <c r="D82" s="264"/>
      <c r="E82" s="264"/>
      <c r="F82" s="285" t="s">
        <v>1093</v>
      </c>
      <c r="G82" s="286"/>
      <c r="H82" s="264" t="s">
        <v>1102</v>
      </c>
      <c r="I82" s="264" t="s">
        <v>1103</v>
      </c>
      <c r="J82" s="264"/>
      <c r="K82" s="276"/>
    </row>
    <row r="83" spans="2:11" s="1" customFormat="1" ht="15" customHeight="1">
      <c r="B83" s="287"/>
      <c r="C83" s="288" t="s">
        <v>1104</v>
      </c>
      <c r="D83" s="288"/>
      <c r="E83" s="288"/>
      <c r="F83" s="289" t="s">
        <v>1099</v>
      </c>
      <c r="G83" s="288"/>
      <c r="H83" s="288" t="s">
        <v>1105</v>
      </c>
      <c r="I83" s="288" t="s">
        <v>1095</v>
      </c>
      <c r="J83" s="288">
        <v>15</v>
      </c>
      <c r="K83" s="276"/>
    </row>
    <row r="84" spans="2:11" s="1" customFormat="1" ht="15" customHeight="1">
      <c r="B84" s="287"/>
      <c r="C84" s="288" t="s">
        <v>1106</v>
      </c>
      <c r="D84" s="288"/>
      <c r="E84" s="288"/>
      <c r="F84" s="289" t="s">
        <v>1099</v>
      </c>
      <c r="G84" s="288"/>
      <c r="H84" s="288" t="s">
        <v>1107</v>
      </c>
      <c r="I84" s="288" t="s">
        <v>1095</v>
      </c>
      <c r="J84" s="288">
        <v>15</v>
      </c>
      <c r="K84" s="276"/>
    </row>
    <row r="85" spans="2:11" s="1" customFormat="1" ht="15" customHeight="1">
      <c r="B85" s="287"/>
      <c r="C85" s="288" t="s">
        <v>1108</v>
      </c>
      <c r="D85" s="288"/>
      <c r="E85" s="288"/>
      <c r="F85" s="289" t="s">
        <v>1099</v>
      </c>
      <c r="G85" s="288"/>
      <c r="H85" s="288" t="s">
        <v>1109</v>
      </c>
      <c r="I85" s="288" t="s">
        <v>1095</v>
      </c>
      <c r="J85" s="288">
        <v>20</v>
      </c>
      <c r="K85" s="276"/>
    </row>
    <row r="86" spans="2:11" s="1" customFormat="1" ht="15" customHeight="1">
      <c r="B86" s="287"/>
      <c r="C86" s="288" t="s">
        <v>1110</v>
      </c>
      <c r="D86" s="288"/>
      <c r="E86" s="288"/>
      <c r="F86" s="289" t="s">
        <v>1099</v>
      </c>
      <c r="G86" s="288"/>
      <c r="H86" s="288" t="s">
        <v>1111</v>
      </c>
      <c r="I86" s="288" t="s">
        <v>1095</v>
      </c>
      <c r="J86" s="288">
        <v>20</v>
      </c>
      <c r="K86" s="276"/>
    </row>
    <row r="87" spans="2:11" s="1" customFormat="1" ht="15" customHeight="1">
      <c r="B87" s="287"/>
      <c r="C87" s="264" t="s">
        <v>1112</v>
      </c>
      <c r="D87" s="264"/>
      <c r="E87" s="264"/>
      <c r="F87" s="285" t="s">
        <v>1099</v>
      </c>
      <c r="G87" s="286"/>
      <c r="H87" s="264" t="s">
        <v>1113</v>
      </c>
      <c r="I87" s="264" t="s">
        <v>1095</v>
      </c>
      <c r="J87" s="264">
        <v>50</v>
      </c>
      <c r="K87" s="276"/>
    </row>
    <row r="88" spans="2:11" s="1" customFormat="1" ht="15" customHeight="1">
      <c r="B88" s="287"/>
      <c r="C88" s="264" t="s">
        <v>1114</v>
      </c>
      <c r="D88" s="264"/>
      <c r="E88" s="264"/>
      <c r="F88" s="285" t="s">
        <v>1099</v>
      </c>
      <c r="G88" s="286"/>
      <c r="H88" s="264" t="s">
        <v>1115</v>
      </c>
      <c r="I88" s="264" t="s">
        <v>1095</v>
      </c>
      <c r="J88" s="264">
        <v>20</v>
      </c>
      <c r="K88" s="276"/>
    </row>
    <row r="89" spans="2:11" s="1" customFormat="1" ht="15" customHeight="1">
      <c r="B89" s="287"/>
      <c r="C89" s="264" t="s">
        <v>1116</v>
      </c>
      <c r="D89" s="264"/>
      <c r="E89" s="264"/>
      <c r="F89" s="285" t="s">
        <v>1099</v>
      </c>
      <c r="G89" s="286"/>
      <c r="H89" s="264" t="s">
        <v>1117</v>
      </c>
      <c r="I89" s="264" t="s">
        <v>1095</v>
      </c>
      <c r="J89" s="264">
        <v>20</v>
      </c>
      <c r="K89" s="276"/>
    </row>
    <row r="90" spans="2:11" s="1" customFormat="1" ht="15" customHeight="1">
      <c r="B90" s="287"/>
      <c r="C90" s="264" t="s">
        <v>1118</v>
      </c>
      <c r="D90" s="264"/>
      <c r="E90" s="264"/>
      <c r="F90" s="285" t="s">
        <v>1099</v>
      </c>
      <c r="G90" s="286"/>
      <c r="H90" s="264" t="s">
        <v>1119</v>
      </c>
      <c r="I90" s="264" t="s">
        <v>1095</v>
      </c>
      <c r="J90" s="264">
        <v>50</v>
      </c>
      <c r="K90" s="276"/>
    </row>
    <row r="91" spans="2:11" s="1" customFormat="1" ht="15" customHeight="1">
      <c r="B91" s="287"/>
      <c r="C91" s="264" t="s">
        <v>1120</v>
      </c>
      <c r="D91" s="264"/>
      <c r="E91" s="264"/>
      <c r="F91" s="285" t="s">
        <v>1099</v>
      </c>
      <c r="G91" s="286"/>
      <c r="H91" s="264" t="s">
        <v>1120</v>
      </c>
      <c r="I91" s="264" t="s">
        <v>1095</v>
      </c>
      <c r="J91" s="264">
        <v>50</v>
      </c>
      <c r="K91" s="276"/>
    </row>
    <row r="92" spans="2:11" s="1" customFormat="1" ht="15" customHeight="1">
      <c r="B92" s="287"/>
      <c r="C92" s="264" t="s">
        <v>1121</v>
      </c>
      <c r="D92" s="264"/>
      <c r="E92" s="264"/>
      <c r="F92" s="285" t="s">
        <v>1099</v>
      </c>
      <c r="G92" s="286"/>
      <c r="H92" s="264" t="s">
        <v>1122</v>
      </c>
      <c r="I92" s="264" t="s">
        <v>1095</v>
      </c>
      <c r="J92" s="264">
        <v>255</v>
      </c>
      <c r="K92" s="276"/>
    </row>
    <row r="93" spans="2:11" s="1" customFormat="1" ht="15" customHeight="1">
      <c r="B93" s="287"/>
      <c r="C93" s="264" t="s">
        <v>1123</v>
      </c>
      <c r="D93" s="264"/>
      <c r="E93" s="264"/>
      <c r="F93" s="285" t="s">
        <v>1093</v>
      </c>
      <c r="G93" s="286"/>
      <c r="H93" s="264" t="s">
        <v>1124</v>
      </c>
      <c r="I93" s="264" t="s">
        <v>1125</v>
      </c>
      <c r="J93" s="264"/>
      <c r="K93" s="276"/>
    </row>
    <row r="94" spans="2:11" s="1" customFormat="1" ht="15" customHeight="1">
      <c r="B94" s="287"/>
      <c r="C94" s="264" t="s">
        <v>1126</v>
      </c>
      <c r="D94" s="264"/>
      <c r="E94" s="264"/>
      <c r="F94" s="285" t="s">
        <v>1093</v>
      </c>
      <c r="G94" s="286"/>
      <c r="H94" s="264" t="s">
        <v>1127</v>
      </c>
      <c r="I94" s="264" t="s">
        <v>1128</v>
      </c>
      <c r="J94" s="264"/>
      <c r="K94" s="276"/>
    </row>
    <row r="95" spans="2:11" s="1" customFormat="1" ht="15" customHeight="1">
      <c r="B95" s="287"/>
      <c r="C95" s="264" t="s">
        <v>1129</v>
      </c>
      <c r="D95" s="264"/>
      <c r="E95" s="264"/>
      <c r="F95" s="285" t="s">
        <v>1093</v>
      </c>
      <c r="G95" s="286"/>
      <c r="H95" s="264" t="s">
        <v>1129</v>
      </c>
      <c r="I95" s="264" t="s">
        <v>1128</v>
      </c>
      <c r="J95" s="264"/>
      <c r="K95" s="276"/>
    </row>
    <row r="96" spans="2:11" s="1" customFormat="1" ht="15" customHeight="1">
      <c r="B96" s="287"/>
      <c r="C96" s="264" t="s">
        <v>46</v>
      </c>
      <c r="D96" s="264"/>
      <c r="E96" s="264"/>
      <c r="F96" s="285" t="s">
        <v>1093</v>
      </c>
      <c r="G96" s="286"/>
      <c r="H96" s="264" t="s">
        <v>1130</v>
      </c>
      <c r="I96" s="264" t="s">
        <v>1128</v>
      </c>
      <c r="J96" s="264"/>
      <c r="K96" s="276"/>
    </row>
    <row r="97" spans="2:11" s="1" customFormat="1" ht="15" customHeight="1">
      <c r="B97" s="287"/>
      <c r="C97" s="264" t="s">
        <v>56</v>
      </c>
      <c r="D97" s="264"/>
      <c r="E97" s="264"/>
      <c r="F97" s="285" t="s">
        <v>1093</v>
      </c>
      <c r="G97" s="286"/>
      <c r="H97" s="264" t="s">
        <v>1131</v>
      </c>
      <c r="I97" s="264" t="s">
        <v>1128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8" t="s">
        <v>1132</v>
      </c>
      <c r="D102" s="388"/>
      <c r="E102" s="388"/>
      <c r="F102" s="388"/>
      <c r="G102" s="388"/>
      <c r="H102" s="388"/>
      <c r="I102" s="388"/>
      <c r="J102" s="388"/>
      <c r="K102" s="276"/>
    </row>
    <row r="103" spans="2:11" s="1" customFormat="1" ht="17.25" customHeight="1">
      <c r="B103" s="275"/>
      <c r="C103" s="277" t="s">
        <v>1087</v>
      </c>
      <c r="D103" s="277"/>
      <c r="E103" s="277"/>
      <c r="F103" s="277" t="s">
        <v>1088</v>
      </c>
      <c r="G103" s="278"/>
      <c r="H103" s="277" t="s">
        <v>62</v>
      </c>
      <c r="I103" s="277" t="s">
        <v>65</v>
      </c>
      <c r="J103" s="277" t="s">
        <v>1089</v>
      </c>
      <c r="K103" s="276"/>
    </row>
    <row r="104" spans="2:11" s="1" customFormat="1" ht="17.25" customHeight="1">
      <c r="B104" s="275"/>
      <c r="C104" s="279" t="s">
        <v>1090</v>
      </c>
      <c r="D104" s="279"/>
      <c r="E104" s="279"/>
      <c r="F104" s="280" t="s">
        <v>1091</v>
      </c>
      <c r="G104" s="281"/>
      <c r="H104" s="279"/>
      <c r="I104" s="279"/>
      <c r="J104" s="279" t="s">
        <v>1092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61</v>
      </c>
      <c r="D106" s="284"/>
      <c r="E106" s="284"/>
      <c r="F106" s="285" t="s">
        <v>1093</v>
      </c>
      <c r="G106" s="264"/>
      <c r="H106" s="264" t="s">
        <v>1133</v>
      </c>
      <c r="I106" s="264" t="s">
        <v>1095</v>
      </c>
      <c r="J106" s="264">
        <v>20</v>
      </c>
      <c r="K106" s="276"/>
    </row>
    <row r="107" spans="2:11" s="1" customFormat="1" ht="15" customHeight="1">
      <c r="B107" s="275"/>
      <c r="C107" s="264" t="s">
        <v>1096</v>
      </c>
      <c r="D107" s="264"/>
      <c r="E107" s="264"/>
      <c r="F107" s="285" t="s">
        <v>1093</v>
      </c>
      <c r="G107" s="264"/>
      <c r="H107" s="264" t="s">
        <v>1133</v>
      </c>
      <c r="I107" s="264" t="s">
        <v>1095</v>
      </c>
      <c r="J107" s="264">
        <v>120</v>
      </c>
      <c r="K107" s="276"/>
    </row>
    <row r="108" spans="2:11" s="1" customFormat="1" ht="15" customHeight="1">
      <c r="B108" s="287"/>
      <c r="C108" s="264" t="s">
        <v>1098</v>
      </c>
      <c r="D108" s="264"/>
      <c r="E108" s="264"/>
      <c r="F108" s="285" t="s">
        <v>1099</v>
      </c>
      <c r="G108" s="264"/>
      <c r="H108" s="264" t="s">
        <v>1133</v>
      </c>
      <c r="I108" s="264" t="s">
        <v>1095</v>
      </c>
      <c r="J108" s="264">
        <v>50</v>
      </c>
      <c r="K108" s="276"/>
    </row>
    <row r="109" spans="2:11" s="1" customFormat="1" ht="15" customHeight="1">
      <c r="B109" s="287"/>
      <c r="C109" s="264" t="s">
        <v>1101</v>
      </c>
      <c r="D109" s="264"/>
      <c r="E109" s="264"/>
      <c r="F109" s="285" t="s">
        <v>1093</v>
      </c>
      <c r="G109" s="264"/>
      <c r="H109" s="264" t="s">
        <v>1133</v>
      </c>
      <c r="I109" s="264" t="s">
        <v>1103</v>
      </c>
      <c r="J109" s="264"/>
      <c r="K109" s="276"/>
    </row>
    <row r="110" spans="2:11" s="1" customFormat="1" ht="15" customHeight="1">
      <c r="B110" s="287"/>
      <c r="C110" s="264" t="s">
        <v>1112</v>
      </c>
      <c r="D110" s="264"/>
      <c r="E110" s="264"/>
      <c r="F110" s="285" t="s">
        <v>1099</v>
      </c>
      <c r="G110" s="264"/>
      <c r="H110" s="264" t="s">
        <v>1133</v>
      </c>
      <c r="I110" s="264" t="s">
        <v>1095</v>
      </c>
      <c r="J110" s="264">
        <v>50</v>
      </c>
      <c r="K110" s="276"/>
    </row>
    <row r="111" spans="2:11" s="1" customFormat="1" ht="15" customHeight="1">
      <c r="B111" s="287"/>
      <c r="C111" s="264" t="s">
        <v>1120</v>
      </c>
      <c r="D111" s="264"/>
      <c r="E111" s="264"/>
      <c r="F111" s="285" t="s">
        <v>1099</v>
      </c>
      <c r="G111" s="264"/>
      <c r="H111" s="264" t="s">
        <v>1133</v>
      </c>
      <c r="I111" s="264" t="s">
        <v>1095</v>
      </c>
      <c r="J111" s="264">
        <v>50</v>
      </c>
      <c r="K111" s="276"/>
    </row>
    <row r="112" spans="2:11" s="1" customFormat="1" ht="15" customHeight="1">
      <c r="B112" s="287"/>
      <c r="C112" s="264" t="s">
        <v>1118</v>
      </c>
      <c r="D112" s="264"/>
      <c r="E112" s="264"/>
      <c r="F112" s="285" t="s">
        <v>1099</v>
      </c>
      <c r="G112" s="264"/>
      <c r="H112" s="264" t="s">
        <v>1133</v>
      </c>
      <c r="I112" s="264" t="s">
        <v>1095</v>
      </c>
      <c r="J112" s="264">
        <v>50</v>
      </c>
      <c r="K112" s="276"/>
    </row>
    <row r="113" spans="2:11" s="1" customFormat="1" ht="15" customHeight="1">
      <c r="B113" s="287"/>
      <c r="C113" s="264" t="s">
        <v>61</v>
      </c>
      <c r="D113" s="264"/>
      <c r="E113" s="264"/>
      <c r="F113" s="285" t="s">
        <v>1093</v>
      </c>
      <c r="G113" s="264"/>
      <c r="H113" s="264" t="s">
        <v>1134</v>
      </c>
      <c r="I113" s="264" t="s">
        <v>1095</v>
      </c>
      <c r="J113" s="264">
        <v>20</v>
      </c>
      <c r="K113" s="276"/>
    </row>
    <row r="114" spans="2:11" s="1" customFormat="1" ht="15" customHeight="1">
      <c r="B114" s="287"/>
      <c r="C114" s="264" t="s">
        <v>1135</v>
      </c>
      <c r="D114" s="264"/>
      <c r="E114" s="264"/>
      <c r="F114" s="285" t="s">
        <v>1093</v>
      </c>
      <c r="G114" s="264"/>
      <c r="H114" s="264" t="s">
        <v>1136</v>
      </c>
      <c r="I114" s="264" t="s">
        <v>1095</v>
      </c>
      <c r="J114" s="264">
        <v>120</v>
      </c>
      <c r="K114" s="276"/>
    </row>
    <row r="115" spans="2:11" s="1" customFormat="1" ht="15" customHeight="1">
      <c r="B115" s="287"/>
      <c r="C115" s="264" t="s">
        <v>46</v>
      </c>
      <c r="D115" s="264"/>
      <c r="E115" s="264"/>
      <c r="F115" s="285" t="s">
        <v>1093</v>
      </c>
      <c r="G115" s="264"/>
      <c r="H115" s="264" t="s">
        <v>1137</v>
      </c>
      <c r="I115" s="264" t="s">
        <v>1128</v>
      </c>
      <c r="J115" s="264"/>
      <c r="K115" s="276"/>
    </row>
    <row r="116" spans="2:11" s="1" customFormat="1" ht="15" customHeight="1">
      <c r="B116" s="287"/>
      <c r="C116" s="264" t="s">
        <v>56</v>
      </c>
      <c r="D116" s="264"/>
      <c r="E116" s="264"/>
      <c r="F116" s="285" t="s">
        <v>1093</v>
      </c>
      <c r="G116" s="264"/>
      <c r="H116" s="264" t="s">
        <v>1138</v>
      </c>
      <c r="I116" s="264" t="s">
        <v>1128</v>
      </c>
      <c r="J116" s="264"/>
      <c r="K116" s="276"/>
    </row>
    <row r="117" spans="2:11" s="1" customFormat="1" ht="15" customHeight="1">
      <c r="B117" s="287"/>
      <c r="C117" s="264" t="s">
        <v>65</v>
      </c>
      <c r="D117" s="264"/>
      <c r="E117" s="264"/>
      <c r="F117" s="285" t="s">
        <v>1093</v>
      </c>
      <c r="G117" s="264"/>
      <c r="H117" s="264" t="s">
        <v>1139</v>
      </c>
      <c r="I117" s="264" t="s">
        <v>1140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9" t="s">
        <v>1141</v>
      </c>
      <c r="D122" s="389"/>
      <c r="E122" s="389"/>
      <c r="F122" s="389"/>
      <c r="G122" s="389"/>
      <c r="H122" s="389"/>
      <c r="I122" s="389"/>
      <c r="J122" s="389"/>
      <c r="K122" s="304"/>
    </row>
    <row r="123" spans="2:11" s="1" customFormat="1" ht="17.25" customHeight="1">
      <c r="B123" s="305"/>
      <c r="C123" s="277" t="s">
        <v>1087</v>
      </c>
      <c r="D123" s="277"/>
      <c r="E123" s="277"/>
      <c r="F123" s="277" t="s">
        <v>1088</v>
      </c>
      <c r="G123" s="278"/>
      <c r="H123" s="277" t="s">
        <v>62</v>
      </c>
      <c r="I123" s="277" t="s">
        <v>65</v>
      </c>
      <c r="J123" s="277" t="s">
        <v>1089</v>
      </c>
      <c r="K123" s="306"/>
    </row>
    <row r="124" spans="2:11" s="1" customFormat="1" ht="17.25" customHeight="1">
      <c r="B124" s="305"/>
      <c r="C124" s="279" t="s">
        <v>1090</v>
      </c>
      <c r="D124" s="279"/>
      <c r="E124" s="279"/>
      <c r="F124" s="280" t="s">
        <v>1091</v>
      </c>
      <c r="G124" s="281"/>
      <c r="H124" s="279"/>
      <c r="I124" s="279"/>
      <c r="J124" s="279" t="s">
        <v>1092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1096</v>
      </c>
      <c r="D126" s="284"/>
      <c r="E126" s="284"/>
      <c r="F126" s="285" t="s">
        <v>1093</v>
      </c>
      <c r="G126" s="264"/>
      <c r="H126" s="264" t="s">
        <v>1133</v>
      </c>
      <c r="I126" s="264" t="s">
        <v>1095</v>
      </c>
      <c r="J126" s="264">
        <v>120</v>
      </c>
      <c r="K126" s="310"/>
    </row>
    <row r="127" spans="2:11" s="1" customFormat="1" ht="15" customHeight="1">
      <c r="B127" s="307"/>
      <c r="C127" s="264" t="s">
        <v>1142</v>
      </c>
      <c r="D127" s="264"/>
      <c r="E127" s="264"/>
      <c r="F127" s="285" t="s">
        <v>1093</v>
      </c>
      <c r="G127" s="264"/>
      <c r="H127" s="264" t="s">
        <v>1143</v>
      </c>
      <c r="I127" s="264" t="s">
        <v>1095</v>
      </c>
      <c r="J127" s="264" t="s">
        <v>1144</v>
      </c>
      <c r="K127" s="310"/>
    </row>
    <row r="128" spans="2:11" s="1" customFormat="1" ht="15" customHeight="1">
      <c r="B128" s="307"/>
      <c r="C128" s="264" t="s">
        <v>91</v>
      </c>
      <c r="D128" s="264"/>
      <c r="E128" s="264"/>
      <c r="F128" s="285" t="s">
        <v>1093</v>
      </c>
      <c r="G128" s="264"/>
      <c r="H128" s="264" t="s">
        <v>1145</v>
      </c>
      <c r="I128" s="264" t="s">
        <v>1095</v>
      </c>
      <c r="J128" s="264" t="s">
        <v>1144</v>
      </c>
      <c r="K128" s="310"/>
    </row>
    <row r="129" spans="2:11" s="1" customFormat="1" ht="15" customHeight="1">
      <c r="B129" s="307"/>
      <c r="C129" s="264" t="s">
        <v>1104</v>
      </c>
      <c r="D129" s="264"/>
      <c r="E129" s="264"/>
      <c r="F129" s="285" t="s">
        <v>1099</v>
      </c>
      <c r="G129" s="264"/>
      <c r="H129" s="264" t="s">
        <v>1105</v>
      </c>
      <c r="I129" s="264" t="s">
        <v>1095</v>
      </c>
      <c r="J129" s="264">
        <v>15</v>
      </c>
      <c r="K129" s="310"/>
    </row>
    <row r="130" spans="2:11" s="1" customFormat="1" ht="15" customHeight="1">
      <c r="B130" s="307"/>
      <c r="C130" s="288" t="s">
        <v>1106</v>
      </c>
      <c r="D130" s="288"/>
      <c r="E130" s="288"/>
      <c r="F130" s="289" t="s">
        <v>1099</v>
      </c>
      <c r="G130" s="288"/>
      <c r="H130" s="288" t="s">
        <v>1107</v>
      </c>
      <c r="I130" s="288" t="s">
        <v>1095</v>
      </c>
      <c r="J130" s="288">
        <v>15</v>
      </c>
      <c r="K130" s="310"/>
    </row>
    <row r="131" spans="2:11" s="1" customFormat="1" ht="15" customHeight="1">
      <c r="B131" s="307"/>
      <c r="C131" s="288" t="s">
        <v>1108</v>
      </c>
      <c r="D131" s="288"/>
      <c r="E131" s="288"/>
      <c r="F131" s="289" t="s">
        <v>1099</v>
      </c>
      <c r="G131" s="288"/>
      <c r="H131" s="288" t="s">
        <v>1109</v>
      </c>
      <c r="I131" s="288" t="s">
        <v>1095</v>
      </c>
      <c r="J131" s="288">
        <v>20</v>
      </c>
      <c r="K131" s="310"/>
    </row>
    <row r="132" spans="2:11" s="1" customFormat="1" ht="15" customHeight="1">
      <c r="B132" s="307"/>
      <c r="C132" s="288" t="s">
        <v>1110</v>
      </c>
      <c r="D132" s="288"/>
      <c r="E132" s="288"/>
      <c r="F132" s="289" t="s">
        <v>1099</v>
      </c>
      <c r="G132" s="288"/>
      <c r="H132" s="288" t="s">
        <v>1111</v>
      </c>
      <c r="I132" s="288" t="s">
        <v>1095</v>
      </c>
      <c r="J132" s="288">
        <v>20</v>
      </c>
      <c r="K132" s="310"/>
    </row>
    <row r="133" spans="2:11" s="1" customFormat="1" ht="15" customHeight="1">
      <c r="B133" s="307"/>
      <c r="C133" s="264" t="s">
        <v>1098</v>
      </c>
      <c r="D133" s="264"/>
      <c r="E133" s="264"/>
      <c r="F133" s="285" t="s">
        <v>1099</v>
      </c>
      <c r="G133" s="264"/>
      <c r="H133" s="264" t="s">
        <v>1133</v>
      </c>
      <c r="I133" s="264" t="s">
        <v>1095</v>
      </c>
      <c r="J133" s="264">
        <v>50</v>
      </c>
      <c r="K133" s="310"/>
    </row>
    <row r="134" spans="2:11" s="1" customFormat="1" ht="15" customHeight="1">
      <c r="B134" s="307"/>
      <c r="C134" s="264" t="s">
        <v>1112</v>
      </c>
      <c r="D134" s="264"/>
      <c r="E134" s="264"/>
      <c r="F134" s="285" t="s">
        <v>1099</v>
      </c>
      <c r="G134" s="264"/>
      <c r="H134" s="264" t="s">
        <v>1133</v>
      </c>
      <c r="I134" s="264" t="s">
        <v>1095</v>
      </c>
      <c r="J134" s="264">
        <v>50</v>
      </c>
      <c r="K134" s="310"/>
    </row>
    <row r="135" spans="2:11" s="1" customFormat="1" ht="15" customHeight="1">
      <c r="B135" s="307"/>
      <c r="C135" s="264" t="s">
        <v>1118</v>
      </c>
      <c r="D135" s="264"/>
      <c r="E135" s="264"/>
      <c r="F135" s="285" t="s">
        <v>1099</v>
      </c>
      <c r="G135" s="264"/>
      <c r="H135" s="264" t="s">
        <v>1133</v>
      </c>
      <c r="I135" s="264" t="s">
        <v>1095</v>
      </c>
      <c r="J135" s="264">
        <v>50</v>
      </c>
      <c r="K135" s="310"/>
    </row>
    <row r="136" spans="2:11" s="1" customFormat="1" ht="15" customHeight="1">
      <c r="B136" s="307"/>
      <c r="C136" s="264" t="s">
        <v>1120</v>
      </c>
      <c r="D136" s="264"/>
      <c r="E136" s="264"/>
      <c r="F136" s="285" t="s">
        <v>1099</v>
      </c>
      <c r="G136" s="264"/>
      <c r="H136" s="264" t="s">
        <v>1133</v>
      </c>
      <c r="I136" s="264" t="s">
        <v>1095</v>
      </c>
      <c r="J136" s="264">
        <v>50</v>
      </c>
      <c r="K136" s="310"/>
    </row>
    <row r="137" spans="2:11" s="1" customFormat="1" ht="15" customHeight="1">
      <c r="B137" s="307"/>
      <c r="C137" s="264" t="s">
        <v>1121</v>
      </c>
      <c r="D137" s="264"/>
      <c r="E137" s="264"/>
      <c r="F137" s="285" t="s">
        <v>1099</v>
      </c>
      <c r="G137" s="264"/>
      <c r="H137" s="264" t="s">
        <v>1146</v>
      </c>
      <c r="I137" s="264" t="s">
        <v>1095</v>
      </c>
      <c r="J137" s="264">
        <v>255</v>
      </c>
      <c r="K137" s="310"/>
    </row>
    <row r="138" spans="2:11" s="1" customFormat="1" ht="15" customHeight="1">
      <c r="B138" s="307"/>
      <c r="C138" s="264" t="s">
        <v>1123</v>
      </c>
      <c r="D138" s="264"/>
      <c r="E138" s="264"/>
      <c r="F138" s="285" t="s">
        <v>1093</v>
      </c>
      <c r="G138" s="264"/>
      <c r="H138" s="264" t="s">
        <v>1147</v>
      </c>
      <c r="I138" s="264" t="s">
        <v>1125</v>
      </c>
      <c r="J138" s="264"/>
      <c r="K138" s="310"/>
    </row>
    <row r="139" spans="2:11" s="1" customFormat="1" ht="15" customHeight="1">
      <c r="B139" s="307"/>
      <c r="C139" s="264" t="s">
        <v>1126</v>
      </c>
      <c r="D139" s="264"/>
      <c r="E139" s="264"/>
      <c r="F139" s="285" t="s">
        <v>1093</v>
      </c>
      <c r="G139" s="264"/>
      <c r="H139" s="264" t="s">
        <v>1148</v>
      </c>
      <c r="I139" s="264" t="s">
        <v>1128</v>
      </c>
      <c r="J139" s="264"/>
      <c r="K139" s="310"/>
    </row>
    <row r="140" spans="2:11" s="1" customFormat="1" ht="15" customHeight="1">
      <c r="B140" s="307"/>
      <c r="C140" s="264" t="s">
        <v>1129</v>
      </c>
      <c r="D140" s="264"/>
      <c r="E140" s="264"/>
      <c r="F140" s="285" t="s">
        <v>1093</v>
      </c>
      <c r="G140" s="264"/>
      <c r="H140" s="264" t="s">
        <v>1129</v>
      </c>
      <c r="I140" s="264" t="s">
        <v>1128</v>
      </c>
      <c r="J140" s="264"/>
      <c r="K140" s="310"/>
    </row>
    <row r="141" spans="2:11" s="1" customFormat="1" ht="15" customHeight="1">
      <c r="B141" s="307"/>
      <c r="C141" s="264" t="s">
        <v>46</v>
      </c>
      <c r="D141" s="264"/>
      <c r="E141" s="264"/>
      <c r="F141" s="285" t="s">
        <v>1093</v>
      </c>
      <c r="G141" s="264"/>
      <c r="H141" s="264" t="s">
        <v>1149</v>
      </c>
      <c r="I141" s="264" t="s">
        <v>1128</v>
      </c>
      <c r="J141" s="264"/>
      <c r="K141" s="310"/>
    </row>
    <row r="142" spans="2:11" s="1" customFormat="1" ht="15" customHeight="1">
      <c r="B142" s="307"/>
      <c r="C142" s="264" t="s">
        <v>1150</v>
      </c>
      <c r="D142" s="264"/>
      <c r="E142" s="264"/>
      <c r="F142" s="285" t="s">
        <v>1093</v>
      </c>
      <c r="G142" s="264"/>
      <c r="H142" s="264" t="s">
        <v>1151</v>
      </c>
      <c r="I142" s="264" t="s">
        <v>1128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8" t="s">
        <v>1152</v>
      </c>
      <c r="D147" s="388"/>
      <c r="E147" s="388"/>
      <c r="F147" s="388"/>
      <c r="G147" s="388"/>
      <c r="H147" s="388"/>
      <c r="I147" s="388"/>
      <c r="J147" s="388"/>
      <c r="K147" s="276"/>
    </row>
    <row r="148" spans="2:11" s="1" customFormat="1" ht="17.25" customHeight="1">
      <c r="B148" s="275"/>
      <c r="C148" s="277" t="s">
        <v>1087</v>
      </c>
      <c r="D148" s="277"/>
      <c r="E148" s="277"/>
      <c r="F148" s="277" t="s">
        <v>1088</v>
      </c>
      <c r="G148" s="278"/>
      <c r="H148" s="277" t="s">
        <v>62</v>
      </c>
      <c r="I148" s="277" t="s">
        <v>65</v>
      </c>
      <c r="J148" s="277" t="s">
        <v>1089</v>
      </c>
      <c r="K148" s="276"/>
    </row>
    <row r="149" spans="2:11" s="1" customFormat="1" ht="17.25" customHeight="1">
      <c r="B149" s="275"/>
      <c r="C149" s="279" t="s">
        <v>1090</v>
      </c>
      <c r="D149" s="279"/>
      <c r="E149" s="279"/>
      <c r="F149" s="280" t="s">
        <v>1091</v>
      </c>
      <c r="G149" s="281"/>
      <c r="H149" s="279"/>
      <c r="I149" s="279"/>
      <c r="J149" s="279" t="s">
        <v>1092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1096</v>
      </c>
      <c r="D151" s="264"/>
      <c r="E151" s="264"/>
      <c r="F151" s="315" t="s">
        <v>1093</v>
      </c>
      <c r="G151" s="264"/>
      <c r="H151" s="314" t="s">
        <v>1133</v>
      </c>
      <c r="I151" s="314" t="s">
        <v>1095</v>
      </c>
      <c r="J151" s="314">
        <v>120</v>
      </c>
      <c r="K151" s="310"/>
    </row>
    <row r="152" spans="2:11" s="1" customFormat="1" ht="15" customHeight="1">
      <c r="B152" s="287"/>
      <c r="C152" s="314" t="s">
        <v>1142</v>
      </c>
      <c r="D152" s="264"/>
      <c r="E152" s="264"/>
      <c r="F152" s="315" t="s">
        <v>1093</v>
      </c>
      <c r="G152" s="264"/>
      <c r="H152" s="314" t="s">
        <v>1153</v>
      </c>
      <c r="I152" s="314" t="s">
        <v>1095</v>
      </c>
      <c r="J152" s="314" t="s">
        <v>1144</v>
      </c>
      <c r="K152" s="310"/>
    </row>
    <row r="153" spans="2:11" s="1" customFormat="1" ht="15" customHeight="1">
      <c r="B153" s="287"/>
      <c r="C153" s="314" t="s">
        <v>91</v>
      </c>
      <c r="D153" s="264"/>
      <c r="E153" s="264"/>
      <c r="F153" s="315" t="s">
        <v>1093</v>
      </c>
      <c r="G153" s="264"/>
      <c r="H153" s="314" t="s">
        <v>1154</v>
      </c>
      <c r="I153" s="314" t="s">
        <v>1095</v>
      </c>
      <c r="J153" s="314" t="s">
        <v>1144</v>
      </c>
      <c r="K153" s="310"/>
    </row>
    <row r="154" spans="2:11" s="1" customFormat="1" ht="15" customHeight="1">
      <c r="B154" s="287"/>
      <c r="C154" s="314" t="s">
        <v>1098</v>
      </c>
      <c r="D154" s="264"/>
      <c r="E154" s="264"/>
      <c r="F154" s="315" t="s">
        <v>1099</v>
      </c>
      <c r="G154" s="264"/>
      <c r="H154" s="314" t="s">
        <v>1133</v>
      </c>
      <c r="I154" s="314" t="s">
        <v>1095</v>
      </c>
      <c r="J154" s="314">
        <v>50</v>
      </c>
      <c r="K154" s="310"/>
    </row>
    <row r="155" spans="2:11" s="1" customFormat="1" ht="15" customHeight="1">
      <c r="B155" s="287"/>
      <c r="C155" s="314" t="s">
        <v>1101</v>
      </c>
      <c r="D155" s="264"/>
      <c r="E155" s="264"/>
      <c r="F155" s="315" t="s">
        <v>1093</v>
      </c>
      <c r="G155" s="264"/>
      <c r="H155" s="314" t="s">
        <v>1133</v>
      </c>
      <c r="I155" s="314" t="s">
        <v>1103</v>
      </c>
      <c r="J155" s="314"/>
      <c r="K155" s="310"/>
    </row>
    <row r="156" spans="2:11" s="1" customFormat="1" ht="15" customHeight="1">
      <c r="B156" s="287"/>
      <c r="C156" s="314" t="s">
        <v>1112</v>
      </c>
      <c r="D156" s="264"/>
      <c r="E156" s="264"/>
      <c r="F156" s="315" t="s">
        <v>1099</v>
      </c>
      <c r="G156" s="264"/>
      <c r="H156" s="314" t="s">
        <v>1133</v>
      </c>
      <c r="I156" s="314" t="s">
        <v>1095</v>
      </c>
      <c r="J156" s="314">
        <v>50</v>
      </c>
      <c r="K156" s="310"/>
    </row>
    <row r="157" spans="2:11" s="1" customFormat="1" ht="15" customHeight="1">
      <c r="B157" s="287"/>
      <c r="C157" s="314" t="s">
        <v>1120</v>
      </c>
      <c r="D157" s="264"/>
      <c r="E157" s="264"/>
      <c r="F157" s="315" t="s">
        <v>1099</v>
      </c>
      <c r="G157" s="264"/>
      <c r="H157" s="314" t="s">
        <v>1133</v>
      </c>
      <c r="I157" s="314" t="s">
        <v>1095</v>
      </c>
      <c r="J157" s="314">
        <v>50</v>
      </c>
      <c r="K157" s="310"/>
    </row>
    <row r="158" spans="2:11" s="1" customFormat="1" ht="15" customHeight="1">
      <c r="B158" s="287"/>
      <c r="C158" s="314" t="s">
        <v>1118</v>
      </c>
      <c r="D158" s="264"/>
      <c r="E158" s="264"/>
      <c r="F158" s="315" t="s">
        <v>1099</v>
      </c>
      <c r="G158" s="264"/>
      <c r="H158" s="314" t="s">
        <v>1133</v>
      </c>
      <c r="I158" s="314" t="s">
        <v>1095</v>
      </c>
      <c r="J158" s="314">
        <v>50</v>
      </c>
      <c r="K158" s="310"/>
    </row>
    <row r="159" spans="2:11" s="1" customFormat="1" ht="15" customHeight="1">
      <c r="B159" s="287"/>
      <c r="C159" s="314" t="s">
        <v>108</v>
      </c>
      <c r="D159" s="264"/>
      <c r="E159" s="264"/>
      <c r="F159" s="315" t="s">
        <v>1093</v>
      </c>
      <c r="G159" s="264"/>
      <c r="H159" s="314" t="s">
        <v>1155</v>
      </c>
      <c r="I159" s="314" t="s">
        <v>1095</v>
      </c>
      <c r="J159" s="314" t="s">
        <v>1156</v>
      </c>
      <c r="K159" s="310"/>
    </row>
    <row r="160" spans="2:11" s="1" customFormat="1" ht="15" customHeight="1">
      <c r="B160" s="287"/>
      <c r="C160" s="314" t="s">
        <v>1157</v>
      </c>
      <c r="D160" s="264"/>
      <c r="E160" s="264"/>
      <c r="F160" s="315" t="s">
        <v>1093</v>
      </c>
      <c r="G160" s="264"/>
      <c r="H160" s="314" t="s">
        <v>1158</v>
      </c>
      <c r="I160" s="314" t="s">
        <v>1128</v>
      </c>
      <c r="J160" s="314"/>
      <c r="K160" s="310"/>
    </row>
    <row r="161" spans="2:11" s="1" customFormat="1" ht="15" customHeight="1">
      <c r="B161" s="316"/>
      <c r="C161" s="317"/>
      <c r="D161" s="317"/>
      <c r="E161" s="317"/>
      <c r="F161" s="317"/>
      <c r="G161" s="317"/>
      <c r="H161" s="317"/>
      <c r="I161" s="317"/>
      <c r="J161" s="317"/>
      <c r="K161" s="318"/>
    </row>
    <row r="162" spans="2:11" s="1" customFormat="1" ht="18.75" customHeight="1">
      <c r="B162" s="298"/>
      <c r="C162" s="308"/>
      <c r="D162" s="308"/>
      <c r="E162" s="308"/>
      <c r="F162" s="319"/>
      <c r="G162" s="308"/>
      <c r="H162" s="308"/>
      <c r="I162" s="308"/>
      <c r="J162" s="308"/>
      <c r="K162" s="298"/>
    </row>
    <row r="163" spans="2:11" s="1" customFormat="1" ht="18.75" customHeight="1">
      <c r="B163" s="298"/>
      <c r="C163" s="308"/>
      <c r="D163" s="308"/>
      <c r="E163" s="308"/>
      <c r="F163" s="319"/>
      <c r="G163" s="308"/>
      <c r="H163" s="308"/>
      <c r="I163" s="308"/>
      <c r="J163" s="308"/>
      <c r="K163" s="298"/>
    </row>
    <row r="164" spans="2:11" s="1" customFormat="1" ht="18.75" customHeight="1">
      <c r="B164" s="298"/>
      <c r="C164" s="308"/>
      <c r="D164" s="308"/>
      <c r="E164" s="308"/>
      <c r="F164" s="319"/>
      <c r="G164" s="308"/>
      <c r="H164" s="308"/>
      <c r="I164" s="308"/>
      <c r="J164" s="308"/>
      <c r="K164" s="298"/>
    </row>
    <row r="165" spans="2:11" s="1" customFormat="1" ht="18.75" customHeight="1">
      <c r="B165" s="298"/>
      <c r="C165" s="308"/>
      <c r="D165" s="308"/>
      <c r="E165" s="308"/>
      <c r="F165" s="319"/>
      <c r="G165" s="308"/>
      <c r="H165" s="308"/>
      <c r="I165" s="308"/>
      <c r="J165" s="308"/>
      <c r="K165" s="298"/>
    </row>
    <row r="166" spans="2:11" s="1" customFormat="1" ht="18.75" customHeight="1">
      <c r="B166" s="298"/>
      <c r="C166" s="308"/>
      <c r="D166" s="308"/>
      <c r="E166" s="308"/>
      <c r="F166" s="319"/>
      <c r="G166" s="308"/>
      <c r="H166" s="308"/>
      <c r="I166" s="308"/>
      <c r="J166" s="308"/>
      <c r="K166" s="298"/>
    </row>
    <row r="167" spans="2:11" s="1" customFormat="1" ht="18.75" customHeight="1">
      <c r="B167" s="298"/>
      <c r="C167" s="308"/>
      <c r="D167" s="308"/>
      <c r="E167" s="308"/>
      <c r="F167" s="319"/>
      <c r="G167" s="308"/>
      <c r="H167" s="308"/>
      <c r="I167" s="308"/>
      <c r="J167" s="308"/>
      <c r="K167" s="298"/>
    </row>
    <row r="168" spans="2:11" s="1" customFormat="1" ht="18.75" customHeight="1">
      <c r="B168" s="298"/>
      <c r="C168" s="308"/>
      <c r="D168" s="308"/>
      <c r="E168" s="308"/>
      <c r="F168" s="319"/>
      <c r="G168" s="308"/>
      <c r="H168" s="308"/>
      <c r="I168" s="308"/>
      <c r="J168" s="308"/>
      <c r="K168" s="298"/>
    </row>
    <row r="169" spans="2:11" s="1" customFormat="1" ht="18.75" customHeight="1"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</row>
    <row r="170" spans="2:11" s="1" customFormat="1" ht="7.5" customHeight="1">
      <c r="B170" s="253"/>
      <c r="C170" s="254"/>
      <c r="D170" s="254"/>
      <c r="E170" s="254"/>
      <c r="F170" s="254"/>
      <c r="G170" s="254"/>
      <c r="H170" s="254"/>
      <c r="I170" s="254"/>
      <c r="J170" s="254"/>
      <c r="K170" s="255"/>
    </row>
    <row r="171" spans="2:11" s="1" customFormat="1" ht="45" customHeight="1">
      <c r="B171" s="256"/>
      <c r="C171" s="389" t="s">
        <v>1159</v>
      </c>
      <c r="D171" s="389"/>
      <c r="E171" s="389"/>
      <c r="F171" s="389"/>
      <c r="G171" s="389"/>
      <c r="H171" s="389"/>
      <c r="I171" s="389"/>
      <c r="J171" s="389"/>
      <c r="K171" s="257"/>
    </row>
    <row r="172" spans="2:11" s="1" customFormat="1" ht="17.25" customHeight="1">
      <c r="B172" s="256"/>
      <c r="C172" s="277" t="s">
        <v>1087</v>
      </c>
      <c r="D172" s="277"/>
      <c r="E172" s="277"/>
      <c r="F172" s="277" t="s">
        <v>1088</v>
      </c>
      <c r="G172" s="320"/>
      <c r="H172" s="321" t="s">
        <v>62</v>
      </c>
      <c r="I172" s="321" t="s">
        <v>65</v>
      </c>
      <c r="J172" s="277" t="s">
        <v>1089</v>
      </c>
      <c r="K172" s="257"/>
    </row>
    <row r="173" spans="2:11" s="1" customFormat="1" ht="17.25" customHeight="1">
      <c r="B173" s="258"/>
      <c r="C173" s="279" t="s">
        <v>1090</v>
      </c>
      <c r="D173" s="279"/>
      <c r="E173" s="279"/>
      <c r="F173" s="280" t="s">
        <v>1091</v>
      </c>
      <c r="G173" s="322"/>
      <c r="H173" s="323"/>
      <c r="I173" s="323"/>
      <c r="J173" s="279" t="s">
        <v>1092</v>
      </c>
      <c r="K173" s="259"/>
    </row>
    <row r="174" spans="2:11" s="1" customFormat="1" ht="5.25" customHeight="1">
      <c r="B174" s="287"/>
      <c r="C174" s="282"/>
      <c r="D174" s="282"/>
      <c r="E174" s="282"/>
      <c r="F174" s="282"/>
      <c r="G174" s="283"/>
      <c r="H174" s="282"/>
      <c r="I174" s="282"/>
      <c r="J174" s="282"/>
      <c r="K174" s="310"/>
    </row>
    <row r="175" spans="2:11" s="1" customFormat="1" ht="15" customHeight="1">
      <c r="B175" s="287"/>
      <c r="C175" s="264" t="s">
        <v>1096</v>
      </c>
      <c r="D175" s="264"/>
      <c r="E175" s="264"/>
      <c r="F175" s="285" t="s">
        <v>1093</v>
      </c>
      <c r="G175" s="264"/>
      <c r="H175" s="264" t="s">
        <v>1133</v>
      </c>
      <c r="I175" s="264" t="s">
        <v>1095</v>
      </c>
      <c r="J175" s="264">
        <v>120</v>
      </c>
      <c r="K175" s="310"/>
    </row>
    <row r="176" spans="2:11" s="1" customFormat="1" ht="15" customHeight="1">
      <c r="B176" s="287"/>
      <c r="C176" s="264" t="s">
        <v>1142</v>
      </c>
      <c r="D176" s="264"/>
      <c r="E176" s="264"/>
      <c r="F176" s="285" t="s">
        <v>1093</v>
      </c>
      <c r="G176" s="264"/>
      <c r="H176" s="264" t="s">
        <v>1143</v>
      </c>
      <c r="I176" s="264" t="s">
        <v>1095</v>
      </c>
      <c r="J176" s="264" t="s">
        <v>1144</v>
      </c>
      <c r="K176" s="310"/>
    </row>
    <row r="177" spans="2:11" s="1" customFormat="1" ht="15" customHeight="1">
      <c r="B177" s="287"/>
      <c r="C177" s="264" t="s">
        <v>91</v>
      </c>
      <c r="D177" s="264"/>
      <c r="E177" s="264"/>
      <c r="F177" s="285" t="s">
        <v>1093</v>
      </c>
      <c r="G177" s="264"/>
      <c r="H177" s="264" t="s">
        <v>1160</v>
      </c>
      <c r="I177" s="264" t="s">
        <v>1095</v>
      </c>
      <c r="J177" s="264" t="s">
        <v>1144</v>
      </c>
      <c r="K177" s="310"/>
    </row>
    <row r="178" spans="2:11" s="1" customFormat="1" ht="15" customHeight="1">
      <c r="B178" s="287"/>
      <c r="C178" s="264" t="s">
        <v>1098</v>
      </c>
      <c r="D178" s="264"/>
      <c r="E178" s="264"/>
      <c r="F178" s="285" t="s">
        <v>1099</v>
      </c>
      <c r="G178" s="264"/>
      <c r="H178" s="264" t="s">
        <v>1160</v>
      </c>
      <c r="I178" s="264" t="s">
        <v>1095</v>
      </c>
      <c r="J178" s="264">
        <v>50</v>
      </c>
      <c r="K178" s="310"/>
    </row>
    <row r="179" spans="2:11" s="1" customFormat="1" ht="15" customHeight="1">
      <c r="B179" s="287"/>
      <c r="C179" s="264" t="s">
        <v>1101</v>
      </c>
      <c r="D179" s="264"/>
      <c r="E179" s="264"/>
      <c r="F179" s="285" t="s">
        <v>1093</v>
      </c>
      <c r="G179" s="264"/>
      <c r="H179" s="264" t="s">
        <v>1160</v>
      </c>
      <c r="I179" s="264" t="s">
        <v>1103</v>
      </c>
      <c r="J179" s="264"/>
      <c r="K179" s="310"/>
    </row>
    <row r="180" spans="2:11" s="1" customFormat="1" ht="15" customHeight="1">
      <c r="B180" s="287"/>
      <c r="C180" s="264" t="s">
        <v>1112</v>
      </c>
      <c r="D180" s="264"/>
      <c r="E180" s="264"/>
      <c r="F180" s="285" t="s">
        <v>1099</v>
      </c>
      <c r="G180" s="264"/>
      <c r="H180" s="264" t="s">
        <v>1160</v>
      </c>
      <c r="I180" s="264" t="s">
        <v>1095</v>
      </c>
      <c r="J180" s="264">
        <v>50</v>
      </c>
      <c r="K180" s="310"/>
    </row>
    <row r="181" spans="2:11" s="1" customFormat="1" ht="15" customHeight="1">
      <c r="B181" s="287"/>
      <c r="C181" s="264" t="s">
        <v>1120</v>
      </c>
      <c r="D181" s="264"/>
      <c r="E181" s="264"/>
      <c r="F181" s="285" t="s">
        <v>1099</v>
      </c>
      <c r="G181" s="264"/>
      <c r="H181" s="264" t="s">
        <v>1160</v>
      </c>
      <c r="I181" s="264" t="s">
        <v>1095</v>
      </c>
      <c r="J181" s="264">
        <v>50</v>
      </c>
      <c r="K181" s="310"/>
    </row>
    <row r="182" spans="2:11" s="1" customFormat="1" ht="15" customHeight="1">
      <c r="B182" s="287"/>
      <c r="C182" s="264" t="s">
        <v>1118</v>
      </c>
      <c r="D182" s="264"/>
      <c r="E182" s="264"/>
      <c r="F182" s="285" t="s">
        <v>1099</v>
      </c>
      <c r="G182" s="264"/>
      <c r="H182" s="264" t="s">
        <v>1160</v>
      </c>
      <c r="I182" s="264" t="s">
        <v>1095</v>
      </c>
      <c r="J182" s="264">
        <v>50</v>
      </c>
      <c r="K182" s="310"/>
    </row>
    <row r="183" spans="2:11" s="1" customFormat="1" ht="15" customHeight="1">
      <c r="B183" s="287"/>
      <c r="C183" s="264" t="s">
        <v>127</v>
      </c>
      <c r="D183" s="264"/>
      <c r="E183" s="264"/>
      <c r="F183" s="285" t="s">
        <v>1093</v>
      </c>
      <c r="G183" s="264"/>
      <c r="H183" s="264" t="s">
        <v>1161</v>
      </c>
      <c r="I183" s="264" t="s">
        <v>1162</v>
      </c>
      <c r="J183" s="264"/>
      <c r="K183" s="310"/>
    </row>
    <row r="184" spans="2:11" s="1" customFormat="1" ht="15" customHeight="1">
      <c r="B184" s="287"/>
      <c r="C184" s="264" t="s">
        <v>65</v>
      </c>
      <c r="D184" s="264"/>
      <c r="E184" s="264"/>
      <c r="F184" s="285" t="s">
        <v>1093</v>
      </c>
      <c r="G184" s="264"/>
      <c r="H184" s="264" t="s">
        <v>1163</v>
      </c>
      <c r="I184" s="264" t="s">
        <v>1164</v>
      </c>
      <c r="J184" s="264">
        <v>1</v>
      </c>
      <c r="K184" s="310"/>
    </row>
    <row r="185" spans="2:11" s="1" customFormat="1" ht="15" customHeight="1">
      <c r="B185" s="287"/>
      <c r="C185" s="264" t="s">
        <v>61</v>
      </c>
      <c r="D185" s="264"/>
      <c r="E185" s="264"/>
      <c r="F185" s="285" t="s">
        <v>1093</v>
      </c>
      <c r="G185" s="264"/>
      <c r="H185" s="264" t="s">
        <v>1165</v>
      </c>
      <c r="I185" s="264" t="s">
        <v>1095</v>
      </c>
      <c r="J185" s="264">
        <v>20</v>
      </c>
      <c r="K185" s="310"/>
    </row>
    <row r="186" spans="2:11" s="1" customFormat="1" ht="15" customHeight="1">
      <c r="B186" s="287"/>
      <c r="C186" s="264" t="s">
        <v>62</v>
      </c>
      <c r="D186" s="264"/>
      <c r="E186" s="264"/>
      <c r="F186" s="285" t="s">
        <v>1093</v>
      </c>
      <c r="G186" s="264"/>
      <c r="H186" s="264" t="s">
        <v>1166</v>
      </c>
      <c r="I186" s="264" t="s">
        <v>1095</v>
      </c>
      <c r="J186" s="264">
        <v>255</v>
      </c>
      <c r="K186" s="310"/>
    </row>
    <row r="187" spans="2:11" s="1" customFormat="1" ht="15" customHeight="1">
      <c r="B187" s="287"/>
      <c r="C187" s="264" t="s">
        <v>128</v>
      </c>
      <c r="D187" s="264"/>
      <c r="E187" s="264"/>
      <c r="F187" s="285" t="s">
        <v>1093</v>
      </c>
      <c r="G187" s="264"/>
      <c r="H187" s="264" t="s">
        <v>1057</v>
      </c>
      <c r="I187" s="264" t="s">
        <v>1095</v>
      </c>
      <c r="J187" s="264">
        <v>10</v>
      </c>
      <c r="K187" s="310"/>
    </row>
    <row r="188" spans="2:11" s="1" customFormat="1" ht="15" customHeight="1">
      <c r="B188" s="287"/>
      <c r="C188" s="264" t="s">
        <v>129</v>
      </c>
      <c r="D188" s="264"/>
      <c r="E188" s="264"/>
      <c r="F188" s="285" t="s">
        <v>1093</v>
      </c>
      <c r="G188" s="264"/>
      <c r="H188" s="264" t="s">
        <v>1167</v>
      </c>
      <c r="I188" s="264" t="s">
        <v>1128</v>
      </c>
      <c r="J188" s="264"/>
      <c r="K188" s="310"/>
    </row>
    <row r="189" spans="2:11" s="1" customFormat="1" ht="15" customHeight="1">
      <c r="B189" s="287"/>
      <c r="C189" s="264" t="s">
        <v>1168</v>
      </c>
      <c r="D189" s="264"/>
      <c r="E189" s="264"/>
      <c r="F189" s="285" t="s">
        <v>1093</v>
      </c>
      <c r="G189" s="264"/>
      <c r="H189" s="264" t="s">
        <v>1169</v>
      </c>
      <c r="I189" s="264" t="s">
        <v>1128</v>
      </c>
      <c r="J189" s="264"/>
      <c r="K189" s="310"/>
    </row>
    <row r="190" spans="2:11" s="1" customFormat="1" ht="15" customHeight="1">
      <c r="B190" s="287"/>
      <c r="C190" s="264" t="s">
        <v>1157</v>
      </c>
      <c r="D190" s="264"/>
      <c r="E190" s="264"/>
      <c r="F190" s="285" t="s">
        <v>1093</v>
      </c>
      <c r="G190" s="264"/>
      <c r="H190" s="264" t="s">
        <v>1170</v>
      </c>
      <c r="I190" s="264" t="s">
        <v>1128</v>
      </c>
      <c r="J190" s="264"/>
      <c r="K190" s="310"/>
    </row>
    <row r="191" spans="2:11" s="1" customFormat="1" ht="15" customHeight="1">
      <c r="B191" s="287"/>
      <c r="C191" s="264" t="s">
        <v>131</v>
      </c>
      <c r="D191" s="264"/>
      <c r="E191" s="264"/>
      <c r="F191" s="285" t="s">
        <v>1099</v>
      </c>
      <c r="G191" s="264"/>
      <c r="H191" s="264" t="s">
        <v>1171</v>
      </c>
      <c r="I191" s="264" t="s">
        <v>1095</v>
      </c>
      <c r="J191" s="264">
        <v>50</v>
      </c>
      <c r="K191" s="310"/>
    </row>
    <row r="192" spans="2:11" s="1" customFormat="1" ht="15" customHeight="1">
      <c r="B192" s="287"/>
      <c r="C192" s="264" t="s">
        <v>1172</v>
      </c>
      <c r="D192" s="264"/>
      <c r="E192" s="264"/>
      <c r="F192" s="285" t="s">
        <v>1099</v>
      </c>
      <c r="G192" s="264"/>
      <c r="H192" s="264" t="s">
        <v>1173</v>
      </c>
      <c r="I192" s="264" t="s">
        <v>1174</v>
      </c>
      <c r="J192" s="264"/>
      <c r="K192" s="310"/>
    </row>
    <row r="193" spans="2:11" s="1" customFormat="1" ht="15" customHeight="1">
      <c r="B193" s="287"/>
      <c r="C193" s="264" t="s">
        <v>1175</v>
      </c>
      <c r="D193" s="264"/>
      <c r="E193" s="264"/>
      <c r="F193" s="285" t="s">
        <v>1099</v>
      </c>
      <c r="G193" s="264"/>
      <c r="H193" s="264" t="s">
        <v>1176</v>
      </c>
      <c r="I193" s="264" t="s">
        <v>1174</v>
      </c>
      <c r="J193" s="264"/>
      <c r="K193" s="310"/>
    </row>
    <row r="194" spans="2:11" s="1" customFormat="1" ht="15" customHeight="1">
      <c r="B194" s="287"/>
      <c r="C194" s="264" t="s">
        <v>1177</v>
      </c>
      <c r="D194" s="264"/>
      <c r="E194" s="264"/>
      <c r="F194" s="285" t="s">
        <v>1099</v>
      </c>
      <c r="G194" s="264"/>
      <c r="H194" s="264" t="s">
        <v>1178</v>
      </c>
      <c r="I194" s="264" t="s">
        <v>1174</v>
      </c>
      <c r="J194" s="264"/>
      <c r="K194" s="310"/>
    </row>
    <row r="195" spans="2:11" s="1" customFormat="1" ht="15" customHeight="1">
      <c r="B195" s="287"/>
      <c r="C195" s="324" t="s">
        <v>1179</v>
      </c>
      <c r="D195" s="264"/>
      <c r="E195" s="264"/>
      <c r="F195" s="285" t="s">
        <v>1099</v>
      </c>
      <c r="G195" s="264"/>
      <c r="H195" s="264" t="s">
        <v>1180</v>
      </c>
      <c r="I195" s="264" t="s">
        <v>1181</v>
      </c>
      <c r="J195" s="325" t="s">
        <v>1182</v>
      </c>
      <c r="K195" s="310"/>
    </row>
    <row r="196" spans="2:11" s="1" customFormat="1" ht="15" customHeight="1">
      <c r="B196" s="287"/>
      <c r="C196" s="324" t="s">
        <v>50</v>
      </c>
      <c r="D196" s="264"/>
      <c r="E196" s="264"/>
      <c r="F196" s="285" t="s">
        <v>1093</v>
      </c>
      <c r="G196" s="264"/>
      <c r="H196" s="261" t="s">
        <v>1183</v>
      </c>
      <c r="I196" s="264" t="s">
        <v>1184</v>
      </c>
      <c r="J196" s="264"/>
      <c r="K196" s="310"/>
    </row>
    <row r="197" spans="2:11" s="1" customFormat="1" ht="15" customHeight="1">
      <c r="B197" s="287"/>
      <c r="C197" s="324" t="s">
        <v>1185</v>
      </c>
      <c r="D197" s="264"/>
      <c r="E197" s="264"/>
      <c r="F197" s="285" t="s">
        <v>1093</v>
      </c>
      <c r="G197" s="264"/>
      <c r="H197" s="264" t="s">
        <v>1186</v>
      </c>
      <c r="I197" s="264" t="s">
        <v>1128</v>
      </c>
      <c r="J197" s="264"/>
      <c r="K197" s="310"/>
    </row>
    <row r="198" spans="2:11" s="1" customFormat="1" ht="15" customHeight="1">
      <c r="B198" s="287"/>
      <c r="C198" s="324" t="s">
        <v>1187</v>
      </c>
      <c r="D198" s="264"/>
      <c r="E198" s="264"/>
      <c r="F198" s="285" t="s">
        <v>1093</v>
      </c>
      <c r="G198" s="264"/>
      <c r="H198" s="264" t="s">
        <v>1188</v>
      </c>
      <c r="I198" s="264" t="s">
        <v>1128</v>
      </c>
      <c r="J198" s="264"/>
      <c r="K198" s="310"/>
    </row>
    <row r="199" spans="2:11" s="1" customFormat="1" ht="15" customHeight="1">
      <c r="B199" s="287"/>
      <c r="C199" s="324" t="s">
        <v>1189</v>
      </c>
      <c r="D199" s="264"/>
      <c r="E199" s="264"/>
      <c r="F199" s="285" t="s">
        <v>1099</v>
      </c>
      <c r="G199" s="264"/>
      <c r="H199" s="264" t="s">
        <v>1190</v>
      </c>
      <c r="I199" s="264" t="s">
        <v>1128</v>
      </c>
      <c r="J199" s="264"/>
      <c r="K199" s="310"/>
    </row>
    <row r="200" spans="2:11" s="1" customFormat="1" ht="15" customHeight="1">
      <c r="B200" s="316"/>
      <c r="C200" s="326"/>
      <c r="D200" s="317"/>
      <c r="E200" s="317"/>
      <c r="F200" s="317"/>
      <c r="G200" s="317"/>
      <c r="H200" s="317"/>
      <c r="I200" s="317"/>
      <c r="J200" s="317"/>
      <c r="K200" s="318"/>
    </row>
    <row r="201" spans="2:11" s="1" customFormat="1" ht="18.75" customHeight="1">
      <c r="B201" s="298"/>
      <c r="C201" s="308"/>
      <c r="D201" s="308"/>
      <c r="E201" s="308"/>
      <c r="F201" s="319"/>
      <c r="G201" s="308"/>
      <c r="H201" s="308"/>
      <c r="I201" s="308"/>
      <c r="J201" s="308"/>
      <c r="K201" s="298"/>
    </row>
    <row r="202" spans="2:11" s="1" customFormat="1" ht="18.75" customHeight="1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</row>
    <row r="203" spans="2:11" s="1" customFormat="1" ht="13.5">
      <c r="B203" s="253"/>
      <c r="C203" s="254"/>
      <c r="D203" s="254"/>
      <c r="E203" s="254"/>
      <c r="F203" s="254"/>
      <c r="G203" s="254"/>
      <c r="H203" s="254"/>
      <c r="I203" s="254"/>
      <c r="J203" s="254"/>
      <c r="K203" s="255"/>
    </row>
    <row r="204" spans="2:11" s="1" customFormat="1" ht="21" customHeight="1">
      <c r="B204" s="256"/>
      <c r="C204" s="389" t="s">
        <v>1191</v>
      </c>
      <c r="D204" s="389"/>
      <c r="E204" s="389"/>
      <c r="F204" s="389"/>
      <c r="G204" s="389"/>
      <c r="H204" s="389"/>
      <c r="I204" s="389"/>
      <c r="J204" s="389"/>
      <c r="K204" s="257"/>
    </row>
    <row r="205" spans="2:11" s="1" customFormat="1" ht="25.5" customHeight="1">
      <c r="B205" s="256"/>
      <c r="C205" s="327" t="s">
        <v>1192</v>
      </c>
      <c r="D205" s="327"/>
      <c r="E205" s="327"/>
      <c r="F205" s="327" t="s">
        <v>1193</v>
      </c>
      <c r="G205" s="328"/>
      <c r="H205" s="390" t="s">
        <v>1194</v>
      </c>
      <c r="I205" s="390"/>
      <c r="J205" s="390"/>
      <c r="K205" s="257"/>
    </row>
    <row r="206" spans="2:11" s="1" customFormat="1" ht="5.25" customHeight="1">
      <c r="B206" s="287"/>
      <c r="C206" s="282"/>
      <c r="D206" s="282"/>
      <c r="E206" s="282"/>
      <c r="F206" s="282"/>
      <c r="G206" s="308"/>
      <c r="H206" s="282"/>
      <c r="I206" s="282"/>
      <c r="J206" s="282"/>
      <c r="K206" s="310"/>
    </row>
    <row r="207" spans="2:11" s="1" customFormat="1" ht="15" customHeight="1">
      <c r="B207" s="287"/>
      <c r="C207" s="264" t="s">
        <v>1184</v>
      </c>
      <c r="D207" s="264"/>
      <c r="E207" s="264"/>
      <c r="F207" s="285" t="s">
        <v>51</v>
      </c>
      <c r="G207" s="264"/>
      <c r="H207" s="391" t="s">
        <v>1195</v>
      </c>
      <c r="I207" s="391"/>
      <c r="J207" s="391"/>
      <c r="K207" s="310"/>
    </row>
    <row r="208" spans="2:11" s="1" customFormat="1" ht="15" customHeight="1">
      <c r="B208" s="287"/>
      <c r="C208" s="264"/>
      <c r="D208" s="264"/>
      <c r="E208" s="264"/>
      <c r="F208" s="285" t="s">
        <v>52</v>
      </c>
      <c r="G208" s="264"/>
      <c r="H208" s="391" t="s">
        <v>1196</v>
      </c>
      <c r="I208" s="391"/>
      <c r="J208" s="391"/>
      <c r="K208" s="310"/>
    </row>
    <row r="209" spans="2:11" s="1" customFormat="1" ht="15" customHeight="1">
      <c r="B209" s="287"/>
      <c r="C209" s="264"/>
      <c r="D209" s="264"/>
      <c r="E209" s="264"/>
      <c r="F209" s="285" t="s">
        <v>55</v>
      </c>
      <c r="G209" s="264"/>
      <c r="H209" s="391" t="s">
        <v>1197</v>
      </c>
      <c r="I209" s="391"/>
      <c r="J209" s="391"/>
      <c r="K209" s="310"/>
    </row>
    <row r="210" spans="2:11" s="1" customFormat="1" ht="15" customHeight="1">
      <c r="B210" s="287"/>
      <c r="C210" s="264"/>
      <c r="D210" s="264"/>
      <c r="E210" s="264"/>
      <c r="F210" s="285" t="s">
        <v>53</v>
      </c>
      <c r="G210" s="264"/>
      <c r="H210" s="391" t="s">
        <v>1198</v>
      </c>
      <c r="I210" s="391"/>
      <c r="J210" s="391"/>
      <c r="K210" s="310"/>
    </row>
    <row r="211" spans="2:11" s="1" customFormat="1" ht="15" customHeight="1">
      <c r="B211" s="287"/>
      <c r="C211" s="264"/>
      <c r="D211" s="264"/>
      <c r="E211" s="264"/>
      <c r="F211" s="285" t="s">
        <v>54</v>
      </c>
      <c r="G211" s="264"/>
      <c r="H211" s="391" t="s">
        <v>1199</v>
      </c>
      <c r="I211" s="391"/>
      <c r="J211" s="391"/>
      <c r="K211" s="310"/>
    </row>
    <row r="212" spans="2:11" s="1" customFormat="1" ht="15" customHeight="1">
      <c r="B212" s="287"/>
      <c r="C212" s="264"/>
      <c r="D212" s="264"/>
      <c r="E212" s="264"/>
      <c r="F212" s="285"/>
      <c r="G212" s="264"/>
      <c r="H212" s="264"/>
      <c r="I212" s="264"/>
      <c r="J212" s="264"/>
      <c r="K212" s="310"/>
    </row>
    <row r="213" spans="2:11" s="1" customFormat="1" ht="15" customHeight="1">
      <c r="B213" s="287"/>
      <c r="C213" s="264" t="s">
        <v>1140</v>
      </c>
      <c r="D213" s="264"/>
      <c r="E213" s="264"/>
      <c r="F213" s="285" t="s">
        <v>1035</v>
      </c>
      <c r="G213" s="264"/>
      <c r="H213" s="391" t="s">
        <v>1200</v>
      </c>
      <c r="I213" s="391"/>
      <c r="J213" s="391"/>
      <c r="K213" s="310"/>
    </row>
    <row r="214" spans="2:11" s="1" customFormat="1" ht="15" customHeight="1">
      <c r="B214" s="287"/>
      <c r="C214" s="264"/>
      <c r="D214" s="264"/>
      <c r="E214" s="264"/>
      <c r="F214" s="285" t="s">
        <v>1038</v>
      </c>
      <c r="G214" s="264"/>
      <c r="H214" s="391" t="s">
        <v>1039</v>
      </c>
      <c r="I214" s="391"/>
      <c r="J214" s="391"/>
      <c r="K214" s="310"/>
    </row>
    <row r="215" spans="2:11" s="1" customFormat="1" ht="15" customHeight="1">
      <c r="B215" s="287"/>
      <c r="C215" s="264"/>
      <c r="D215" s="264"/>
      <c r="E215" s="264"/>
      <c r="F215" s="285" t="s">
        <v>84</v>
      </c>
      <c r="G215" s="264"/>
      <c r="H215" s="391" t="s">
        <v>1201</v>
      </c>
      <c r="I215" s="391"/>
      <c r="J215" s="391"/>
      <c r="K215" s="310"/>
    </row>
    <row r="216" spans="2:11" s="1" customFormat="1" ht="15" customHeight="1">
      <c r="B216" s="329"/>
      <c r="C216" s="264"/>
      <c r="D216" s="264"/>
      <c r="E216" s="264"/>
      <c r="F216" s="285" t="s">
        <v>1040</v>
      </c>
      <c r="G216" s="324"/>
      <c r="H216" s="392" t="s">
        <v>1041</v>
      </c>
      <c r="I216" s="392"/>
      <c r="J216" s="392"/>
      <c r="K216" s="330"/>
    </row>
    <row r="217" spans="2:11" s="1" customFormat="1" ht="15" customHeight="1">
      <c r="B217" s="329"/>
      <c r="C217" s="264"/>
      <c r="D217" s="264"/>
      <c r="E217" s="264"/>
      <c r="F217" s="285" t="s">
        <v>929</v>
      </c>
      <c r="G217" s="324"/>
      <c r="H217" s="392" t="s">
        <v>1202</v>
      </c>
      <c r="I217" s="392"/>
      <c r="J217" s="392"/>
      <c r="K217" s="330"/>
    </row>
    <row r="218" spans="2:11" s="1" customFormat="1" ht="15" customHeight="1">
      <c r="B218" s="329"/>
      <c r="C218" s="264"/>
      <c r="D218" s="264"/>
      <c r="E218" s="264"/>
      <c r="F218" s="285"/>
      <c r="G218" s="324"/>
      <c r="H218" s="314"/>
      <c r="I218" s="314"/>
      <c r="J218" s="314"/>
      <c r="K218" s="330"/>
    </row>
    <row r="219" spans="2:11" s="1" customFormat="1" ht="15" customHeight="1">
      <c r="B219" s="329"/>
      <c r="C219" s="264" t="s">
        <v>1164</v>
      </c>
      <c r="D219" s="264"/>
      <c r="E219" s="264"/>
      <c r="F219" s="285">
        <v>1</v>
      </c>
      <c r="G219" s="324"/>
      <c r="H219" s="392" t="s">
        <v>1203</v>
      </c>
      <c r="I219" s="392"/>
      <c r="J219" s="392"/>
      <c r="K219" s="330"/>
    </row>
    <row r="220" spans="2:11" s="1" customFormat="1" ht="15" customHeight="1">
      <c r="B220" s="329"/>
      <c r="C220" s="264"/>
      <c r="D220" s="264"/>
      <c r="E220" s="264"/>
      <c r="F220" s="285">
        <v>2</v>
      </c>
      <c r="G220" s="324"/>
      <c r="H220" s="392" t="s">
        <v>1204</v>
      </c>
      <c r="I220" s="392"/>
      <c r="J220" s="392"/>
      <c r="K220" s="330"/>
    </row>
    <row r="221" spans="2:11" s="1" customFormat="1" ht="15" customHeight="1">
      <c r="B221" s="329"/>
      <c r="C221" s="264"/>
      <c r="D221" s="264"/>
      <c r="E221" s="264"/>
      <c r="F221" s="285">
        <v>3</v>
      </c>
      <c r="G221" s="324"/>
      <c r="H221" s="392" t="s">
        <v>1205</v>
      </c>
      <c r="I221" s="392"/>
      <c r="J221" s="392"/>
      <c r="K221" s="330"/>
    </row>
    <row r="222" spans="2:11" s="1" customFormat="1" ht="15" customHeight="1">
      <c r="B222" s="329"/>
      <c r="C222" s="264"/>
      <c r="D222" s="264"/>
      <c r="E222" s="264"/>
      <c r="F222" s="285">
        <v>4</v>
      </c>
      <c r="G222" s="324"/>
      <c r="H222" s="392" t="s">
        <v>1206</v>
      </c>
      <c r="I222" s="392"/>
      <c r="J222" s="392"/>
      <c r="K222" s="330"/>
    </row>
    <row r="223" spans="2:11" s="1" customFormat="1" ht="12.75" customHeight="1">
      <c r="B223" s="331"/>
      <c r="C223" s="332"/>
      <c r="D223" s="332"/>
      <c r="E223" s="332"/>
      <c r="F223" s="332"/>
      <c r="G223" s="332"/>
      <c r="H223" s="332"/>
      <c r="I223" s="332"/>
      <c r="J223" s="332"/>
      <c r="K223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22-10-1 - SO 04 - 001.1 -...</vt:lpstr>
      <vt:lpstr>22-10-2 - SO 04 - 001.2 -...</vt:lpstr>
      <vt:lpstr>22-10-3 - SO 04 - 001.3 -...</vt:lpstr>
      <vt:lpstr>22-10-4 - SO 04 - 001.3 -...</vt:lpstr>
      <vt:lpstr>Pokyny pro vyplnění</vt:lpstr>
      <vt:lpstr>'22-10-1 - SO 04 - 001.1 -...'!Názvy_tisku</vt:lpstr>
      <vt:lpstr>'22-10-2 - SO 04 - 001.2 -...'!Názvy_tisku</vt:lpstr>
      <vt:lpstr>'22-10-3 - SO 04 - 001.3 -...'!Názvy_tisku</vt:lpstr>
      <vt:lpstr>'22-10-4 - SO 04 - 001.3 -...'!Názvy_tisku</vt:lpstr>
      <vt:lpstr>'Rekapitulace zakázky'!Názvy_tisku</vt:lpstr>
      <vt:lpstr>'22-10-1 - SO 04 - 001.1 -...'!Oblast_tisku</vt:lpstr>
      <vt:lpstr>'22-10-2 - SO 04 - 001.2 -...'!Oblast_tisku</vt:lpstr>
      <vt:lpstr>'22-10-3 - SO 04 - 001.3 -...'!Oblast_tisku</vt:lpstr>
      <vt:lpstr>'22-10-4 - SO 04 - 001.3 -...'!Oblast_tisku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2022-12-19T12:01:00Z</dcterms:created>
  <dcterms:modified xsi:type="dcterms:W3CDTF">2022-12-19T12:07:43Z</dcterms:modified>
</cp:coreProperties>
</file>